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filterPrivacy="1" defaultThemeVersion="166925"/>
  <xr:revisionPtr revIDLastSave="0" documentId="13_ncr:1_{7ED93788-5963-5C42-B1A2-4F0A8AB91DD8}" xr6:coauthVersionLast="47" xr6:coauthVersionMax="47" xr10:uidLastSave="{00000000-0000-0000-0000-000000000000}"/>
  <bookViews>
    <workbookView xWindow="5880" yWindow="500" windowWidth="24160" windowHeight="15320" firstSheet="6" activeTab="12" xr2:uid="{A22C7B05-6B0A-4116-A99A-60EDDEA67682}"/>
  </bookViews>
  <sheets>
    <sheet name="P_humedad" sheetId="1" r:id="rId1"/>
    <sheet name="P_humedad_ind" sheetId="9" r:id="rId2"/>
    <sheet name="P_humedad_sitios" sheetId="8" r:id="rId3"/>
    <sheet name="CRAD" sheetId="4" r:id="rId4"/>
    <sheet name="CRAD_ind" sheetId="11" r:id="rId5"/>
    <sheet name="CRAD_sitios" sheetId="12" r:id="rId6"/>
    <sheet name="pH_Conductividad" sheetId="13" r:id="rId7"/>
    <sheet name="pH_cond_ind" sheetId="15" r:id="rId8"/>
    <sheet name="pH_cond_sitios" sheetId="16" r:id="rId9"/>
    <sheet name="P_textura" sheetId="22" r:id="rId10"/>
    <sheet name="P_color" sheetId="20" r:id="rId11"/>
    <sheet name="P_Micronutrientes" sheetId="19" r:id="rId12"/>
    <sheet name="Resumen" sheetId="18" r:id="rId13"/>
    <sheet name="Resumen_todos_datos (2)" sheetId="2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2" i="19" l="1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V61" i="19"/>
  <c r="W61" i="19"/>
  <c r="X61" i="19"/>
  <c r="Y61" i="19"/>
  <c r="AB61" i="19"/>
  <c r="AC61" i="19"/>
  <c r="AD61" i="19"/>
  <c r="AE61" i="19"/>
  <c r="AF61" i="19"/>
  <c r="AG61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V62" i="19"/>
  <c r="W62" i="19"/>
  <c r="X62" i="19"/>
  <c r="Y62" i="19"/>
  <c r="AB62" i="19"/>
  <c r="AC62" i="19"/>
  <c r="AD62" i="19"/>
  <c r="AE62" i="19"/>
  <c r="AF62" i="19"/>
  <c r="AG62" i="19"/>
  <c r="F61" i="19"/>
  <c r="F62" i="19"/>
  <c r="E62" i="19"/>
  <c r="E61" i="19"/>
  <c r="N15" i="19"/>
  <c r="N21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AD33" i="19"/>
  <c r="AC33" i="19"/>
  <c r="AB33" i="19"/>
  <c r="AA33" i="19"/>
  <c r="Z33" i="19"/>
  <c r="Y33" i="19"/>
  <c r="X33" i="19"/>
  <c r="W33" i="19"/>
  <c r="V33" i="19"/>
  <c r="O33" i="19"/>
  <c r="N33" i="19"/>
  <c r="M33" i="19"/>
  <c r="H33" i="19"/>
  <c r="G33" i="19"/>
  <c r="F33" i="19"/>
  <c r="E33" i="19"/>
  <c r="AD32" i="19"/>
  <c r="AC32" i="19"/>
  <c r="AB32" i="19"/>
  <c r="AA32" i="19"/>
  <c r="Z32" i="19"/>
  <c r="Y32" i="19"/>
  <c r="X32" i="19"/>
  <c r="W32" i="19"/>
  <c r="V32" i="19"/>
  <c r="O32" i="19"/>
  <c r="N32" i="19"/>
  <c r="M32" i="19"/>
  <c r="H32" i="19"/>
  <c r="G32" i="19"/>
  <c r="F32" i="19"/>
  <c r="E32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M21" i="19"/>
  <c r="L21" i="19"/>
  <c r="K21" i="19"/>
  <c r="J21" i="19"/>
  <c r="I21" i="19"/>
  <c r="H21" i="19"/>
  <c r="G21" i="19"/>
  <c r="F21" i="19"/>
  <c r="E21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AD15" i="19"/>
  <c r="AC15" i="19"/>
  <c r="AB15" i="19"/>
  <c r="W15" i="19"/>
  <c r="V15" i="19"/>
  <c r="O15" i="19"/>
  <c r="M15" i="19"/>
  <c r="J15" i="19"/>
  <c r="I15" i="19"/>
  <c r="H15" i="19"/>
  <c r="G15" i="19"/>
  <c r="F15" i="19"/>
  <c r="E15" i="19"/>
  <c r="AD14" i="19"/>
  <c r="AC14" i="19"/>
  <c r="AB14" i="19"/>
  <c r="W14" i="19"/>
  <c r="V14" i="19"/>
  <c r="O14" i="19"/>
  <c r="N14" i="19"/>
  <c r="M14" i="19"/>
  <c r="J14" i="19"/>
  <c r="I14" i="19"/>
  <c r="H14" i="19"/>
  <c r="G14" i="19"/>
  <c r="F14" i="19"/>
  <c r="E14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M8" i="19"/>
  <c r="N8" i="19"/>
  <c r="O8" i="19"/>
  <c r="P8" i="19"/>
  <c r="Q8" i="19"/>
  <c r="R8" i="19"/>
  <c r="S8" i="19"/>
  <c r="T8" i="19"/>
  <c r="U8" i="19"/>
  <c r="M9" i="19"/>
  <c r="N9" i="19"/>
  <c r="O9" i="19"/>
  <c r="P9" i="19"/>
  <c r="Q9" i="19"/>
  <c r="R9" i="19"/>
  <c r="S9" i="19"/>
  <c r="T9" i="19"/>
  <c r="U9" i="19"/>
  <c r="F9" i="19"/>
  <c r="G9" i="19"/>
  <c r="H9" i="19"/>
  <c r="I9" i="19"/>
  <c r="J9" i="19"/>
  <c r="K9" i="19"/>
  <c r="L9" i="19"/>
  <c r="G8" i="19"/>
  <c r="H8" i="19"/>
  <c r="I8" i="19"/>
  <c r="J8" i="19"/>
  <c r="K8" i="19"/>
  <c r="L8" i="19"/>
  <c r="F8" i="19"/>
  <c r="E9" i="19"/>
  <c r="E8" i="19"/>
  <c r="J3" i="22" l="1"/>
  <c r="R3" i="22"/>
  <c r="V3" i="22"/>
  <c r="X3" i="22"/>
  <c r="Y3" i="22"/>
  <c r="J4" i="22"/>
  <c r="V4" i="22" s="1"/>
  <c r="X4" i="22" s="1"/>
  <c r="R4" i="22"/>
  <c r="Y4" i="22" s="1"/>
  <c r="J5" i="22"/>
  <c r="V5" i="22" s="1"/>
  <c r="X5" i="22" s="1"/>
  <c r="W5" i="22" s="1"/>
  <c r="R5" i="22"/>
  <c r="Y5" i="22" s="1"/>
  <c r="J6" i="22"/>
  <c r="R6" i="22"/>
  <c r="Y6" i="22" s="1"/>
  <c r="V6" i="22"/>
  <c r="X6" i="22" s="1"/>
  <c r="W6" i="22" s="1"/>
  <c r="J7" i="22"/>
  <c r="V7" i="22" s="1"/>
  <c r="X7" i="22" s="1"/>
  <c r="R7" i="22"/>
  <c r="Y7" i="22" s="1"/>
  <c r="J8" i="22"/>
  <c r="V8" i="22" s="1"/>
  <c r="X8" i="22" s="1"/>
  <c r="R8" i="22"/>
  <c r="Y8" i="22" s="1"/>
  <c r="J9" i="22"/>
  <c r="J10" i="22"/>
  <c r="R10" i="22"/>
  <c r="Y10" i="22" s="1"/>
  <c r="V10" i="22"/>
  <c r="X10" i="22" s="1"/>
  <c r="J11" i="22"/>
  <c r="J12" i="22"/>
  <c r="V12" i="22" s="1"/>
  <c r="X12" i="22" s="1"/>
  <c r="W12" i="22" s="1"/>
  <c r="R12" i="22"/>
  <c r="Y12" i="22" s="1"/>
  <c r="J13" i="22"/>
  <c r="J14" i="22"/>
  <c r="V14" i="22" s="1"/>
  <c r="X14" i="22" s="1"/>
  <c r="R14" i="22"/>
  <c r="Y14" i="22" s="1"/>
  <c r="J15" i="22"/>
  <c r="J16" i="22"/>
  <c r="V16" i="22" s="1"/>
  <c r="X16" i="22" s="1"/>
  <c r="R16" i="22"/>
  <c r="Y16" i="22" s="1"/>
  <c r="J17" i="22"/>
  <c r="J18" i="22"/>
  <c r="V18" i="22" s="1"/>
  <c r="X18" i="22" s="1"/>
  <c r="R18" i="22"/>
  <c r="Y18" i="22" s="1"/>
  <c r="J19" i="22"/>
  <c r="R19" i="22"/>
  <c r="J20" i="22"/>
  <c r="V20" i="22" s="1"/>
  <c r="X20" i="22" s="1"/>
  <c r="R20" i="22"/>
  <c r="Y20" i="22" s="1"/>
  <c r="J21" i="22"/>
  <c r="R21" i="22"/>
  <c r="J22" i="22"/>
  <c r="R22" i="22"/>
  <c r="J23" i="22"/>
  <c r="R23" i="22"/>
  <c r="Y23" i="22" s="1"/>
  <c r="V23" i="22"/>
  <c r="X23" i="22" s="1"/>
  <c r="W23" i="22" s="1"/>
  <c r="J24" i="22"/>
  <c r="V24" i="22" s="1"/>
  <c r="X24" i="22" s="1"/>
  <c r="R24" i="22"/>
  <c r="Y24" i="22" s="1"/>
  <c r="J25" i="22"/>
  <c r="R25" i="22"/>
  <c r="J26" i="22"/>
  <c r="V26" i="22" s="1"/>
  <c r="X26" i="22" s="1"/>
  <c r="R26" i="22"/>
  <c r="Y26" i="22" s="1"/>
  <c r="J27" i="22"/>
  <c r="R27" i="22"/>
  <c r="J28" i="22"/>
  <c r="V28" i="22" s="1"/>
  <c r="X28" i="22" s="1"/>
  <c r="R28" i="22"/>
  <c r="Y28" i="22" s="1"/>
  <c r="J29" i="22"/>
  <c r="J30" i="22"/>
  <c r="R30" i="22"/>
  <c r="Y30" i="22" s="1"/>
  <c r="V30" i="22"/>
  <c r="X30" i="22" s="1"/>
  <c r="W30" i="22" s="1"/>
  <c r="J31" i="22"/>
  <c r="J32" i="22"/>
  <c r="V32" i="22" s="1"/>
  <c r="X32" i="22" s="1"/>
  <c r="R32" i="22"/>
  <c r="Y32" i="22" s="1"/>
  <c r="J33" i="22"/>
  <c r="J34" i="22"/>
  <c r="R34" i="22"/>
  <c r="Y34" i="22" s="1"/>
  <c r="V34" i="22"/>
  <c r="X34" i="22"/>
  <c r="J35" i="22"/>
  <c r="R35" i="22"/>
  <c r="J36" i="22"/>
  <c r="V36" i="22" s="1"/>
  <c r="X36" i="22" s="1"/>
  <c r="W36" i="22" s="1"/>
  <c r="R36" i="22"/>
  <c r="Y36" i="22" s="1"/>
  <c r="J37" i="22"/>
  <c r="J38" i="22"/>
  <c r="J39" i="22"/>
  <c r="V39" i="22" s="1"/>
  <c r="X39" i="22" s="1"/>
  <c r="W39" i="22" s="1"/>
  <c r="R39" i="22"/>
  <c r="Y39" i="22" s="1"/>
  <c r="J40" i="22"/>
  <c r="V40" i="22" s="1"/>
  <c r="X40" i="22" s="1"/>
  <c r="R40" i="22"/>
  <c r="Y40" i="22" s="1"/>
  <c r="J41" i="22"/>
  <c r="V41" i="22" s="1"/>
  <c r="X41" i="22" s="1"/>
  <c r="R41" i="22"/>
  <c r="Y41" i="22" s="1"/>
  <c r="J42" i="22"/>
  <c r="J43" i="22"/>
  <c r="V43" i="22" s="1"/>
  <c r="X43" i="22" s="1"/>
  <c r="R43" i="22"/>
  <c r="Y43" i="22" s="1"/>
  <c r="J44" i="22"/>
  <c r="J45" i="22"/>
  <c r="R45" i="22"/>
  <c r="Y45" i="22" s="1"/>
  <c r="V45" i="22"/>
  <c r="X45" i="22" s="1"/>
  <c r="J46" i="22"/>
  <c r="J47" i="22"/>
  <c r="V47" i="22" s="1"/>
  <c r="X47" i="22" s="1"/>
  <c r="R47" i="22"/>
  <c r="Y47" i="22" s="1"/>
  <c r="J48" i="22"/>
  <c r="J49" i="22"/>
  <c r="V49" i="22" s="1"/>
  <c r="X49" i="22" s="1"/>
  <c r="R49" i="22"/>
  <c r="Y49" i="22" s="1"/>
  <c r="J50" i="22"/>
  <c r="V50" i="22" s="1"/>
  <c r="X50" i="22" s="1"/>
  <c r="R50" i="22"/>
  <c r="Y50" i="22" s="1"/>
  <c r="J51" i="22"/>
  <c r="J52" i="22"/>
  <c r="V52" i="22" s="1"/>
  <c r="X52" i="22" s="1"/>
  <c r="W52" i="22" s="1"/>
  <c r="R52" i="22"/>
  <c r="Y52" i="22" s="1"/>
  <c r="J53" i="22"/>
  <c r="V53" i="22" s="1"/>
  <c r="X53" i="22" s="1"/>
  <c r="R53" i="22"/>
  <c r="Y53" i="22" s="1"/>
  <c r="J54" i="22"/>
  <c r="J55" i="22"/>
  <c r="V55" i="22" s="1"/>
  <c r="X55" i="22" s="1"/>
  <c r="W55" i="22" s="1"/>
  <c r="R55" i="22"/>
  <c r="Y55" i="22" s="1"/>
  <c r="J56" i="22"/>
  <c r="J57" i="22"/>
  <c r="V57" i="22" s="1"/>
  <c r="X57" i="22" s="1"/>
  <c r="R57" i="22"/>
  <c r="Y57" i="22"/>
  <c r="J59" i="22"/>
  <c r="V59" i="22" s="1"/>
  <c r="X59" i="22" s="1"/>
  <c r="R59" i="22"/>
  <c r="Y59" i="22" s="1"/>
  <c r="J60" i="22"/>
  <c r="X60" i="22"/>
  <c r="J61" i="22"/>
  <c r="V61" i="22" s="1"/>
  <c r="X61" i="22" s="1"/>
  <c r="R61" i="22"/>
  <c r="Y61" i="22" s="1"/>
  <c r="J65" i="22"/>
  <c r="R65" i="22"/>
  <c r="Y65" i="22" s="1"/>
  <c r="V65" i="22"/>
  <c r="X65" i="22" s="1"/>
  <c r="J66" i="22"/>
  <c r="V66" i="22" s="1"/>
  <c r="X66" i="22" s="1"/>
  <c r="J67" i="22"/>
  <c r="V67" i="22" s="1"/>
  <c r="X67" i="22" s="1"/>
  <c r="R67" i="22"/>
  <c r="Y67" i="22" s="1"/>
  <c r="J69" i="22"/>
  <c r="R69" i="22"/>
  <c r="Y69" i="22" s="1"/>
  <c r="V69" i="22"/>
  <c r="X69" i="22" s="1"/>
  <c r="J70" i="22"/>
  <c r="V70" i="22" s="1"/>
  <c r="X70" i="22" s="1"/>
  <c r="R70" i="22"/>
  <c r="Y70" i="22" s="1"/>
  <c r="J71" i="22"/>
  <c r="R71" i="22"/>
  <c r="Y71" i="22" s="1"/>
  <c r="V71" i="22"/>
  <c r="X71" i="22" s="1"/>
  <c r="J72" i="22"/>
  <c r="V72" i="22" s="1"/>
  <c r="X72" i="22" s="1"/>
  <c r="R72" i="22"/>
  <c r="Y72" i="22" s="1"/>
  <c r="Q2" i="4"/>
  <c r="N2" i="1"/>
  <c r="R131" i="13"/>
  <c r="Q131" i="13"/>
  <c r="R216" i="13"/>
  <c r="Q216" i="13"/>
  <c r="R215" i="13"/>
  <c r="Q215" i="13"/>
  <c r="Q188" i="13"/>
  <c r="R188" i="13"/>
  <c r="R189" i="13"/>
  <c r="Q189" i="13"/>
  <c r="R165" i="13"/>
  <c r="Q165" i="13"/>
  <c r="R164" i="13"/>
  <c r="Q164" i="13"/>
  <c r="R132" i="13"/>
  <c r="Q132" i="13"/>
  <c r="R105" i="13"/>
  <c r="Q105" i="13"/>
  <c r="R104" i="13"/>
  <c r="Q104" i="13"/>
  <c r="R78" i="13"/>
  <c r="Q78" i="13"/>
  <c r="Q77" i="13"/>
  <c r="R77" i="13"/>
  <c r="R47" i="13"/>
  <c r="R48" i="13"/>
  <c r="Q48" i="13"/>
  <c r="Q47" i="13"/>
  <c r="R21" i="13"/>
  <c r="R20" i="13"/>
  <c r="Q21" i="13"/>
  <c r="Q20" i="13"/>
  <c r="Q5" i="13"/>
  <c r="R5" i="13"/>
  <c r="O5" i="13"/>
  <c r="P216" i="13"/>
  <c r="O216" i="13"/>
  <c r="P215" i="13"/>
  <c r="O215" i="13"/>
  <c r="P189" i="13"/>
  <c r="O189" i="13"/>
  <c r="P188" i="13"/>
  <c r="O188" i="13"/>
  <c r="P165" i="13"/>
  <c r="O165" i="13"/>
  <c r="P164" i="13"/>
  <c r="O164" i="13"/>
  <c r="O131" i="13"/>
  <c r="P132" i="13"/>
  <c r="O132" i="13"/>
  <c r="P131" i="13"/>
  <c r="P105" i="13"/>
  <c r="O105" i="13"/>
  <c r="P104" i="13"/>
  <c r="O104" i="13"/>
  <c r="P78" i="13"/>
  <c r="O78" i="13"/>
  <c r="P77" i="13"/>
  <c r="O77" i="13"/>
  <c r="P48" i="13"/>
  <c r="O48" i="13"/>
  <c r="P47" i="13"/>
  <c r="O47" i="13"/>
  <c r="P21" i="13"/>
  <c r="O21" i="13"/>
  <c r="P20" i="13"/>
  <c r="O20" i="13"/>
  <c r="P5" i="13"/>
  <c r="L236" i="13"/>
  <c r="K236" i="13"/>
  <c r="L233" i="13"/>
  <c r="K233" i="13"/>
  <c r="L230" i="13"/>
  <c r="K230" i="13"/>
  <c r="L227" i="13"/>
  <c r="K227" i="13"/>
  <c r="L224" i="13"/>
  <c r="K224" i="13"/>
  <c r="L221" i="13"/>
  <c r="K221" i="13"/>
  <c r="L218" i="13"/>
  <c r="K218" i="13"/>
  <c r="L215" i="13"/>
  <c r="K215" i="13"/>
  <c r="L212" i="13"/>
  <c r="K212" i="13"/>
  <c r="L209" i="13"/>
  <c r="K209" i="13"/>
  <c r="L206" i="13"/>
  <c r="K206" i="13"/>
  <c r="L203" i="13"/>
  <c r="K203" i="13"/>
  <c r="L200" i="13"/>
  <c r="K200" i="13"/>
  <c r="L197" i="13"/>
  <c r="K197" i="13"/>
  <c r="L194" i="13"/>
  <c r="K194" i="13"/>
  <c r="L191" i="13"/>
  <c r="K191" i="13"/>
  <c r="L188" i="13"/>
  <c r="K188" i="13"/>
  <c r="L185" i="13"/>
  <c r="K185" i="13"/>
  <c r="L182" i="13"/>
  <c r="K182" i="13"/>
  <c r="L179" i="13"/>
  <c r="K179" i="13"/>
  <c r="L176" i="13"/>
  <c r="K176" i="13"/>
  <c r="L173" i="13"/>
  <c r="K173" i="13"/>
  <c r="L170" i="13"/>
  <c r="K170" i="13"/>
  <c r="L167" i="13"/>
  <c r="K167" i="13"/>
  <c r="L164" i="13"/>
  <c r="K164" i="13"/>
  <c r="L161" i="13"/>
  <c r="K161" i="13"/>
  <c r="L158" i="13"/>
  <c r="K158" i="13"/>
  <c r="L155" i="13"/>
  <c r="K155" i="13"/>
  <c r="L152" i="13"/>
  <c r="K152" i="13"/>
  <c r="L149" i="13"/>
  <c r="K149" i="13"/>
  <c r="L146" i="13"/>
  <c r="K146" i="13"/>
  <c r="L143" i="13"/>
  <c r="K143" i="13"/>
  <c r="L140" i="13"/>
  <c r="K140" i="13"/>
  <c r="L137" i="13"/>
  <c r="K137" i="13"/>
  <c r="L134" i="13"/>
  <c r="K134" i="13"/>
  <c r="L131" i="13"/>
  <c r="K131" i="13"/>
  <c r="L128" i="13"/>
  <c r="K128" i="13"/>
  <c r="L125" i="13"/>
  <c r="K125" i="13"/>
  <c r="L122" i="13"/>
  <c r="K122" i="13"/>
  <c r="L119" i="13"/>
  <c r="K119" i="13"/>
  <c r="L116" i="13"/>
  <c r="K116" i="13"/>
  <c r="L113" i="13"/>
  <c r="K113" i="13"/>
  <c r="L110" i="13"/>
  <c r="K110" i="13"/>
  <c r="L107" i="13"/>
  <c r="K107" i="13"/>
  <c r="L104" i="13"/>
  <c r="K104" i="13"/>
  <c r="L101" i="13"/>
  <c r="K101" i="13"/>
  <c r="L98" i="13"/>
  <c r="K98" i="13"/>
  <c r="L95" i="13"/>
  <c r="K95" i="13"/>
  <c r="L92" i="13"/>
  <c r="K92" i="13"/>
  <c r="L89" i="13"/>
  <c r="K89" i="13"/>
  <c r="L86" i="13"/>
  <c r="K86" i="13"/>
  <c r="L83" i="13"/>
  <c r="K83" i="13"/>
  <c r="L80" i="13"/>
  <c r="K80" i="13"/>
  <c r="L77" i="13"/>
  <c r="K77" i="13"/>
  <c r="L74" i="13"/>
  <c r="K74" i="13"/>
  <c r="L71" i="13"/>
  <c r="K71" i="13"/>
  <c r="L68" i="13"/>
  <c r="K68" i="13"/>
  <c r="L65" i="13"/>
  <c r="K65" i="13"/>
  <c r="L62" i="13"/>
  <c r="K62" i="13"/>
  <c r="L59" i="13"/>
  <c r="K59" i="13"/>
  <c r="L56" i="13"/>
  <c r="K56" i="13"/>
  <c r="L53" i="13"/>
  <c r="K53" i="13"/>
  <c r="L50" i="13"/>
  <c r="K50" i="13"/>
  <c r="L47" i="13"/>
  <c r="K47" i="13"/>
  <c r="L44" i="13"/>
  <c r="K44" i="13"/>
  <c r="L41" i="13"/>
  <c r="K41" i="13"/>
  <c r="L38" i="13"/>
  <c r="K38" i="13"/>
  <c r="L35" i="13"/>
  <c r="K35" i="13"/>
  <c r="L32" i="13"/>
  <c r="K32" i="13"/>
  <c r="L29" i="13"/>
  <c r="K29" i="13"/>
  <c r="L26" i="13"/>
  <c r="K26" i="13"/>
  <c r="L23" i="13"/>
  <c r="K23" i="13"/>
  <c r="L20" i="13"/>
  <c r="K20" i="13"/>
  <c r="L17" i="13"/>
  <c r="K17" i="13"/>
  <c r="L14" i="13"/>
  <c r="K14" i="13"/>
  <c r="L11" i="13"/>
  <c r="K11" i="13"/>
  <c r="L8" i="13"/>
  <c r="K8" i="13"/>
  <c r="K5" i="13"/>
  <c r="L5" i="13"/>
  <c r="L2" i="13"/>
  <c r="K2" i="13"/>
  <c r="J236" i="13"/>
  <c r="I236" i="13"/>
  <c r="J233" i="13"/>
  <c r="I233" i="13"/>
  <c r="J230" i="13"/>
  <c r="I230" i="13"/>
  <c r="J227" i="13"/>
  <c r="I227" i="13"/>
  <c r="J224" i="13"/>
  <c r="I224" i="13"/>
  <c r="J221" i="13"/>
  <c r="I221" i="13"/>
  <c r="J218" i="13"/>
  <c r="I218" i="13"/>
  <c r="J215" i="13"/>
  <c r="I215" i="13"/>
  <c r="J212" i="13"/>
  <c r="I212" i="13"/>
  <c r="J209" i="13"/>
  <c r="I209" i="13"/>
  <c r="J206" i="13"/>
  <c r="I206" i="13"/>
  <c r="J203" i="13"/>
  <c r="I203" i="13"/>
  <c r="J200" i="13"/>
  <c r="I200" i="13"/>
  <c r="J197" i="13"/>
  <c r="I197" i="13"/>
  <c r="I194" i="13"/>
  <c r="J194" i="13"/>
  <c r="J191" i="13"/>
  <c r="I191" i="13"/>
  <c r="J188" i="13"/>
  <c r="I188" i="13"/>
  <c r="J185" i="13"/>
  <c r="I185" i="13"/>
  <c r="J182" i="13"/>
  <c r="I182" i="13"/>
  <c r="J179" i="13"/>
  <c r="I179" i="13"/>
  <c r="J176" i="13"/>
  <c r="I176" i="13"/>
  <c r="J173" i="13"/>
  <c r="I173" i="13"/>
  <c r="J170" i="13"/>
  <c r="I170" i="13"/>
  <c r="J167" i="13"/>
  <c r="I167" i="13"/>
  <c r="J164" i="13"/>
  <c r="I164" i="13"/>
  <c r="J161" i="13"/>
  <c r="I161" i="13"/>
  <c r="J158" i="13"/>
  <c r="I158" i="13"/>
  <c r="J128" i="13"/>
  <c r="I128" i="13"/>
  <c r="J125" i="13"/>
  <c r="I125" i="13"/>
  <c r="J122" i="13"/>
  <c r="I122" i="13"/>
  <c r="J119" i="13"/>
  <c r="I119" i="13"/>
  <c r="J116" i="13"/>
  <c r="I116" i="13"/>
  <c r="J113" i="13"/>
  <c r="I113" i="13"/>
  <c r="J110" i="13"/>
  <c r="I110" i="13"/>
  <c r="J107" i="13"/>
  <c r="I107" i="13"/>
  <c r="J104" i="13"/>
  <c r="I104" i="13"/>
  <c r="J101" i="13"/>
  <c r="I101" i="13"/>
  <c r="J98" i="13"/>
  <c r="I98" i="13"/>
  <c r="J95" i="13"/>
  <c r="I95" i="13"/>
  <c r="J92" i="13"/>
  <c r="I92" i="13"/>
  <c r="J89" i="13"/>
  <c r="I89" i="13"/>
  <c r="J86" i="13"/>
  <c r="I86" i="13"/>
  <c r="J83" i="13"/>
  <c r="I83" i="13"/>
  <c r="J80" i="13"/>
  <c r="I80" i="13"/>
  <c r="J77" i="13"/>
  <c r="I77" i="13"/>
  <c r="J74" i="13"/>
  <c r="I74" i="13"/>
  <c r="J71" i="13"/>
  <c r="I71" i="13"/>
  <c r="J68" i="13"/>
  <c r="I68" i="13"/>
  <c r="J65" i="13"/>
  <c r="I65" i="13"/>
  <c r="J62" i="13"/>
  <c r="I62" i="13"/>
  <c r="J59" i="13"/>
  <c r="I59" i="13"/>
  <c r="J56" i="13"/>
  <c r="I56" i="13"/>
  <c r="J53" i="13"/>
  <c r="I53" i="13"/>
  <c r="J50" i="13"/>
  <c r="I50" i="13"/>
  <c r="J47" i="13"/>
  <c r="I47" i="13"/>
  <c r="J44" i="13"/>
  <c r="I44" i="13"/>
  <c r="J41" i="13"/>
  <c r="I41" i="13"/>
  <c r="J38" i="13"/>
  <c r="I38" i="13"/>
  <c r="J35" i="13"/>
  <c r="I35" i="13"/>
  <c r="J32" i="13"/>
  <c r="I32" i="13"/>
  <c r="J29" i="13"/>
  <c r="I29" i="13"/>
  <c r="J26" i="13"/>
  <c r="I26" i="13"/>
  <c r="J23" i="13"/>
  <c r="I23" i="13"/>
  <c r="J20" i="13"/>
  <c r="I20" i="13"/>
  <c r="J17" i="13"/>
  <c r="I17" i="13"/>
  <c r="J14" i="13"/>
  <c r="I14" i="13"/>
  <c r="J11" i="13"/>
  <c r="I11" i="13"/>
  <c r="J8" i="13"/>
  <c r="I8" i="13"/>
  <c r="I5" i="13"/>
  <c r="J5" i="13"/>
  <c r="J2" i="13"/>
  <c r="I2" i="13"/>
  <c r="J155" i="13"/>
  <c r="I155" i="13"/>
  <c r="J152" i="13"/>
  <c r="I152" i="13"/>
  <c r="J149" i="13"/>
  <c r="I149" i="13"/>
  <c r="J146" i="13"/>
  <c r="I146" i="13"/>
  <c r="J134" i="13"/>
  <c r="I134" i="13"/>
  <c r="J140" i="13"/>
  <c r="I140" i="13"/>
  <c r="J143" i="13"/>
  <c r="I143" i="13"/>
  <c r="J137" i="13"/>
  <c r="I137" i="13"/>
  <c r="J131" i="13"/>
  <c r="I131" i="13"/>
  <c r="W67" i="22" l="1"/>
  <c r="W26" i="22"/>
  <c r="W14" i="22"/>
  <c r="W7" i="22"/>
  <c r="W71" i="22"/>
  <c r="W59" i="22"/>
  <c r="W49" i="22"/>
  <c r="W45" i="22"/>
  <c r="W24" i="22"/>
  <c r="W69" i="22"/>
  <c r="W8" i="22"/>
  <c r="W4" i="22"/>
  <c r="W70" i="22"/>
  <c r="W40" i="22"/>
  <c r="W43" i="22"/>
  <c r="W28" i="22"/>
  <c r="W57" i="22"/>
  <c r="W3" i="22"/>
  <c r="W47" i="22"/>
  <c r="W53" i="22"/>
  <c r="W10" i="22"/>
  <c r="W20" i="22"/>
  <c r="W34" i="22"/>
  <c r="W50" i="22"/>
  <c r="W41" i="22"/>
  <c r="W65" i="22"/>
  <c r="W32" i="22"/>
  <c r="W16" i="22"/>
  <c r="W18" i="22"/>
  <c r="W61" i="22"/>
  <c r="W72" i="22"/>
  <c r="R2" i="11"/>
  <c r="U216" i="11"/>
  <c r="T216" i="11"/>
  <c r="U215" i="11"/>
  <c r="T215" i="11"/>
  <c r="U188" i="11"/>
  <c r="U189" i="11"/>
  <c r="T189" i="11"/>
  <c r="T188" i="11"/>
  <c r="U165" i="11"/>
  <c r="T165" i="11"/>
  <c r="T164" i="11"/>
  <c r="U164" i="11"/>
  <c r="U132" i="11"/>
  <c r="T132" i="11"/>
  <c r="U131" i="11"/>
  <c r="T131" i="11"/>
  <c r="U105" i="11"/>
  <c r="T105" i="11"/>
  <c r="U104" i="11"/>
  <c r="T104" i="11"/>
  <c r="U78" i="11"/>
  <c r="T78" i="11"/>
  <c r="U77" i="11"/>
  <c r="T77" i="11"/>
  <c r="U48" i="11"/>
  <c r="T48" i="11"/>
  <c r="U47" i="11"/>
  <c r="T47" i="11"/>
  <c r="U21" i="11"/>
  <c r="T21" i="11"/>
  <c r="T20" i="11"/>
  <c r="U20" i="11"/>
  <c r="U5" i="11"/>
  <c r="T5" i="11"/>
  <c r="S236" i="11"/>
  <c r="R236" i="11"/>
  <c r="S233" i="11"/>
  <c r="R233" i="11"/>
  <c r="S230" i="11"/>
  <c r="R230" i="11"/>
  <c r="S227" i="11"/>
  <c r="R227" i="11"/>
  <c r="S224" i="11"/>
  <c r="R224" i="11"/>
  <c r="S221" i="11"/>
  <c r="R221" i="11"/>
  <c r="S218" i="11"/>
  <c r="R218" i="11"/>
  <c r="S215" i="11"/>
  <c r="R215" i="11"/>
  <c r="S212" i="11"/>
  <c r="R212" i="11"/>
  <c r="S209" i="11"/>
  <c r="R209" i="11"/>
  <c r="S206" i="11"/>
  <c r="R206" i="11"/>
  <c r="S203" i="11"/>
  <c r="R203" i="11"/>
  <c r="S200" i="11"/>
  <c r="R200" i="11"/>
  <c r="S197" i="11"/>
  <c r="R197" i="11"/>
  <c r="S194" i="11"/>
  <c r="R194" i="11"/>
  <c r="S191" i="11"/>
  <c r="R191" i="11"/>
  <c r="S188" i="11"/>
  <c r="R188" i="11"/>
  <c r="S185" i="11"/>
  <c r="R185" i="11"/>
  <c r="S182" i="11"/>
  <c r="R182" i="11"/>
  <c r="S179" i="11"/>
  <c r="R179" i="11"/>
  <c r="S176" i="11"/>
  <c r="R176" i="11"/>
  <c r="S173" i="11"/>
  <c r="R173" i="11"/>
  <c r="S170" i="11"/>
  <c r="R170" i="11"/>
  <c r="S167" i="11"/>
  <c r="R167" i="11"/>
  <c r="S164" i="11"/>
  <c r="R164" i="11"/>
  <c r="S161" i="11"/>
  <c r="R161" i="11"/>
  <c r="S158" i="11"/>
  <c r="R158" i="11"/>
  <c r="S155" i="11"/>
  <c r="R155" i="11"/>
  <c r="S152" i="11"/>
  <c r="R152" i="11"/>
  <c r="S149" i="11"/>
  <c r="R149" i="11"/>
  <c r="S146" i="11"/>
  <c r="R146" i="11"/>
  <c r="S143" i="11"/>
  <c r="R143" i="11"/>
  <c r="S140" i="11"/>
  <c r="R140" i="11"/>
  <c r="S137" i="11"/>
  <c r="R137" i="11"/>
  <c r="S134" i="11"/>
  <c r="R134" i="11"/>
  <c r="S131" i="11"/>
  <c r="R131" i="11"/>
  <c r="S128" i="11"/>
  <c r="R128" i="11"/>
  <c r="S125" i="11"/>
  <c r="R125" i="11"/>
  <c r="S122" i="11"/>
  <c r="R122" i="11"/>
  <c r="S119" i="11"/>
  <c r="R119" i="11"/>
  <c r="S116" i="11"/>
  <c r="R116" i="11"/>
  <c r="S113" i="11"/>
  <c r="R113" i="11"/>
  <c r="S110" i="11"/>
  <c r="R110" i="11"/>
  <c r="S107" i="11"/>
  <c r="R107" i="11"/>
  <c r="S104" i="11"/>
  <c r="R104" i="11"/>
  <c r="S101" i="11"/>
  <c r="R101" i="11"/>
  <c r="S98" i="11"/>
  <c r="R98" i="11"/>
  <c r="S95" i="11"/>
  <c r="R95" i="11"/>
  <c r="S92" i="11"/>
  <c r="R92" i="11"/>
  <c r="S89" i="11"/>
  <c r="R89" i="11"/>
  <c r="S86" i="11"/>
  <c r="R86" i="11"/>
  <c r="S83" i="11"/>
  <c r="R83" i="11"/>
  <c r="S80" i="11"/>
  <c r="R80" i="11"/>
  <c r="S77" i="11"/>
  <c r="R77" i="11"/>
  <c r="S74" i="11"/>
  <c r="R74" i="11"/>
  <c r="S71" i="11"/>
  <c r="R71" i="11"/>
  <c r="S68" i="11"/>
  <c r="R68" i="11"/>
  <c r="R65" i="11"/>
  <c r="S62" i="11"/>
  <c r="R62" i="11"/>
  <c r="S59" i="11"/>
  <c r="R59" i="11"/>
  <c r="S56" i="11"/>
  <c r="R56" i="11"/>
  <c r="S53" i="11"/>
  <c r="R53" i="11"/>
  <c r="S50" i="11"/>
  <c r="R50" i="11"/>
  <c r="S47" i="11"/>
  <c r="R47" i="11"/>
  <c r="S44" i="11"/>
  <c r="R44" i="11"/>
  <c r="S41" i="11"/>
  <c r="R41" i="11"/>
  <c r="S38" i="11"/>
  <c r="R38" i="11"/>
  <c r="S35" i="11"/>
  <c r="R35" i="11"/>
  <c r="S32" i="11"/>
  <c r="R32" i="11"/>
  <c r="S29" i="11"/>
  <c r="R29" i="11"/>
  <c r="S26" i="11"/>
  <c r="R26" i="11"/>
  <c r="S23" i="11"/>
  <c r="R23" i="11"/>
  <c r="S20" i="11"/>
  <c r="R20" i="11"/>
  <c r="S17" i="11"/>
  <c r="R17" i="11"/>
  <c r="S14" i="11"/>
  <c r="R14" i="11"/>
  <c r="S11" i="11"/>
  <c r="R11" i="11"/>
  <c r="S8" i="11"/>
  <c r="R8" i="11"/>
  <c r="S5" i="11"/>
  <c r="R5" i="11"/>
  <c r="S2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33" i="11"/>
  <c r="Q49" i="11"/>
  <c r="M238" i="11"/>
  <c r="Q238" i="11" s="1"/>
  <c r="I238" i="11"/>
  <c r="M237" i="11"/>
  <c r="Q237" i="11" s="1"/>
  <c r="I237" i="11"/>
  <c r="M236" i="11"/>
  <c r="Q236" i="11" s="1"/>
  <c r="I236" i="11"/>
  <c r="Q235" i="11"/>
  <c r="M235" i="11"/>
  <c r="P235" i="11" s="1"/>
  <c r="I235" i="11"/>
  <c r="P234" i="11"/>
  <c r="M234" i="11"/>
  <c r="Q234" i="11" s="1"/>
  <c r="I234" i="11"/>
  <c r="M233" i="11"/>
  <c r="Q233" i="11" s="1"/>
  <c r="I233" i="11"/>
  <c r="M232" i="11"/>
  <c r="Q232" i="11" s="1"/>
  <c r="I232" i="11"/>
  <c r="M231" i="11"/>
  <c r="Q231" i="11" s="1"/>
  <c r="I231" i="11"/>
  <c r="M230" i="11"/>
  <c r="Q230" i="11" s="1"/>
  <c r="I230" i="11"/>
  <c r="M229" i="11"/>
  <c r="Q229" i="11" s="1"/>
  <c r="I229" i="11"/>
  <c r="M228" i="11"/>
  <c r="Q228" i="11" s="1"/>
  <c r="I228" i="11"/>
  <c r="M227" i="11"/>
  <c r="Q227" i="11" s="1"/>
  <c r="I227" i="11"/>
  <c r="M226" i="11"/>
  <c r="Q226" i="11" s="1"/>
  <c r="I226" i="11"/>
  <c r="M225" i="11"/>
  <c r="Q225" i="11" s="1"/>
  <c r="I225" i="11"/>
  <c r="M224" i="11"/>
  <c r="Q224" i="11" s="1"/>
  <c r="I224" i="11"/>
  <c r="M223" i="11"/>
  <c r="Q223" i="11" s="1"/>
  <c r="I223" i="11"/>
  <c r="M222" i="11"/>
  <c r="Q222" i="11" s="1"/>
  <c r="I222" i="11"/>
  <c r="M221" i="11"/>
  <c r="Q221" i="11" s="1"/>
  <c r="I221" i="11"/>
  <c r="M220" i="11"/>
  <c r="Q220" i="11" s="1"/>
  <c r="I220" i="11"/>
  <c r="M219" i="11"/>
  <c r="Q219" i="11" s="1"/>
  <c r="I219" i="11"/>
  <c r="M218" i="11"/>
  <c r="Q218" i="11" s="1"/>
  <c r="I218" i="11"/>
  <c r="M217" i="11"/>
  <c r="Q217" i="11" s="1"/>
  <c r="I217" i="11"/>
  <c r="M216" i="11"/>
  <c r="Q216" i="11" s="1"/>
  <c r="I216" i="11"/>
  <c r="M215" i="11"/>
  <c r="Q215" i="11" s="1"/>
  <c r="I215" i="11"/>
  <c r="M214" i="11"/>
  <c r="Q214" i="11" s="1"/>
  <c r="I214" i="11"/>
  <c r="M213" i="11"/>
  <c r="Q213" i="11" s="1"/>
  <c r="I213" i="11"/>
  <c r="M212" i="11"/>
  <c r="Q212" i="11" s="1"/>
  <c r="I212" i="11"/>
  <c r="M211" i="11"/>
  <c r="Q211" i="11" s="1"/>
  <c r="I211" i="11"/>
  <c r="M210" i="11"/>
  <c r="Q210" i="11" s="1"/>
  <c r="I210" i="11"/>
  <c r="M209" i="11"/>
  <c r="Q209" i="11" s="1"/>
  <c r="I209" i="11"/>
  <c r="M208" i="11"/>
  <c r="Q208" i="11" s="1"/>
  <c r="I208" i="11"/>
  <c r="M207" i="11"/>
  <c r="Q207" i="11" s="1"/>
  <c r="I207" i="11"/>
  <c r="M206" i="11"/>
  <c r="Q206" i="11" s="1"/>
  <c r="I206" i="11"/>
  <c r="M205" i="11"/>
  <c r="Q205" i="11" s="1"/>
  <c r="I205" i="11"/>
  <c r="M204" i="11"/>
  <c r="P204" i="11" s="1"/>
  <c r="I204" i="11"/>
  <c r="M203" i="11"/>
  <c r="Q203" i="11" s="1"/>
  <c r="I203" i="11"/>
  <c r="M202" i="11"/>
  <c r="Q202" i="11" s="1"/>
  <c r="I202" i="11"/>
  <c r="M201" i="11"/>
  <c r="Q201" i="11" s="1"/>
  <c r="I201" i="11"/>
  <c r="M200" i="11"/>
  <c r="Q200" i="11" s="1"/>
  <c r="I200" i="11"/>
  <c r="M199" i="11"/>
  <c r="Q199" i="11" s="1"/>
  <c r="I199" i="11"/>
  <c r="M198" i="11"/>
  <c r="Q198" i="11" s="1"/>
  <c r="I198" i="11"/>
  <c r="M197" i="11"/>
  <c r="Q197" i="11" s="1"/>
  <c r="I197" i="11"/>
  <c r="M196" i="11"/>
  <c r="Q196" i="11" s="1"/>
  <c r="I196" i="11"/>
  <c r="M195" i="11"/>
  <c r="Q195" i="11" s="1"/>
  <c r="I195" i="11"/>
  <c r="M194" i="11"/>
  <c r="Q194" i="11" s="1"/>
  <c r="I194" i="11"/>
  <c r="M193" i="11"/>
  <c r="Q193" i="11" s="1"/>
  <c r="I193" i="11"/>
  <c r="M192" i="11"/>
  <c r="Q192" i="11" s="1"/>
  <c r="I192" i="11"/>
  <c r="M191" i="11"/>
  <c r="Q191" i="11" s="1"/>
  <c r="I191" i="11"/>
  <c r="M190" i="11"/>
  <c r="Q190" i="11" s="1"/>
  <c r="I190" i="11"/>
  <c r="M189" i="11"/>
  <c r="Q189" i="11" s="1"/>
  <c r="I189" i="11"/>
  <c r="M188" i="11"/>
  <c r="Q188" i="11" s="1"/>
  <c r="I188" i="11"/>
  <c r="M187" i="11"/>
  <c r="Q187" i="11" s="1"/>
  <c r="M186" i="11"/>
  <c r="Q186" i="11" s="1"/>
  <c r="I186" i="11"/>
  <c r="M185" i="11"/>
  <c r="P185" i="11" s="1"/>
  <c r="I185" i="11"/>
  <c r="M184" i="11"/>
  <c r="P184" i="11" s="1"/>
  <c r="I184" i="11"/>
  <c r="M183" i="11"/>
  <c r="P183" i="11" s="1"/>
  <c r="I183" i="11"/>
  <c r="M182" i="11"/>
  <c r="Q182" i="11" s="1"/>
  <c r="I182" i="11"/>
  <c r="M181" i="11"/>
  <c r="Q181" i="11" s="1"/>
  <c r="I181" i="11"/>
  <c r="M180" i="11"/>
  <c r="Q180" i="11" s="1"/>
  <c r="I180" i="11"/>
  <c r="M179" i="11"/>
  <c r="P179" i="11" s="1"/>
  <c r="I179" i="11"/>
  <c r="M178" i="11"/>
  <c r="P178" i="11" s="1"/>
  <c r="I178" i="11"/>
  <c r="M177" i="11"/>
  <c r="P177" i="11" s="1"/>
  <c r="I177" i="11"/>
  <c r="M176" i="11"/>
  <c r="Q176" i="11" s="1"/>
  <c r="I176" i="11"/>
  <c r="M175" i="11"/>
  <c r="Q175" i="11" s="1"/>
  <c r="I175" i="11"/>
  <c r="M174" i="11"/>
  <c r="Q174" i="11" s="1"/>
  <c r="I174" i="11"/>
  <c r="M173" i="11"/>
  <c r="P173" i="11" s="1"/>
  <c r="I173" i="11"/>
  <c r="M172" i="11"/>
  <c r="P172" i="11" s="1"/>
  <c r="I172" i="11"/>
  <c r="Q171" i="11"/>
  <c r="M171" i="11"/>
  <c r="P171" i="11" s="1"/>
  <c r="I171" i="11"/>
  <c r="Q170" i="11"/>
  <c r="P170" i="11"/>
  <c r="M170" i="11"/>
  <c r="I170" i="11"/>
  <c r="M169" i="11"/>
  <c r="Q169" i="11" s="1"/>
  <c r="I169" i="11"/>
  <c r="M168" i="11"/>
  <c r="P168" i="11" s="1"/>
  <c r="I168" i="11"/>
  <c r="M167" i="11"/>
  <c r="P167" i="11" s="1"/>
  <c r="I167" i="11"/>
  <c r="M166" i="11"/>
  <c r="P166" i="11" s="1"/>
  <c r="I166" i="11"/>
  <c r="M165" i="11"/>
  <c r="P165" i="11" s="1"/>
  <c r="I165" i="11"/>
  <c r="M164" i="11"/>
  <c r="Q164" i="11" s="1"/>
  <c r="I164" i="11"/>
  <c r="M163" i="11"/>
  <c r="Q163" i="11" s="1"/>
  <c r="I163" i="11"/>
  <c r="M162" i="11"/>
  <c r="Q162" i="11" s="1"/>
  <c r="I162" i="11"/>
  <c r="M161" i="11"/>
  <c r="Q161" i="11" s="1"/>
  <c r="I161" i="11"/>
  <c r="M160" i="11"/>
  <c r="P160" i="11" s="1"/>
  <c r="I160" i="11"/>
  <c r="M159" i="11"/>
  <c r="Q159" i="11" s="1"/>
  <c r="I159" i="11"/>
  <c r="M158" i="11"/>
  <c r="Q158" i="11" s="1"/>
  <c r="I158" i="11"/>
  <c r="M157" i="11"/>
  <c r="Q157" i="11" s="1"/>
  <c r="I157" i="11"/>
  <c r="M156" i="11"/>
  <c r="P156" i="11" s="1"/>
  <c r="I156" i="11"/>
  <c r="Q155" i="11"/>
  <c r="M155" i="11"/>
  <c r="P155" i="11" s="1"/>
  <c r="I155" i="11"/>
  <c r="Q154" i="11"/>
  <c r="P154" i="11"/>
  <c r="M154" i="11"/>
  <c r="I154" i="11"/>
  <c r="M153" i="11"/>
  <c r="P153" i="11" s="1"/>
  <c r="I153" i="11"/>
  <c r="M152" i="11"/>
  <c r="Q152" i="11" s="1"/>
  <c r="I152" i="11"/>
  <c r="Q151" i="11"/>
  <c r="M151" i="11"/>
  <c r="P151" i="11" s="1"/>
  <c r="I151" i="11"/>
  <c r="M150" i="11"/>
  <c r="Q150" i="11" s="1"/>
  <c r="I150" i="11"/>
  <c r="M149" i="11"/>
  <c r="Q149" i="11" s="1"/>
  <c r="I149" i="11"/>
  <c r="M148" i="11"/>
  <c r="P148" i="11" s="1"/>
  <c r="I148" i="11"/>
  <c r="M147" i="11"/>
  <c r="Q147" i="11" s="1"/>
  <c r="I147" i="11"/>
  <c r="M146" i="11"/>
  <c r="Q146" i="11" s="1"/>
  <c r="I146" i="11"/>
  <c r="M145" i="11"/>
  <c r="Q145" i="11" s="1"/>
  <c r="I145" i="11"/>
  <c r="Q144" i="11"/>
  <c r="P144" i="11"/>
  <c r="M144" i="11"/>
  <c r="I144" i="11"/>
  <c r="M143" i="11"/>
  <c r="P143" i="11" s="1"/>
  <c r="I143" i="11"/>
  <c r="M142" i="11"/>
  <c r="Q142" i="11" s="1"/>
  <c r="I142" i="11"/>
  <c r="M141" i="11"/>
  <c r="P141" i="11" s="1"/>
  <c r="I141" i="11"/>
  <c r="M140" i="11"/>
  <c r="Q140" i="11" s="1"/>
  <c r="I140" i="11"/>
  <c r="M139" i="11"/>
  <c r="Q139" i="11" s="1"/>
  <c r="M138" i="11"/>
  <c r="Q138" i="11" s="1"/>
  <c r="I138" i="11"/>
  <c r="M137" i="11"/>
  <c r="Q137" i="11" s="1"/>
  <c r="I137" i="11"/>
  <c r="M136" i="11"/>
  <c r="Q136" i="11" s="1"/>
  <c r="I136" i="11"/>
  <c r="M135" i="11"/>
  <c r="Q135" i="11" s="1"/>
  <c r="I135" i="11"/>
  <c r="M134" i="11"/>
  <c r="Q134" i="11" s="1"/>
  <c r="I134" i="11"/>
  <c r="M133" i="11"/>
  <c r="Q133" i="11" s="1"/>
  <c r="I133" i="11"/>
  <c r="M132" i="11"/>
  <c r="Q132" i="11" s="1"/>
  <c r="I132" i="11"/>
  <c r="M131" i="11"/>
  <c r="Q131" i="11" s="1"/>
  <c r="I131" i="11"/>
  <c r="Q130" i="11"/>
  <c r="M130" i="11"/>
  <c r="P130" i="11" s="1"/>
  <c r="I130" i="11"/>
  <c r="M129" i="11"/>
  <c r="Q129" i="11" s="1"/>
  <c r="I129" i="11"/>
  <c r="M128" i="11"/>
  <c r="Q128" i="11" s="1"/>
  <c r="I128" i="11"/>
  <c r="M127" i="11"/>
  <c r="Q127" i="11" s="1"/>
  <c r="I127" i="11"/>
  <c r="M126" i="11"/>
  <c r="Q126" i="11" s="1"/>
  <c r="I126" i="11"/>
  <c r="M125" i="11"/>
  <c r="Q125" i="11" s="1"/>
  <c r="I125" i="11"/>
  <c r="M124" i="11"/>
  <c r="Q124" i="11" s="1"/>
  <c r="I124" i="11"/>
  <c r="M123" i="11"/>
  <c r="Q123" i="11" s="1"/>
  <c r="I123" i="11"/>
  <c r="M122" i="11"/>
  <c r="Q122" i="11" s="1"/>
  <c r="I122" i="11"/>
  <c r="M121" i="11"/>
  <c r="Q121" i="11" s="1"/>
  <c r="I121" i="11"/>
  <c r="M120" i="11"/>
  <c r="Q120" i="11" s="1"/>
  <c r="I120" i="11"/>
  <c r="M119" i="11"/>
  <c r="Q119" i="11" s="1"/>
  <c r="I119" i="11"/>
  <c r="M118" i="11"/>
  <c r="Q118" i="11" s="1"/>
  <c r="I118" i="11"/>
  <c r="M117" i="11"/>
  <c r="Q117" i="11" s="1"/>
  <c r="I117" i="11"/>
  <c r="M116" i="11"/>
  <c r="Q116" i="11" s="1"/>
  <c r="I116" i="11"/>
  <c r="M115" i="11"/>
  <c r="Q115" i="11" s="1"/>
  <c r="I115" i="11"/>
  <c r="M114" i="11"/>
  <c r="Q114" i="11" s="1"/>
  <c r="I114" i="11"/>
  <c r="M113" i="11"/>
  <c r="Q113" i="11" s="1"/>
  <c r="I113" i="11"/>
  <c r="M112" i="11"/>
  <c r="Q112" i="11" s="1"/>
  <c r="I112" i="11"/>
  <c r="M111" i="11"/>
  <c r="Q111" i="11" s="1"/>
  <c r="I111" i="11"/>
  <c r="M110" i="11"/>
  <c r="Q110" i="11" s="1"/>
  <c r="I110" i="11"/>
  <c r="M109" i="11"/>
  <c r="Q109" i="11" s="1"/>
  <c r="I109" i="11"/>
  <c r="M108" i="11"/>
  <c r="Q108" i="11" s="1"/>
  <c r="I108" i="11"/>
  <c r="P107" i="11"/>
  <c r="M107" i="11"/>
  <c r="Q107" i="11" s="1"/>
  <c r="I107" i="11"/>
  <c r="Q106" i="11"/>
  <c r="P106" i="11"/>
  <c r="M106" i="11"/>
  <c r="I106" i="11"/>
  <c r="M105" i="11"/>
  <c r="Q105" i="11" s="1"/>
  <c r="I105" i="11"/>
  <c r="M104" i="11"/>
  <c r="Q104" i="11" s="1"/>
  <c r="I104" i="11"/>
  <c r="M103" i="11"/>
  <c r="Q103" i="11" s="1"/>
  <c r="I103" i="11"/>
  <c r="M102" i="11"/>
  <c r="Q102" i="11" s="1"/>
  <c r="I102" i="11"/>
  <c r="M101" i="11"/>
  <c r="Q101" i="11" s="1"/>
  <c r="I101" i="11"/>
  <c r="M100" i="11"/>
  <c r="Q100" i="11" s="1"/>
  <c r="I100" i="11"/>
  <c r="M99" i="11"/>
  <c r="Q99" i="11" s="1"/>
  <c r="I99" i="11"/>
  <c r="M98" i="11"/>
  <c r="Q98" i="11" s="1"/>
  <c r="I98" i="11"/>
  <c r="M97" i="11"/>
  <c r="Q97" i="11" s="1"/>
  <c r="I97" i="11"/>
  <c r="M96" i="11"/>
  <c r="Q96" i="11" s="1"/>
  <c r="I96" i="11"/>
  <c r="M95" i="11"/>
  <c r="Q95" i="11" s="1"/>
  <c r="I95" i="11"/>
  <c r="M94" i="11"/>
  <c r="P94" i="11" s="1"/>
  <c r="I94" i="11"/>
  <c r="M93" i="11"/>
  <c r="Q93" i="11" s="1"/>
  <c r="I93" i="11"/>
  <c r="M92" i="11"/>
  <c r="Q92" i="11" s="1"/>
  <c r="I92" i="11"/>
  <c r="M91" i="11"/>
  <c r="Q91" i="11" s="1"/>
  <c r="I91" i="11"/>
  <c r="M90" i="11"/>
  <c r="Q90" i="11" s="1"/>
  <c r="I90" i="11"/>
  <c r="M89" i="11"/>
  <c r="Q89" i="11" s="1"/>
  <c r="I89" i="11"/>
  <c r="M88" i="11"/>
  <c r="Q88" i="11" s="1"/>
  <c r="I88" i="11"/>
  <c r="M87" i="11"/>
  <c r="Q87" i="11" s="1"/>
  <c r="I87" i="11"/>
  <c r="M86" i="11"/>
  <c r="Q86" i="11" s="1"/>
  <c r="I86" i="11"/>
  <c r="M85" i="11"/>
  <c r="Q85" i="11" s="1"/>
  <c r="I85" i="11"/>
  <c r="M84" i="11"/>
  <c r="I84" i="11"/>
  <c r="M83" i="11"/>
  <c r="Q83" i="11" s="1"/>
  <c r="I83" i="11"/>
  <c r="M82" i="11"/>
  <c r="Q82" i="11" s="1"/>
  <c r="I82" i="11"/>
  <c r="M81" i="11"/>
  <c r="Q81" i="11" s="1"/>
  <c r="I81" i="11"/>
  <c r="M80" i="11"/>
  <c r="Q80" i="11" s="1"/>
  <c r="I80" i="11"/>
  <c r="M79" i="11"/>
  <c r="I79" i="11"/>
  <c r="M78" i="11"/>
  <c r="Q78" i="11" s="1"/>
  <c r="I78" i="11"/>
  <c r="M77" i="11"/>
  <c r="Q77" i="11" s="1"/>
  <c r="I77" i="11"/>
  <c r="M76" i="11"/>
  <c r="Q76" i="11" s="1"/>
  <c r="I76" i="11"/>
  <c r="M75" i="11"/>
  <c r="I75" i="11"/>
  <c r="M74" i="11"/>
  <c r="I74" i="11"/>
  <c r="M73" i="11"/>
  <c r="Q73" i="11" s="1"/>
  <c r="I73" i="11"/>
  <c r="M72" i="11"/>
  <c r="I72" i="11"/>
  <c r="M71" i="11"/>
  <c r="Q71" i="11" s="1"/>
  <c r="I71" i="11"/>
  <c r="M70" i="11"/>
  <c r="P70" i="11" s="1"/>
  <c r="I70" i="11"/>
  <c r="M69" i="11"/>
  <c r="Q69" i="11" s="1"/>
  <c r="I69" i="11"/>
  <c r="M68" i="11"/>
  <c r="Q68" i="11" s="1"/>
  <c r="I68" i="11"/>
  <c r="M67" i="11"/>
  <c r="I67" i="11"/>
  <c r="M66" i="11"/>
  <c r="I66" i="11"/>
  <c r="M65" i="11"/>
  <c r="I65" i="11"/>
  <c r="M64" i="11"/>
  <c r="Q64" i="11" s="1"/>
  <c r="I64" i="11"/>
  <c r="M63" i="11"/>
  <c r="Q63" i="11" s="1"/>
  <c r="I63" i="11"/>
  <c r="M62" i="11"/>
  <c r="Q62" i="11" s="1"/>
  <c r="I62" i="11"/>
  <c r="M61" i="11"/>
  <c r="Q61" i="11" s="1"/>
  <c r="I61" i="11"/>
  <c r="M60" i="11"/>
  <c r="Q60" i="11" s="1"/>
  <c r="I60" i="11"/>
  <c r="P59" i="11"/>
  <c r="M59" i="11"/>
  <c r="Q59" i="11" s="1"/>
  <c r="I59" i="11"/>
  <c r="M58" i="11"/>
  <c r="P58" i="11" s="1"/>
  <c r="I58" i="11"/>
  <c r="M57" i="11"/>
  <c r="Q57" i="11" s="1"/>
  <c r="I57" i="11"/>
  <c r="M56" i="11"/>
  <c r="Q56" i="11" s="1"/>
  <c r="I56" i="11"/>
  <c r="M55" i="11"/>
  <c r="Q55" i="11" s="1"/>
  <c r="I55" i="11"/>
  <c r="M54" i="11"/>
  <c r="Q54" i="11" s="1"/>
  <c r="I54" i="11"/>
  <c r="M53" i="11"/>
  <c r="P53" i="11" s="1"/>
  <c r="I53" i="11"/>
  <c r="M52" i="11"/>
  <c r="Q52" i="11" s="1"/>
  <c r="I52" i="11"/>
  <c r="M51" i="11"/>
  <c r="Q51" i="11" s="1"/>
  <c r="I51" i="11"/>
  <c r="M50" i="11"/>
  <c r="Q50" i="11" s="1"/>
  <c r="I50" i="11"/>
  <c r="M49" i="11"/>
  <c r="I49" i="11"/>
  <c r="M48" i="11"/>
  <c r="Q48" i="11" s="1"/>
  <c r="I48" i="11"/>
  <c r="M47" i="11"/>
  <c r="Q47" i="11" s="1"/>
  <c r="I47" i="11"/>
  <c r="M46" i="11"/>
  <c r="P46" i="11" s="1"/>
  <c r="I46" i="11"/>
  <c r="M45" i="11"/>
  <c r="P45" i="11" s="1"/>
  <c r="I45" i="11"/>
  <c r="M44" i="11"/>
  <c r="Q44" i="11" s="1"/>
  <c r="I44" i="11"/>
  <c r="M43" i="11"/>
  <c r="Q43" i="11" s="1"/>
  <c r="I43" i="11"/>
  <c r="M42" i="11"/>
  <c r="Q42" i="11" s="1"/>
  <c r="I42" i="11"/>
  <c r="M41" i="11"/>
  <c r="Q41" i="11" s="1"/>
  <c r="I41" i="11"/>
  <c r="M40" i="11"/>
  <c r="Q40" i="11" s="1"/>
  <c r="I40" i="11"/>
  <c r="M39" i="11"/>
  <c r="Q39" i="11" s="1"/>
  <c r="I39" i="11"/>
  <c r="M38" i="11"/>
  <c r="Q38" i="11" s="1"/>
  <c r="I38" i="11"/>
  <c r="M37" i="11"/>
  <c r="Q37" i="11" s="1"/>
  <c r="I37" i="11"/>
  <c r="M36" i="11"/>
  <c r="P36" i="11" s="1"/>
  <c r="I36" i="11"/>
  <c r="M35" i="11"/>
  <c r="Q35" i="11" s="1"/>
  <c r="I35" i="11"/>
  <c r="M34" i="11"/>
  <c r="P34" i="11" s="1"/>
  <c r="I34" i="11"/>
  <c r="M33" i="11"/>
  <c r="I33" i="11"/>
  <c r="M32" i="11"/>
  <c r="Q32" i="11" s="1"/>
  <c r="I32" i="11"/>
  <c r="M31" i="11"/>
  <c r="Q31" i="11" s="1"/>
  <c r="I31" i="11"/>
  <c r="M30" i="11"/>
  <c r="Q30" i="11" s="1"/>
  <c r="I30" i="11"/>
  <c r="M29" i="11"/>
  <c r="Q29" i="11" s="1"/>
  <c r="I29" i="11"/>
  <c r="M28" i="11"/>
  <c r="Q28" i="11" s="1"/>
  <c r="I28" i="11"/>
  <c r="M27" i="11"/>
  <c r="Q27" i="11" s="1"/>
  <c r="I27" i="11"/>
  <c r="M26" i="11"/>
  <c r="Q26" i="11" s="1"/>
  <c r="I26" i="11"/>
  <c r="M25" i="11"/>
  <c r="Q25" i="11" s="1"/>
  <c r="I25" i="11"/>
  <c r="M24" i="11"/>
  <c r="Q24" i="11" s="1"/>
  <c r="I24" i="11"/>
  <c r="M23" i="11"/>
  <c r="Q23" i="11" s="1"/>
  <c r="I23" i="11"/>
  <c r="M22" i="11"/>
  <c r="P22" i="11" s="1"/>
  <c r="I22" i="11"/>
  <c r="M21" i="11"/>
  <c r="Q21" i="11" s="1"/>
  <c r="I21" i="11"/>
  <c r="M20" i="11"/>
  <c r="I20" i="11"/>
  <c r="M19" i="11"/>
  <c r="I19" i="11"/>
  <c r="M18" i="11"/>
  <c r="I18" i="11"/>
  <c r="P17" i="11"/>
  <c r="M17" i="11"/>
  <c r="I17" i="11"/>
  <c r="M16" i="11"/>
  <c r="I16" i="11"/>
  <c r="M15" i="11"/>
  <c r="I15" i="11"/>
  <c r="M14" i="11"/>
  <c r="P14" i="11" s="1"/>
  <c r="I14" i="11"/>
  <c r="M13" i="11"/>
  <c r="I13" i="11"/>
  <c r="M12" i="11"/>
  <c r="I12" i="11"/>
  <c r="M11" i="11"/>
  <c r="I11" i="11"/>
  <c r="P10" i="11"/>
  <c r="M10" i="11"/>
  <c r="I10" i="11"/>
  <c r="M9" i="11"/>
  <c r="I9" i="11"/>
  <c r="M8" i="11"/>
  <c r="I8" i="11"/>
  <c r="M7" i="11"/>
  <c r="I7" i="11"/>
  <c r="M6" i="11"/>
  <c r="I6" i="11"/>
  <c r="M5" i="11"/>
  <c r="I5" i="11"/>
  <c r="M4" i="11"/>
  <c r="I4" i="11"/>
  <c r="M3" i="11"/>
  <c r="I3" i="11"/>
  <c r="M2" i="11"/>
  <c r="I2" i="11"/>
  <c r="M76" i="4"/>
  <c r="P76" i="4" s="1"/>
  <c r="I76" i="4"/>
  <c r="M75" i="4"/>
  <c r="P75" i="4" s="1"/>
  <c r="I75" i="4"/>
  <c r="M74" i="4"/>
  <c r="P74" i="4" s="1"/>
  <c r="I74" i="4"/>
  <c r="M238" i="4"/>
  <c r="P238" i="4" s="1"/>
  <c r="I238" i="4"/>
  <c r="M237" i="4"/>
  <c r="P237" i="4" s="1"/>
  <c r="I237" i="4"/>
  <c r="M236" i="4"/>
  <c r="P236" i="4" s="1"/>
  <c r="I236" i="4"/>
  <c r="M163" i="4"/>
  <c r="P163" i="4" s="1"/>
  <c r="I163" i="4"/>
  <c r="M162" i="4"/>
  <c r="P162" i="4" s="1"/>
  <c r="I162" i="4"/>
  <c r="M161" i="4"/>
  <c r="P161" i="4" s="1"/>
  <c r="I161" i="4"/>
  <c r="M7" i="4"/>
  <c r="P7" i="4" s="1"/>
  <c r="I7" i="4"/>
  <c r="M6" i="4"/>
  <c r="P6" i="4" s="1"/>
  <c r="I6" i="4"/>
  <c r="M5" i="4"/>
  <c r="P5" i="4" s="1"/>
  <c r="I5" i="4"/>
  <c r="M127" i="4"/>
  <c r="P127" i="4" s="1"/>
  <c r="I127" i="4"/>
  <c r="M126" i="4"/>
  <c r="P126" i="4" s="1"/>
  <c r="I126" i="4"/>
  <c r="M125" i="4"/>
  <c r="P125" i="4" s="1"/>
  <c r="I125" i="4"/>
  <c r="M121" i="4"/>
  <c r="P121" i="4" s="1"/>
  <c r="I121" i="4"/>
  <c r="M120" i="4"/>
  <c r="P120" i="4" s="1"/>
  <c r="I120" i="4"/>
  <c r="M119" i="4"/>
  <c r="P119" i="4" s="1"/>
  <c r="I119" i="4"/>
  <c r="M115" i="4"/>
  <c r="P115" i="4" s="1"/>
  <c r="I115" i="4"/>
  <c r="M114" i="4"/>
  <c r="P114" i="4" s="1"/>
  <c r="I114" i="4"/>
  <c r="M113" i="4"/>
  <c r="P113" i="4" s="1"/>
  <c r="I113" i="4"/>
  <c r="M109" i="4"/>
  <c r="P109" i="4" s="1"/>
  <c r="I109" i="4"/>
  <c r="M108" i="4"/>
  <c r="P108" i="4" s="1"/>
  <c r="I108" i="4"/>
  <c r="M107" i="4"/>
  <c r="P107" i="4" s="1"/>
  <c r="I107" i="4"/>
  <c r="M43" i="4"/>
  <c r="P43" i="4" s="1"/>
  <c r="I43" i="4"/>
  <c r="M42" i="4"/>
  <c r="P42" i="4" s="1"/>
  <c r="I42" i="4"/>
  <c r="M41" i="4"/>
  <c r="P41" i="4" s="1"/>
  <c r="I41" i="4"/>
  <c r="M37" i="4"/>
  <c r="P37" i="4" s="1"/>
  <c r="I37" i="4"/>
  <c r="M36" i="4"/>
  <c r="P36" i="4" s="1"/>
  <c r="I36" i="4"/>
  <c r="M35" i="4"/>
  <c r="P35" i="4" s="1"/>
  <c r="I35" i="4"/>
  <c r="M31" i="4"/>
  <c r="P31" i="4" s="1"/>
  <c r="I31" i="4"/>
  <c r="M30" i="4"/>
  <c r="P30" i="4" s="1"/>
  <c r="I30" i="4"/>
  <c r="M29" i="4"/>
  <c r="P29" i="4" s="1"/>
  <c r="I29" i="4"/>
  <c r="M25" i="4"/>
  <c r="P25" i="4" s="1"/>
  <c r="I25" i="4"/>
  <c r="M24" i="4"/>
  <c r="P24" i="4" s="1"/>
  <c r="I24" i="4"/>
  <c r="M23" i="4"/>
  <c r="P23" i="4" s="1"/>
  <c r="I23" i="4"/>
  <c r="M100" i="4"/>
  <c r="P100" i="4" s="1"/>
  <c r="I100" i="4"/>
  <c r="M99" i="4"/>
  <c r="Q99" i="4" s="1"/>
  <c r="I99" i="4"/>
  <c r="M98" i="4"/>
  <c r="P98" i="4" s="1"/>
  <c r="I98" i="4"/>
  <c r="M94" i="4"/>
  <c r="P94" i="4" s="1"/>
  <c r="I94" i="4"/>
  <c r="M93" i="4"/>
  <c r="P93" i="4" s="1"/>
  <c r="I93" i="4"/>
  <c r="M92" i="4"/>
  <c r="P92" i="4" s="1"/>
  <c r="I92" i="4"/>
  <c r="M88" i="4"/>
  <c r="P88" i="4" s="1"/>
  <c r="I88" i="4"/>
  <c r="M87" i="4"/>
  <c r="P87" i="4" s="1"/>
  <c r="I87" i="4"/>
  <c r="M86" i="4"/>
  <c r="P86" i="4" s="1"/>
  <c r="I86" i="4"/>
  <c r="M82" i="4"/>
  <c r="P82" i="4" s="1"/>
  <c r="I82" i="4"/>
  <c r="M81" i="4"/>
  <c r="P81" i="4" s="1"/>
  <c r="I81" i="4"/>
  <c r="M80" i="4"/>
  <c r="P80" i="4" s="1"/>
  <c r="I80" i="4"/>
  <c r="M70" i="4"/>
  <c r="P70" i="4" s="1"/>
  <c r="I70" i="4"/>
  <c r="M69" i="4"/>
  <c r="P69" i="4" s="1"/>
  <c r="I69" i="4"/>
  <c r="M68" i="4"/>
  <c r="P68" i="4" s="1"/>
  <c r="I68" i="4"/>
  <c r="M64" i="4"/>
  <c r="P64" i="4" s="1"/>
  <c r="I64" i="4"/>
  <c r="M63" i="4"/>
  <c r="P63" i="4" s="1"/>
  <c r="I63" i="4"/>
  <c r="M62" i="4"/>
  <c r="P62" i="4" s="1"/>
  <c r="I62" i="4"/>
  <c r="M58" i="4"/>
  <c r="P58" i="4" s="1"/>
  <c r="I58" i="4"/>
  <c r="M57" i="4"/>
  <c r="P57" i="4" s="1"/>
  <c r="I57" i="4"/>
  <c r="M56" i="4"/>
  <c r="P56" i="4" s="1"/>
  <c r="I56" i="4"/>
  <c r="M52" i="4"/>
  <c r="P52" i="4" s="1"/>
  <c r="I52" i="4"/>
  <c r="M51" i="4"/>
  <c r="P51" i="4" s="1"/>
  <c r="I51" i="4"/>
  <c r="M50" i="4"/>
  <c r="P50" i="4" s="1"/>
  <c r="I50" i="4"/>
  <c r="M235" i="4"/>
  <c r="P235" i="4" s="1"/>
  <c r="I235" i="4"/>
  <c r="M234" i="4"/>
  <c r="P234" i="4" s="1"/>
  <c r="I234" i="4"/>
  <c r="M233" i="4"/>
  <c r="P233" i="4" s="1"/>
  <c r="I233" i="4"/>
  <c r="M226" i="4"/>
  <c r="P226" i="4" s="1"/>
  <c r="I226" i="4"/>
  <c r="M225" i="4"/>
  <c r="P225" i="4" s="1"/>
  <c r="I225" i="4"/>
  <c r="M224" i="4"/>
  <c r="P224" i="4" s="1"/>
  <c r="I224" i="4"/>
  <c r="M220" i="4"/>
  <c r="P220" i="4" s="1"/>
  <c r="I220" i="4"/>
  <c r="M219" i="4"/>
  <c r="P219" i="4" s="1"/>
  <c r="I219" i="4"/>
  <c r="M218" i="4"/>
  <c r="P218" i="4" s="1"/>
  <c r="I218" i="4"/>
  <c r="M184" i="4"/>
  <c r="P184" i="4" s="1"/>
  <c r="I184" i="4"/>
  <c r="M183" i="4"/>
  <c r="P183" i="4" s="1"/>
  <c r="I183" i="4"/>
  <c r="M182" i="4"/>
  <c r="P182" i="4" s="1"/>
  <c r="I182" i="4"/>
  <c r="M178" i="4"/>
  <c r="Q178" i="4" s="1"/>
  <c r="I178" i="4"/>
  <c r="M177" i="4"/>
  <c r="P177" i="4" s="1"/>
  <c r="I177" i="4"/>
  <c r="M176" i="4"/>
  <c r="P176" i="4" s="1"/>
  <c r="I176" i="4"/>
  <c r="M169" i="4"/>
  <c r="P169" i="4" s="1"/>
  <c r="I169" i="4"/>
  <c r="M168" i="4"/>
  <c r="P168" i="4" s="1"/>
  <c r="I168" i="4"/>
  <c r="M167" i="4"/>
  <c r="P167" i="4" s="1"/>
  <c r="I167" i="4"/>
  <c r="M160" i="4"/>
  <c r="P160" i="4" s="1"/>
  <c r="I160" i="4"/>
  <c r="M159" i="4"/>
  <c r="P159" i="4" s="1"/>
  <c r="I159" i="4"/>
  <c r="M158" i="4"/>
  <c r="Q158" i="4" s="1"/>
  <c r="I158" i="4"/>
  <c r="M154" i="4"/>
  <c r="P154" i="4" s="1"/>
  <c r="I154" i="4"/>
  <c r="M153" i="4"/>
  <c r="P153" i="4" s="1"/>
  <c r="I153" i="4"/>
  <c r="M152" i="4"/>
  <c r="P152" i="4" s="1"/>
  <c r="I152" i="4"/>
  <c r="M148" i="4"/>
  <c r="P148" i="4" s="1"/>
  <c r="I148" i="4"/>
  <c r="M147" i="4"/>
  <c r="P147" i="4" s="1"/>
  <c r="I147" i="4"/>
  <c r="M146" i="4"/>
  <c r="P146" i="4" s="1"/>
  <c r="I146" i="4"/>
  <c r="M142" i="4"/>
  <c r="P142" i="4" s="1"/>
  <c r="I142" i="4"/>
  <c r="M141" i="4"/>
  <c r="P141" i="4" s="1"/>
  <c r="I141" i="4"/>
  <c r="M140" i="4"/>
  <c r="P140" i="4" s="1"/>
  <c r="I140" i="4"/>
  <c r="T224" i="1"/>
  <c r="S224" i="1"/>
  <c r="T209" i="1"/>
  <c r="S209" i="1"/>
  <c r="T194" i="1"/>
  <c r="S194" i="1"/>
  <c r="T179" i="1"/>
  <c r="S179" i="1"/>
  <c r="T167" i="1"/>
  <c r="S167" i="1"/>
  <c r="T152" i="1"/>
  <c r="S152" i="1"/>
  <c r="T137" i="1"/>
  <c r="S137" i="1"/>
  <c r="T122" i="1"/>
  <c r="S122" i="1"/>
  <c r="T107" i="1"/>
  <c r="S107" i="1"/>
  <c r="T86" i="1"/>
  <c r="S86" i="1"/>
  <c r="T74" i="1"/>
  <c r="S74" i="1"/>
  <c r="T62" i="1"/>
  <c r="S62" i="1"/>
  <c r="T50" i="1"/>
  <c r="S50" i="1"/>
  <c r="T38" i="1"/>
  <c r="S38" i="1"/>
  <c r="T29" i="1"/>
  <c r="S29" i="1"/>
  <c r="S14" i="1"/>
  <c r="T14" i="1"/>
  <c r="T2" i="1"/>
  <c r="Q2" i="1"/>
  <c r="S2" i="1"/>
  <c r="Q236" i="1"/>
  <c r="P236" i="1"/>
  <c r="Q233" i="1"/>
  <c r="P233" i="1"/>
  <c r="Q230" i="1"/>
  <c r="P230" i="1"/>
  <c r="Q227" i="1"/>
  <c r="P227" i="1"/>
  <c r="Q224" i="1"/>
  <c r="P224" i="1"/>
  <c r="Q221" i="1"/>
  <c r="P221" i="1"/>
  <c r="Q218" i="1"/>
  <c r="P218" i="1"/>
  <c r="Q215" i="1"/>
  <c r="P215" i="1"/>
  <c r="Q212" i="1"/>
  <c r="P212" i="1"/>
  <c r="Q209" i="1"/>
  <c r="P209" i="1"/>
  <c r="Q206" i="1"/>
  <c r="P206" i="1"/>
  <c r="Q203" i="1"/>
  <c r="P203" i="1"/>
  <c r="Q200" i="1"/>
  <c r="P200" i="1"/>
  <c r="Q197" i="1"/>
  <c r="P197" i="1"/>
  <c r="Q194" i="1"/>
  <c r="P194" i="1"/>
  <c r="Q191" i="1"/>
  <c r="P191" i="1"/>
  <c r="Q188" i="1"/>
  <c r="P188" i="1"/>
  <c r="Q185" i="1"/>
  <c r="P185" i="1"/>
  <c r="Q182" i="1"/>
  <c r="P182" i="1"/>
  <c r="Q179" i="1"/>
  <c r="P179" i="1"/>
  <c r="Q176" i="1"/>
  <c r="P176" i="1"/>
  <c r="Q173" i="1"/>
  <c r="P173" i="1"/>
  <c r="Q170" i="1"/>
  <c r="P170" i="1"/>
  <c r="Q167" i="1"/>
  <c r="P167" i="1"/>
  <c r="Q164" i="1"/>
  <c r="P164" i="1"/>
  <c r="Q161" i="1"/>
  <c r="P161" i="1"/>
  <c r="Q158" i="1"/>
  <c r="P158" i="1"/>
  <c r="Q155" i="1"/>
  <c r="P155" i="1"/>
  <c r="Q152" i="1"/>
  <c r="P152" i="1"/>
  <c r="Q149" i="1"/>
  <c r="P149" i="1"/>
  <c r="Q146" i="1"/>
  <c r="P146" i="1"/>
  <c r="Q143" i="1"/>
  <c r="P143" i="1"/>
  <c r="Q140" i="1"/>
  <c r="P140" i="1"/>
  <c r="Q137" i="1"/>
  <c r="P137" i="1"/>
  <c r="Q134" i="1"/>
  <c r="P134" i="1"/>
  <c r="Q131" i="1"/>
  <c r="P131" i="1"/>
  <c r="Q128" i="1"/>
  <c r="P128" i="1"/>
  <c r="Q125" i="1"/>
  <c r="P125" i="1"/>
  <c r="Q122" i="1"/>
  <c r="P122" i="1"/>
  <c r="Q119" i="1"/>
  <c r="P119" i="1"/>
  <c r="Q116" i="1"/>
  <c r="P116" i="1"/>
  <c r="P113" i="1"/>
  <c r="Q113" i="1"/>
  <c r="Q110" i="1"/>
  <c r="P110" i="1"/>
  <c r="Q107" i="1"/>
  <c r="P107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M238" i="1"/>
  <c r="L238" i="1"/>
  <c r="G238" i="1"/>
  <c r="K238" i="1" s="1"/>
  <c r="M237" i="1"/>
  <c r="L237" i="1"/>
  <c r="G237" i="1"/>
  <c r="K237" i="1" s="1"/>
  <c r="M236" i="1"/>
  <c r="L236" i="1"/>
  <c r="G236" i="1"/>
  <c r="K236" i="1" s="1"/>
  <c r="M235" i="1"/>
  <c r="L235" i="1"/>
  <c r="G235" i="1"/>
  <c r="K235" i="1" s="1"/>
  <c r="M234" i="1"/>
  <c r="L234" i="1"/>
  <c r="G234" i="1"/>
  <c r="K234" i="1" s="1"/>
  <c r="M233" i="1"/>
  <c r="L233" i="1"/>
  <c r="G233" i="1"/>
  <c r="K233" i="1" s="1"/>
  <c r="M232" i="1"/>
  <c r="L232" i="1"/>
  <c r="G232" i="1"/>
  <c r="K232" i="1" s="1"/>
  <c r="M231" i="1"/>
  <c r="L231" i="1"/>
  <c r="G231" i="1"/>
  <c r="K231" i="1" s="1"/>
  <c r="M230" i="1"/>
  <c r="L230" i="1"/>
  <c r="G230" i="1"/>
  <c r="K230" i="1" s="1"/>
  <c r="M229" i="1"/>
  <c r="L229" i="1"/>
  <c r="G229" i="1"/>
  <c r="K229" i="1" s="1"/>
  <c r="M228" i="1"/>
  <c r="L228" i="1"/>
  <c r="G228" i="1"/>
  <c r="K228" i="1" s="1"/>
  <c r="M227" i="1"/>
  <c r="L227" i="1"/>
  <c r="G227" i="1"/>
  <c r="K227" i="1" s="1"/>
  <c r="M226" i="1"/>
  <c r="L226" i="1"/>
  <c r="G226" i="1"/>
  <c r="K226" i="1" s="1"/>
  <c r="M225" i="1"/>
  <c r="L225" i="1"/>
  <c r="G225" i="1"/>
  <c r="K225" i="1" s="1"/>
  <c r="M224" i="1"/>
  <c r="L224" i="1"/>
  <c r="G224" i="1"/>
  <c r="K224" i="1" s="1"/>
  <c r="M223" i="1"/>
  <c r="L223" i="1"/>
  <c r="G223" i="1"/>
  <c r="K223" i="1" s="1"/>
  <c r="M222" i="1"/>
  <c r="L222" i="1"/>
  <c r="G222" i="1"/>
  <c r="K222" i="1" s="1"/>
  <c r="M221" i="1"/>
  <c r="L221" i="1"/>
  <c r="G221" i="1"/>
  <c r="K221" i="1" s="1"/>
  <c r="M220" i="1"/>
  <c r="L220" i="1"/>
  <c r="G220" i="1"/>
  <c r="K220" i="1" s="1"/>
  <c r="M219" i="1"/>
  <c r="L219" i="1"/>
  <c r="G219" i="1"/>
  <c r="K219" i="1" s="1"/>
  <c r="M218" i="1"/>
  <c r="L218" i="1"/>
  <c r="G218" i="1"/>
  <c r="K218" i="1" s="1"/>
  <c r="M217" i="1"/>
  <c r="L217" i="1"/>
  <c r="G217" i="1"/>
  <c r="K217" i="1" s="1"/>
  <c r="M216" i="1"/>
  <c r="L216" i="1"/>
  <c r="G216" i="1"/>
  <c r="K216" i="1" s="1"/>
  <c r="M215" i="1"/>
  <c r="L215" i="1"/>
  <c r="G215" i="1"/>
  <c r="K215" i="1" s="1"/>
  <c r="M214" i="1"/>
  <c r="L214" i="1"/>
  <c r="G214" i="1"/>
  <c r="K214" i="1" s="1"/>
  <c r="M213" i="1"/>
  <c r="L213" i="1"/>
  <c r="G213" i="1"/>
  <c r="K213" i="1" s="1"/>
  <c r="M212" i="1"/>
  <c r="L212" i="1"/>
  <c r="G212" i="1"/>
  <c r="K212" i="1" s="1"/>
  <c r="M211" i="1"/>
  <c r="L211" i="1"/>
  <c r="G211" i="1"/>
  <c r="K211" i="1" s="1"/>
  <c r="M210" i="1"/>
  <c r="L210" i="1"/>
  <c r="G210" i="1"/>
  <c r="K210" i="1" s="1"/>
  <c r="M209" i="1"/>
  <c r="L209" i="1"/>
  <c r="G209" i="1"/>
  <c r="K209" i="1" s="1"/>
  <c r="M208" i="1"/>
  <c r="L208" i="1"/>
  <c r="G208" i="1"/>
  <c r="K208" i="1" s="1"/>
  <c r="M207" i="1"/>
  <c r="L207" i="1"/>
  <c r="G207" i="1"/>
  <c r="K207" i="1" s="1"/>
  <c r="M206" i="1"/>
  <c r="L206" i="1"/>
  <c r="G206" i="1"/>
  <c r="K206" i="1" s="1"/>
  <c r="M205" i="1"/>
  <c r="L205" i="1"/>
  <c r="G205" i="1"/>
  <c r="K205" i="1" s="1"/>
  <c r="M204" i="1"/>
  <c r="L204" i="1"/>
  <c r="G204" i="1"/>
  <c r="K204" i="1" s="1"/>
  <c r="M203" i="1"/>
  <c r="L203" i="1"/>
  <c r="G203" i="1"/>
  <c r="K203" i="1" s="1"/>
  <c r="M202" i="1"/>
  <c r="L202" i="1"/>
  <c r="G202" i="1"/>
  <c r="K202" i="1" s="1"/>
  <c r="M201" i="1"/>
  <c r="L201" i="1"/>
  <c r="G201" i="1"/>
  <c r="K201" i="1" s="1"/>
  <c r="M200" i="1"/>
  <c r="L200" i="1"/>
  <c r="G200" i="1"/>
  <c r="K200" i="1" s="1"/>
  <c r="M199" i="1"/>
  <c r="L199" i="1"/>
  <c r="G199" i="1"/>
  <c r="K199" i="1" s="1"/>
  <c r="M198" i="1"/>
  <c r="L198" i="1"/>
  <c r="G198" i="1"/>
  <c r="K198" i="1" s="1"/>
  <c r="M197" i="1"/>
  <c r="L197" i="1"/>
  <c r="G197" i="1"/>
  <c r="K197" i="1" s="1"/>
  <c r="M196" i="1"/>
  <c r="L196" i="1"/>
  <c r="G196" i="1"/>
  <c r="K196" i="1" s="1"/>
  <c r="M195" i="1"/>
  <c r="L195" i="1"/>
  <c r="G195" i="1"/>
  <c r="K195" i="1" s="1"/>
  <c r="M194" i="1"/>
  <c r="L194" i="1"/>
  <c r="G194" i="1"/>
  <c r="K194" i="1" s="1"/>
  <c r="M193" i="1"/>
  <c r="L193" i="1"/>
  <c r="G193" i="1"/>
  <c r="K193" i="1" s="1"/>
  <c r="M192" i="1"/>
  <c r="L192" i="1"/>
  <c r="G192" i="1"/>
  <c r="K192" i="1" s="1"/>
  <c r="M191" i="1"/>
  <c r="L191" i="1"/>
  <c r="G191" i="1"/>
  <c r="K191" i="1" s="1"/>
  <c r="M190" i="1"/>
  <c r="L190" i="1"/>
  <c r="G190" i="1"/>
  <c r="K190" i="1" s="1"/>
  <c r="M189" i="1"/>
  <c r="L189" i="1"/>
  <c r="G189" i="1"/>
  <c r="K189" i="1" s="1"/>
  <c r="M188" i="1"/>
  <c r="L188" i="1"/>
  <c r="G188" i="1"/>
  <c r="K188" i="1" s="1"/>
  <c r="M187" i="1"/>
  <c r="L187" i="1"/>
  <c r="G187" i="1"/>
  <c r="K187" i="1" s="1"/>
  <c r="M186" i="1"/>
  <c r="L186" i="1"/>
  <c r="G186" i="1"/>
  <c r="K186" i="1" s="1"/>
  <c r="M185" i="1"/>
  <c r="L185" i="1"/>
  <c r="G185" i="1"/>
  <c r="K185" i="1" s="1"/>
  <c r="M184" i="1"/>
  <c r="L184" i="1"/>
  <c r="G184" i="1"/>
  <c r="K184" i="1" s="1"/>
  <c r="M183" i="1"/>
  <c r="L183" i="1"/>
  <c r="G183" i="1"/>
  <c r="K183" i="1" s="1"/>
  <c r="M182" i="1"/>
  <c r="L182" i="1"/>
  <c r="G182" i="1"/>
  <c r="K182" i="1" s="1"/>
  <c r="M181" i="1"/>
  <c r="L181" i="1"/>
  <c r="G181" i="1"/>
  <c r="K181" i="1" s="1"/>
  <c r="M180" i="1"/>
  <c r="L180" i="1"/>
  <c r="G180" i="1"/>
  <c r="K180" i="1" s="1"/>
  <c r="M179" i="1"/>
  <c r="L179" i="1"/>
  <c r="G179" i="1"/>
  <c r="K179" i="1" s="1"/>
  <c r="M178" i="1"/>
  <c r="L178" i="1"/>
  <c r="G178" i="1"/>
  <c r="K178" i="1" s="1"/>
  <c r="M177" i="1"/>
  <c r="L177" i="1"/>
  <c r="G177" i="1"/>
  <c r="K177" i="1" s="1"/>
  <c r="M176" i="1"/>
  <c r="L176" i="1"/>
  <c r="G176" i="1"/>
  <c r="K176" i="1" s="1"/>
  <c r="M175" i="1"/>
  <c r="L175" i="1"/>
  <c r="G175" i="1"/>
  <c r="K175" i="1" s="1"/>
  <c r="M174" i="1"/>
  <c r="L174" i="1"/>
  <c r="G174" i="1"/>
  <c r="K174" i="1" s="1"/>
  <c r="M173" i="1"/>
  <c r="L173" i="1"/>
  <c r="G173" i="1"/>
  <c r="K173" i="1" s="1"/>
  <c r="M172" i="1"/>
  <c r="L172" i="1"/>
  <c r="G172" i="1"/>
  <c r="K172" i="1" s="1"/>
  <c r="M171" i="1"/>
  <c r="L171" i="1"/>
  <c r="G171" i="1"/>
  <c r="K171" i="1" s="1"/>
  <c r="M170" i="1"/>
  <c r="L170" i="1"/>
  <c r="G170" i="1"/>
  <c r="K170" i="1" s="1"/>
  <c r="M169" i="1"/>
  <c r="L169" i="1"/>
  <c r="G169" i="1"/>
  <c r="K169" i="1" s="1"/>
  <c r="M168" i="1"/>
  <c r="L168" i="1"/>
  <c r="G168" i="1"/>
  <c r="K168" i="1" s="1"/>
  <c r="M167" i="1"/>
  <c r="L167" i="1"/>
  <c r="G167" i="1"/>
  <c r="K167" i="1" s="1"/>
  <c r="M166" i="1"/>
  <c r="L166" i="1"/>
  <c r="G166" i="1"/>
  <c r="K166" i="1" s="1"/>
  <c r="M165" i="1"/>
  <c r="L165" i="1"/>
  <c r="G165" i="1"/>
  <c r="K165" i="1" s="1"/>
  <c r="M164" i="1"/>
  <c r="L164" i="1"/>
  <c r="G164" i="1"/>
  <c r="K164" i="1" s="1"/>
  <c r="M163" i="1"/>
  <c r="L163" i="1"/>
  <c r="G163" i="1"/>
  <c r="K163" i="1" s="1"/>
  <c r="M162" i="1"/>
  <c r="L162" i="1"/>
  <c r="G162" i="1"/>
  <c r="K162" i="1" s="1"/>
  <c r="M161" i="1"/>
  <c r="L161" i="1"/>
  <c r="G161" i="1"/>
  <c r="K161" i="1" s="1"/>
  <c r="M160" i="1"/>
  <c r="L160" i="1"/>
  <c r="G160" i="1"/>
  <c r="K160" i="1" s="1"/>
  <c r="M159" i="1"/>
  <c r="L159" i="1"/>
  <c r="G159" i="1"/>
  <c r="K159" i="1" s="1"/>
  <c r="M158" i="1"/>
  <c r="L158" i="1"/>
  <c r="G158" i="1"/>
  <c r="K158" i="1" s="1"/>
  <c r="M157" i="1"/>
  <c r="L157" i="1"/>
  <c r="G157" i="1"/>
  <c r="K157" i="1" s="1"/>
  <c r="M156" i="1"/>
  <c r="L156" i="1"/>
  <c r="G156" i="1"/>
  <c r="K156" i="1" s="1"/>
  <c r="M155" i="1"/>
  <c r="L155" i="1"/>
  <c r="G155" i="1"/>
  <c r="K155" i="1" s="1"/>
  <c r="M154" i="1"/>
  <c r="L154" i="1"/>
  <c r="G154" i="1"/>
  <c r="K154" i="1" s="1"/>
  <c r="M153" i="1"/>
  <c r="L153" i="1"/>
  <c r="G153" i="1"/>
  <c r="K153" i="1" s="1"/>
  <c r="M152" i="1"/>
  <c r="L152" i="1"/>
  <c r="G152" i="1"/>
  <c r="K152" i="1" s="1"/>
  <c r="M151" i="1"/>
  <c r="L151" i="1"/>
  <c r="G151" i="1"/>
  <c r="K151" i="1" s="1"/>
  <c r="M150" i="1"/>
  <c r="L150" i="1"/>
  <c r="G150" i="1"/>
  <c r="K150" i="1" s="1"/>
  <c r="M149" i="1"/>
  <c r="L149" i="1"/>
  <c r="G149" i="1"/>
  <c r="K149" i="1" s="1"/>
  <c r="M148" i="1"/>
  <c r="L148" i="1"/>
  <c r="G148" i="1"/>
  <c r="K148" i="1" s="1"/>
  <c r="M147" i="1"/>
  <c r="L147" i="1"/>
  <c r="G147" i="1"/>
  <c r="K147" i="1" s="1"/>
  <c r="M146" i="1"/>
  <c r="L146" i="1"/>
  <c r="G146" i="1"/>
  <c r="K146" i="1" s="1"/>
  <c r="M145" i="1"/>
  <c r="L145" i="1"/>
  <c r="G145" i="1"/>
  <c r="K145" i="1" s="1"/>
  <c r="M144" i="1"/>
  <c r="L144" i="1"/>
  <c r="G144" i="1"/>
  <c r="K144" i="1" s="1"/>
  <c r="M143" i="1"/>
  <c r="L143" i="1"/>
  <c r="G143" i="1"/>
  <c r="K143" i="1" s="1"/>
  <c r="M142" i="1"/>
  <c r="L142" i="1"/>
  <c r="G142" i="1"/>
  <c r="K142" i="1" s="1"/>
  <c r="M141" i="1"/>
  <c r="L141" i="1"/>
  <c r="G141" i="1"/>
  <c r="K141" i="1" s="1"/>
  <c r="M140" i="1"/>
  <c r="L140" i="1"/>
  <c r="G140" i="1"/>
  <c r="K140" i="1" s="1"/>
  <c r="M139" i="1"/>
  <c r="L139" i="1"/>
  <c r="G139" i="1"/>
  <c r="K139" i="1" s="1"/>
  <c r="M138" i="1"/>
  <c r="L138" i="1"/>
  <c r="G138" i="1"/>
  <c r="K138" i="1" s="1"/>
  <c r="M137" i="1"/>
  <c r="L137" i="1"/>
  <c r="G137" i="1"/>
  <c r="K137" i="1" s="1"/>
  <c r="M136" i="1"/>
  <c r="L136" i="1"/>
  <c r="G136" i="1"/>
  <c r="K136" i="1" s="1"/>
  <c r="M135" i="1"/>
  <c r="L135" i="1"/>
  <c r="G135" i="1"/>
  <c r="K135" i="1" s="1"/>
  <c r="M134" i="1"/>
  <c r="L134" i="1"/>
  <c r="G134" i="1"/>
  <c r="K134" i="1" s="1"/>
  <c r="M133" i="1"/>
  <c r="L133" i="1"/>
  <c r="G133" i="1"/>
  <c r="K133" i="1" s="1"/>
  <c r="M132" i="1"/>
  <c r="L132" i="1"/>
  <c r="G132" i="1"/>
  <c r="K132" i="1" s="1"/>
  <c r="M131" i="1"/>
  <c r="L131" i="1"/>
  <c r="G131" i="1"/>
  <c r="K131" i="1" s="1"/>
  <c r="M130" i="1"/>
  <c r="L130" i="1"/>
  <c r="G130" i="1"/>
  <c r="K130" i="1" s="1"/>
  <c r="M129" i="1"/>
  <c r="L129" i="1"/>
  <c r="G129" i="1"/>
  <c r="K129" i="1" s="1"/>
  <c r="M128" i="1"/>
  <c r="L128" i="1"/>
  <c r="G128" i="1"/>
  <c r="K128" i="1" s="1"/>
  <c r="M127" i="1"/>
  <c r="L127" i="1"/>
  <c r="G127" i="1"/>
  <c r="K127" i="1" s="1"/>
  <c r="M126" i="1"/>
  <c r="L126" i="1"/>
  <c r="G126" i="1"/>
  <c r="K126" i="1" s="1"/>
  <c r="M125" i="1"/>
  <c r="L125" i="1"/>
  <c r="G125" i="1"/>
  <c r="K125" i="1" s="1"/>
  <c r="M124" i="1"/>
  <c r="L124" i="1"/>
  <c r="G124" i="1"/>
  <c r="K124" i="1" s="1"/>
  <c r="M123" i="1"/>
  <c r="L123" i="1"/>
  <c r="G123" i="1"/>
  <c r="K123" i="1" s="1"/>
  <c r="M122" i="1"/>
  <c r="L122" i="1"/>
  <c r="G122" i="1"/>
  <c r="K122" i="1" s="1"/>
  <c r="M121" i="1"/>
  <c r="L121" i="1"/>
  <c r="G121" i="1"/>
  <c r="K121" i="1" s="1"/>
  <c r="M120" i="1"/>
  <c r="L120" i="1"/>
  <c r="G120" i="1"/>
  <c r="K120" i="1" s="1"/>
  <c r="M119" i="1"/>
  <c r="L119" i="1"/>
  <c r="G119" i="1"/>
  <c r="K119" i="1" s="1"/>
  <c r="M118" i="1"/>
  <c r="L118" i="1"/>
  <c r="G118" i="1"/>
  <c r="K118" i="1" s="1"/>
  <c r="M117" i="1"/>
  <c r="L117" i="1"/>
  <c r="G117" i="1"/>
  <c r="K117" i="1" s="1"/>
  <c r="M116" i="1"/>
  <c r="L116" i="1"/>
  <c r="G116" i="1"/>
  <c r="K116" i="1" s="1"/>
  <c r="M115" i="1"/>
  <c r="L115" i="1"/>
  <c r="G115" i="1"/>
  <c r="K115" i="1" s="1"/>
  <c r="M114" i="1"/>
  <c r="L114" i="1"/>
  <c r="G114" i="1"/>
  <c r="K114" i="1" s="1"/>
  <c r="M113" i="1"/>
  <c r="L113" i="1"/>
  <c r="G113" i="1"/>
  <c r="K113" i="1" s="1"/>
  <c r="M112" i="1"/>
  <c r="L112" i="1"/>
  <c r="G112" i="1"/>
  <c r="K112" i="1" s="1"/>
  <c r="M111" i="1"/>
  <c r="L111" i="1"/>
  <c r="G111" i="1"/>
  <c r="K111" i="1" s="1"/>
  <c r="M110" i="1"/>
  <c r="L110" i="1"/>
  <c r="G110" i="1"/>
  <c r="K110" i="1" s="1"/>
  <c r="M109" i="1"/>
  <c r="L109" i="1"/>
  <c r="G109" i="1"/>
  <c r="K109" i="1" s="1"/>
  <c r="M108" i="1"/>
  <c r="L108" i="1"/>
  <c r="G108" i="1"/>
  <c r="K108" i="1" s="1"/>
  <c r="M107" i="1"/>
  <c r="L107" i="1"/>
  <c r="G107" i="1"/>
  <c r="K107" i="1" s="1"/>
  <c r="I4" i="4"/>
  <c r="M4" i="4"/>
  <c r="P4" i="4" s="1"/>
  <c r="I231" i="4"/>
  <c r="M231" i="4"/>
  <c r="P231" i="4" s="1"/>
  <c r="I232" i="4"/>
  <c r="M232" i="4"/>
  <c r="P232" i="4" s="1"/>
  <c r="I2" i="4"/>
  <c r="M2" i="4"/>
  <c r="P2" i="4" s="1"/>
  <c r="I3" i="4"/>
  <c r="M3" i="4"/>
  <c r="P3" i="4" s="1"/>
  <c r="I8" i="4"/>
  <c r="M8" i="4"/>
  <c r="P8" i="4" s="1"/>
  <c r="I9" i="4"/>
  <c r="M9" i="4"/>
  <c r="P9" i="4" s="1"/>
  <c r="I10" i="4"/>
  <c r="M10" i="4"/>
  <c r="P10" i="4" s="1"/>
  <c r="I11" i="4"/>
  <c r="M11" i="4"/>
  <c r="Q11" i="4" s="1"/>
  <c r="I12" i="4"/>
  <c r="M12" i="4"/>
  <c r="P12" i="4" s="1"/>
  <c r="I13" i="4"/>
  <c r="M13" i="4"/>
  <c r="P13" i="4" s="1"/>
  <c r="I14" i="4"/>
  <c r="M14" i="4"/>
  <c r="P14" i="4" s="1"/>
  <c r="I15" i="4"/>
  <c r="M15" i="4"/>
  <c r="Q15" i="4" s="1"/>
  <c r="I16" i="4"/>
  <c r="M16" i="4"/>
  <c r="P16" i="4" s="1"/>
  <c r="I17" i="4"/>
  <c r="M17" i="4"/>
  <c r="P17" i="4" s="1"/>
  <c r="I18" i="4"/>
  <c r="M18" i="4"/>
  <c r="P18" i="4" s="1"/>
  <c r="I19" i="4"/>
  <c r="M19" i="4"/>
  <c r="Q19" i="4" s="1"/>
  <c r="I191" i="4"/>
  <c r="M191" i="4"/>
  <c r="P191" i="4" s="1"/>
  <c r="I192" i="4"/>
  <c r="M192" i="4"/>
  <c r="P192" i="4" s="1"/>
  <c r="I193" i="4"/>
  <c r="M193" i="4"/>
  <c r="P193" i="4" s="1"/>
  <c r="I197" i="4"/>
  <c r="M197" i="4"/>
  <c r="Q197" i="4" s="1"/>
  <c r="I198" i="4"/>
  <c r="M198" i="4"/>
  <c r="P198" i="4" s="1"/>
  <c r="I199" i="4"/>
  <c r="M199" i="4"/>
  <c r="P199" i="4" s="1"/>
  <c r="I203" i="4"/>
  <c r="M203" i="4"/>
  <c r="P203" i="4" s="1"/>
  <c r="I204" i="4"/>
  <c r="M204" i="4"/>
  <c r="P204" i="4" s="1"/>
  <c r="I205" i="4"/>
  <c r="M205" i="4"/>
  <c r="P205" i="4" s="1"/>
  <c r="I209" i="4"/>
  <c r="M209" i="4"/>
  <c r="P209" i="4" s="1"/>
  <c r="I210" i="4"/>
  <c r="M210" i="4"/>
  <c r="P210" i="4" s="1"/>
  <c r="I211" i="4"/>
  <c r="M211" i="4"/>
  <c r="Q211" i="4" s="1"/>
  <c r="I134" i="4"/>
  <c r="M134" i="4"/>
  <c r="P134" i="4" s="1"/>
  <c r="I135" i="4"/>
  <c r="M135" i="4"/>
  <c r="P135" i="4" s="1"/>
  <c r="I136" i="4"/>
  <c r="M136" i="4"/>
  <c r="P136" i="4" s="1"/>
  <c r="M230" i="4"/>
  <c r="P230" i="4" s="1"/>
  <c r="I230" i="4"/>
  <c r="I117" i="4"/>
  <c r="M117" i="4"/>
  <c r="P117" i="4" s="1"/>
  <c r="I118" i="4"/>
  <c r="M118" i="4"/>
  <c r="P118" i="4" s="1"/>
  <c r="I122" i="4"/>
  <c r="M122" i="4"/>
  <c r="P122" i="4" s="1"/>
  <c r="I123" i="4"/>
  <c r="M123" i="4"/>
  <c r="P123" i="4" s="1"/>
  <c r="I124" i="4"/>
  <c r="M124" i="4"/>
  <c r="P124" i="4" s="1"/>
  <c r="I128" i="4"/>
  <c r="M128" i="4"/>
  <c r="Q128" i="4" s="1"/>
  <c r="I129" i="4"/>
  <c r="M129" i="4"/>
  <c r="P129" i="4" s="1"/>
  <c r="I130" i="4"/>
  <c r="M130" i="4"/>
  <c r="P130" i="4" s="1"/>
  <c r="I20" i="4"/>
  <c r="M20" i="4"/>
  <c r="P20" i="4" s="1"/>
  <c r="I21" i="4"/>
  <c r="M21" i="4"/>
  <c r="Q21" i="4" s="1"/>
  <c r="I22" i="4"/>
  <c r="M22" i="4"/>
  <c r="P22" i="4" s="1"/>
  <c r="I26" i="4"/>
  <c r="M26" i="4"/>
  <c r="P26" i="4" s="1"/>
  <c r="I27" i="4"/>
  <c r="M27" i="4"/>
  <c r="P27" i="4" s="1"/>
  <c r="I28" i="4"/>
  <c r="M28" i="4"/>
  <c r="Q28" i="4" s="1"/>
  <c r="I32" i="4"/>
  <c r="M32" i="4"/>
  <c r="P32" i="4" s="1"/>
  <c r="I33" i="4"/>
  <c r="M33" i="4"/>
  <c r="P33" i="4" s="1"/>
  <c r="I34" i="4"/>
  <c r="M34" i="4"/>
  <c r="P34" i="4" s="1"/>
  <c r="I38" i="4"/>
  <c r="M38" i="4"/>
  <c r="Q38" i="4" s="1"/>
  <c r="I39" i="4"/>
  <c r="M39" i="4"/>
  <c r="P39" i="4" s="1"/>
  <c r="I40" i="4"/>
  <c r="M40" i="4"/>
  <c r="P40" i="4" s="1"/>
  <c r="I44" i="4"/>
  <c r="M44" i="4"/>
  <c r="P44" i="4" s="1"/>
  <c r="I46" i="4"/>
  <c r="M46" i="4"/>
  <c r="P46" i="4" s="1"/>
  <c r="I45" i="4"/>
  <c r="M45" i="4"/>
  <c r="P45" i="4" s="1"/>
  <c r="I215" i="4"/>
  <c r="M215" i="4"/>
  <c r="P215" i="4" s="1"/>
  <c r="I216" i="4"/>
  <c r="M216" i="4"/>
  <c r="P216" i="4" s="1"/>
  <c r="I217" i="4"/>
  <c r="M217" i="4"/>
  <c r="Q217" i="4" s="1"/>
  <c r="I221" i="4"/>
  <c r="M221" i="4"/>
  <c r="P221" i="4" s="1"/>
  <c r="I222" i="4"/>
  <c r="M222" i="4"/>
  <c r="P222" i="4" s="1"/>
  <c r="I223" i="4"/>
  <c r="M223" i="4"/>
  <c r="P223" i="4" s="1"/>
  <c r="I227" i="4"/>
  <c r="M227" i="4"/>
  <c r="Q227" i="4" s="1"/>
  <c r="I228" i="4"/>
  <c r="M228" i="4"/>
  <c r="P228" i="4" s="1"/>
  <c r="I229" i="4"/>
  <c r="M229" i="4"/>
  <c r="P229" i="4" s="1"/>
  <c r="M116" i="4"/>
  <c r="P116" i="4" s="1"/>
  <c r="I116" i="4"/>
  <c r="M49" i="4"/>
  <c r="P49" i="4" s="1"/>
  <c r="I95" i="4"/>
  <c r="M95" i="4"/>
  <c r="P95" i="4" s="1"/>
  <c r="I84" i="4"/>
  <c r="I85" i="4"/>
  <c r="I89" i="4"/>
  <c r="I90" i="4"/>
  <c r="I91" i="4"/>
  <c r="I96" i="4"/>
  <c r="I97" i="4"/>
  <c r="I101" i="4"/>
  <c r="I102" i="4"/>
  <c r="I103" i="4"/>
  <c r="I47" i="4"/>
  <c r="I48" i="4"/>
  <c r="I49" i="4"/>
  <c r="I53" i="4"/>
  <c r="I54" i="4"/>
  <c r="I55" i="4"/>
  <c r="I59" i="4"/>
  <c r="I60" i="4"/>
  <c r="I61" i="4"/>
  <c r="I65" i="4"/>
  <c r="I66" i="4"/>
  <c r="I67" i="4"/>
  <c r="I71" i="4"/>
  <c r="I72" i="4"/>
  <c r="I73" i="4"/>
  <c r="I104" i="4"/>
  <c r="I105" i="4"/>
  <c r="I106" i="4"/>
  <c r="I110" i="4"/>
  <c r="I111" i="4"/>
  <c r="I112" i="4"/>
  <c r="I83" i="4"/>
  <c r="M84" i="4"/>
  <c r="Q84" i="4" s="1"/>
  <c r="M85" i="4"/>
  <c r="P85" i="4" s="1"/>
  <c r="M89" i="4"/>
  <c r="P89" i="4" s="1"/>
  <c r="M90" i="4"/>
  <c r="Q90" i="4" s="1"/>
  <c r="M91" i="4"/>
  <c r="Q91" i="4" s="1"/>
  <c r="M96" i="4"/>
  <c r="P96" i="4" s="1"/>
  <c r="M97" i="4"/>
  <c r="Q97" i="4" s="1"/>
  <c r="M101" i="4"/>
  <c r="Q101" i="4" s="1"/>
  <c r="M102" i="4"/>
  <c r="P102" i="4" s="1"/>
  <c r="M103" i="4"/>
  <c r="P103" i="4" s="1"/>
  <c r="M47" i="4"/>
  <c r="Q47" i="4" s="1"/>
  <c r="M48" i="4"/>
  <c r="Q48" i="4" s="1"/>
  <c r="M53" i="4"/>
  <c r="P53" i="4" s="1"/>
  <c r="M54" i="4"/>
  <c r="Q54" i="4" s="1"/>
  <c r="M55" i="4"/>
  <c r="Q55" i="4" s="1"/>
  <c r="M59" i="4"/>
  <c r="P59" i="4" s="1"/>
  <c r="M60" i="4"/>
  <c r="P60" i="4" s="1"/>
  <c r="M61" i="4"/>
  <c r="Q61" i="4" s="1"/>
  <c r="M65" i="4"/>
  <c r="Q65" i="4" s="1"/>
  <c r="M66" i="4"/>
  <c r="P66" i="4" s="1"/>
  <c r="M67" i="4"/>
  <c r="P67" i="4" s="1"/>
  <c r="M71" i="4"/>
  <c r="Q71" i="4" s="1"/>
  <c r="M72" i="4"/>
  <c r="P72" i="4" s="1"/>
  <c r="M73" i="4"/>
  <c r="P73" i="4" s="1"/>
  <c r="M104" i="4"/>
  <c r="P104" i="4" s="1"/>
  <c r="M105" i="4"/>
  <c r="P105" i="4" s="1"/>
  <c r="M106" i="4"/>
  <c r="P106" i="4" s="1"/>
  <c r="M110" i="4"/>
  <c r="P110" i="4" s="1"/>
  <c r="M111" i="4"/>
  <c r="P111" i="4" s="1"/>
  <c r="M112" i="4"/>
  <c r="P112" i="4" s="1"/>
  <c r="M83" i="4"/>
  <c r="Q83" i="4" s="1"/>
  <c r="M173" i="4"/>
  <c r="P173" i="4" s="1"/>
  <c r="M79" i="4"/>
  <c r="P79" i="4" s="1"/>
  <c r="I79" i="4"/>
  <c r="M78" i="4"/>
  <c r="P78" i="4" s="1"/>
  <c r="I78" i="4"/>
  <c r="M77" i="4"/>
  <c r="Q77" i="4" s="1"/>
  <c r="I77" i="4"/>
  <c r="M187" i="4"/>
  <c r="Q187" i="4" s="1"/>
  <c r="M186" i="4"/>
  <c r="P186" i="4" s="1"/>
  <c r="I186" i="4"/>
  <c r="M185" i="4"/>
  <c r="P185" i="4" s="1"/>
  <c r="I185" i="4"/>
  <c r="M181" i="4"/>
  <c r="Q181" i="4" s="1"/>
  <c r="I181" i="4"/>
  <c r="M180" i="4"/>
  <c r="Q180" i="4" s="1"/>
  <c r="I180" i="4"/>
  <c r="M179" i="4"/>
  <c r="P179" i="4" s="1"/>
  <c r="I179" i="4"/>
  <c r="M175" i="4"/>
  <c r="P175" i="4" s="1"/>
  <c r="I175" i="4"/>
  <c r="M174" i="4"/>
  <c r="Q174" i="4" s="1"/>
  <c r="I174" i="4"/>
  <c r="I173" i="4"/>
  <c r="M150" i="4"/>
  <c r="P150" i="4" s="1"/>
  <c r="M151" i="4"/>
  <c r="P151" i="4" s="1"/>
  <c r="M155" i="4"/>
  <c r="P155" i="4" s="1"/>
  <c r="M156" i="4"/>
  <c r="P156" i="4" s="1"/>
  <c r="M157" i="4"/>
  <c r="P157" i="4" s="1"/>
  <c r="M164" i="4"/>
  <c r="P164" i="4" s="1"/>
  <c r="M165" i="4"/>
  <c r="P165" i="4" s="1"/>
  <c r="M166" i="4"/>
  <c r="Q166" i="4" s="1"/>
  <c r="M170" i="4"/>
  <c r="Q170" i="4" s="1"/>
  <c r="M171" i="4"/>
  <c r="P171" i="4" s="1"/>
  <c r="M172" i="4"/>
  <c r="P172" i="4" s="1"/>
  <c r="M149" i="4"/>
  <c r="P149" i="4" s="1"/>
  <c r="I150" i="4"/>
  <c r="I151" i="4"/>
  <c r="I155" i="4"/>
  <c r="I156" i="4"/>
  <c r="I157" i="4"/>
  <c r="I164" i="4"/>
  <c r="I165" i="4"/>
  <c r="I166" i="4"/>
  <c r="I170" i="4"/>
  <c r="I171" i="4"/>
  <c r="I172" i="4"/>
  <c r="I149" i="4"/>
  <c r="M212" i="4"/>
  <c r="P212" i="4" s="1"/>
  <c r="M145" i="4"/>
  <c r="P145" i="4" s="1"/>
  <c r="I145" i="4"/>
  <c r="M144" i="4"/>
  <c r="P144" i="4" s="1"/>
  <c r="I144" i="4"/>
  <c r="M143" i="4"/>
  <c r="P143" i="4" s="1"/>
  <c r="I143" i="4"/>
  <c r="M139" i="4"/>
  <c r="P139" i="4" s="1"/>
  <c r="M138" i="4"/>
  <c r="P138" i="4" s="1"/>
  <c r="I138" i="4"/>
  <c r="M137" i="4"/>
  <c r="Q137" i="4" s="1"/>
  <c r="I137" i="4"/>
  <c r="M133" i="4"/>
  <c r="P133" i="4" s="1"/>
  <c r="I133" i="4"/>
  <c r="M132" i="4"/>
  <c r="P132" i="4" s="1"/>
  <c r="I132" i="4"/>
  <c r="M131" i="4"/>
  <c r="Q131" i="4" s="1"/>
  <c r="I131" i="4"/>
  <c r="M214" i="4"/>
  <c r="Q214" i="4" s="1"/>
  <c r="I214" i="4"/>
  <c r="M213" i="4"/>
  <c r="P213" i="4" s="1"/>
  <c r="I213" i="4"/>
  <c r="I212" i="4"/>
  <c r="M208" i="4"/>
  <c r="P208" i="4" s="1"/>
  <c r="I208" i="4"/>
  <c r="M207" i="4"/>
  <c r="P207" i="4" s="1"/>
  <c r="I207" i="4"/>
  <c r="M206" i="4"/>
  <c r="P206" i="4" s="1"/>
  <c r="I206" i="4"/>
  <c r="M202" i="4"/>
  <c r="P202" i="4" s="1"/>
  <c r="M201" i="4"/>
  <c r="P201" i="4" s="1"/>
  <c r="M200" i="4"/>
  <c r="P200" i="4" s="1"/>
  <c r="I202" i="4"/>
  <c r="I201" i="4"/>
  <c r="I200" i="4"/>
  <c r="M196" i="4"/>
  <c r="Q196" i="4" s="1"/>
  <c r="M195" i="4"/>
  <c r="P195" i="4" s="1"/>
  <c r="M194" i="4"/>
  <c r="P194" i="4" s="1"/>
  <c r="I196" i="4"/>
  <c r="I195" i="4"/>
  <c r="I194" i="4"/>
  <c r="M189" i="4"/>
  <c r="P189" i="4" s="1"/>
  <c r="M190" i="4"/>
  <c r="P190" i="4" s="1"/>
  <c r="M188" i="4"/>
  <c r="P188" i="4" s="1"/>
  <c r="I189" i="4"/>
  <c r="I190" i="4"/>
  <c r="I188" i="4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L74" i="1"/>
  <c r="M76" i="1"/>
  <c r="L76" i="1"/>
  <c r="M75" i="1"/>
  <c r="L75" i="1"/>
  <c r="M74" i="1"/>
  <c r="M5" i="1"/>
  <c r="M6" i="1"/>
  <c r="M7" i="1"/>
  <c r="M23" i="1"/>
  <c r="M24" i="1"/>
  <c r="M25" i="1"/>
  <c r="M20" i="1"/>
  <c r="M21" i="1"/>
  <c r="M22" i="1"/>
  <c r="M11" i="1"/>
  <c r="M12" i="1"/>
  <c r="M13" i="1"/>
  <c r="M14" i="1"/>
  <c r="M15" i="1"/>
  <c r="M16" i="1"/>
  <c r="M17" i="1"/>
  <c r="M18" i="1"/>
  <c r="M19" i="1"/>
  <c r="M26" i="1"/>
  <c r="M27" i="1"/>
  <c r="M28" i="1"/>
  <c r="M29" i="1"/>
  <c r="M30" i="1"/>
  <c r="M31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8" i="1"/>
  <c r="M9" i="1"/>
  <c r="M10" i="1"/>
  <c r="M2" i="1"/>
  <c r="M3" i="1"/>
  <c r="M4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M32" i="1"/>
  <c r="M33" i="1"/>
  <c r="L34" i="1"/>
  <c r="L33" i="1"/>
  <c r="L32" i="1"/>
  <c r="L31" i="1"/>
  <c r="L30" i="1"/>
  <c r="L29" i="1"/>
  <c r="L26" i="1"/>
  <c r="L27" i="1"/>
  <c r="L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G27" i="1"/>
  <c r="K27" i="1" s="1"/>
  <c r="G28" i="1"/>
  <c r="K28" i="1" s="1"/>
  <c r="G29" i="1"/>
  <c r="N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N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N69" i="1" s="1"/>
  <c r="G70" i="1"/>
  <c r="K70" i="1" s="1"/>
  <c r="G71" i="1"/>
  <c r="K71" i="1" s="1"/>
  <c r="G72" i="1"/>
  <c r="K72" i="1" s="1"/>
  <c r="G73" i="1"/>
  <c r="K73" i="1" s="1"/>
  <c r="G26" i="1"/>
  <c r="K26" i="1" s="1"/>
  <c r="G88" i="1"/>
  <c r="K88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74" i="1"/>
  <c r="K7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2" i="1"/>
  <c r="K22" i="1" s="1"/>
  <c r="G20" i="1"/>
  <c r="K20" i="1" s="1"/>
  <c r="G24" i="1"/>
  <c r="K24" i="1" s="1"/>
  <c r="G25" i="1"/>
  <c r="K25" i="1" s="1"/>
  <c r="G23" i="1"/>
  <c r="K23" i="1" s="1"/>
  <c r="G21" i="1"/>
  <c r="K21" i="1" s="1"/>
  <c r="G3" i="1"/>
  <c r="K3" i="1" s="1"/>
  <c r="G4" i="1"/>
  <c r="K4" i="1" s="1"/>
  <c r="G2" i="1"/>
  <c r="K2" i="1" s="1"/>
  <c r="Q141" i="11" l="1"/>
  <c r="P188" i="11"/>
  <c r="P88" i="11"/>
  <c r="Q70" i="11"/>
  <c r="P212" i="11"/>
  <c r="P101" i="11"/>
  <c r="Q167" i="11"/>
  <c r="Q22" i="11"/>
  <c r="P87" i="11"/>
  <c r="P217" i="11"/>
  <c r="Q46" i="11"/>
  <c r="P31" i="11"/>
  <c r="Q148" i="11"/>
  <c r="P158" i="11"/>
  <c r="P161" i="11"/>
  <c r="P194" i="11"/>
  <c r="P224" i="11"/>
  <c r="P100" i="11"/>
  <c r="P129" i="11"/>
  <c r="Q143" i="11"/>
  <c r="Q53" i="11"/>
  <c r="Q45" i="11"/>
  <c r="P229" i="11"/>
  <c r="Q36" i="11"/>
  <c r="P71" i="11"/>
  <c r="P137" i="11"/>
  <c r="Q58" i="11"/>
  <c r="Q34" i="11"/>
  <c r="P95" i="11"/>
  <c r="P118" i="11"/>
  <c r="Q179" i="11"/>
  <c r="P192" i="11"/>
  <c r="P41" i="11"/>
  <c r="P146" i="11"/>
  <c r="P163" i="11"/>
  <c r="P205" i="11"/>
  <c r="P38" i="11"/>
  <c r="P83" i="11"/>
  <c r="P89" i="11"/>
  <c r="P112" i="11"/>
  <c r="P125" i="11"/>
  <c r="P131" i="11"/>
  <c r="P149" i="11"/>
  <c r="Q172" i="11"/>
  <c r="P182" i="11"/>
  <c r="Q185" i="11"/>
  <c r="P218" i="11"/>
  <c r="P77" i="11"/>
  <c r="P180" i="11"/>
  <c r="P206" i="11"/>
  <c r="P216" i="11"/>
  <c r="P29" i="11"/>
  <c r="P113" i="11"/>
  <c r="P119" i="11"/>
  <c r="P136" i="11"/>
  <c r="P139" i="11"/>
  <c r="P200" i="11"/>
  <c r="P64" i="11"/>
  <c r="Q94" i="11"/>
  <c r="Q156" i="11"/>
  <c r="Q168" i="11"/>
  <c r="Q204" i="11"/>
  <c r="P210" i="11"/>
  <c r="P230" i="11"/>
  <c r="P236" i="11"/>
  <c r="P5" i="11"/>
  <c r="P15" i="11"/>
  <c r="Q173" i="11"/>
  <c r="P175" i="11"/>
  <c r="P76" i="11"/>
  <c r="P93" i="11"/>
  <c r="P124" i="11"/>
  <c r="Q166" i="11"/>
  <c r="P99" i="11"/>
  <c r="P142" i="11"/>
  <c r="P159" i="11"/>
  <c r="P105" i="11"/>
  <c r="P111" i="11"/>
  <c r="P147" i="11"/>
  <c r="P117" i="11"/>
  <c r="P123" i="11"/>
  <c r="P135" i="11"/>
  <c r="Q165" i="11"/>
  <c r="Q153" i="11"/>
  <c r="Q160" i="11"/>
  <c r="Q178" i="11"/>
  <c r="Q183" i="11"/>
  <c r="P198" i="11"/>
  <c r="P187" i="11"/>
  <c r="Q184" i="11"/>
  <c r="P193" i="11"/>
  <c r="P199" i="11"/>
  <c r="Q177" i="11"/>
  <c r="P222" i="11"/>
  <c r="P228" i="11"/>
  <c r="P211" i="11"/>
  <c r="P223" i="11"/>
  <c r="P82" i="11"/>
  <c r="P81" i="11"/>
  <c r="P69" i="11"/>
  <c r="P63" i="11"/>
  <c r="P57" i="11"/>
  <c r="P51" i="11"/>
  <c r="P48" i="11"/>
  <c r="P39" i="11"/>
  <c r="P27" i="11"/>
  <c r="P24" i="11"/>
  <c r="P3" i="11"/>
  <c r="P35" i="11"/>
  <c r="P40" i="11"/>
  <c r="Q79" i="11"/>
  <c r="P79" i="11"/>
  <c r="P23" i="11"/>
  <c r="P28" i="11"/>
  <c r="Q74" i="11"/>
  <c r="P74" i="11"/>
  <c r="P11" i="11"/>
  <c r="P26" i="11"/>
  <c r="P33" i="11"/>
  <c r="P43" i="11"/>
  <c r="P4" i="11"/>
  <c r="P16" i="11"/>
  <c r="P2" i="11"/>
  <c r="P9" i="11"/>
  <c r="P21" i="11"/>
  <c r="P60" i="11"/>
  <c r="P55" i="11"/>
  <c r="P7" i="11"/>
  <c r="P12" i="11"/>
  <c r="P19" i="11"/>
  <c r="P50" i="11"/>
  <c r="Q72" i="11"/>
  <c r="P72" i="11"/>
  <c r="Q67" i="11"/>
  <c r="P67" i="11"/>
  <c r="P62" i="11"/>
  <c r="Q84" i="11"/>
  <c r="P84" i="11"/>
  <c r="P52" i="11"/>
  <c r="P86" i="11"/>
  <c r="P91" i="11"/>
  <c r="P96" i="11"/>
  <c r="P98" i="11"/>
  <c r="P103" i="11"/>
  <c r="P108" i="11"/>
  <c r="P110" i="11"/>
  <c r="P115" i="11"/>
  <c r="P120" i="11"/>
  <c r="P122" i="11"/>
  <c r="P127" i="11"/>
  <c r="P132" i="11"/>
  <c r="P134" i="11"/>
  <c r="P189" i="11"/>
  <c r="P191" i="11"/>
  <c r="P196" i="11"/>
  <c r="P201" i="11"/>
  <c r="P203" i="11"/>
  <c r="P208" i="11"/>
  <c r="P213" i="11"/>
  <c r="P215" i="11"/>
  <c r="P220" i="11"/>
  <c r="P225" i="11"/>
  <c r="P227" i="11"/>
  <c r="P232" i="11"/>
  <c r="P237" i="11"/>
  <c r="P47" i="11"/>
  <c r="P140" i="11"/>
  <c r="P145" i="11"/>
  <c r="P150" i="11"/>
  <c r="P152" i="11"/>
  <c r="P157" i="11"/>
  <c r="P162" i="11"/>
  <c r="P164" i="11"/>
  <c r="P169" i="11"/>
  <c r="P174" i="11"/>
  <c r="P176" i="11"/>
  <c r="P181" i="11"/>
  <c r="P186" i="11"/>
  <c r="P6" i="11"/>
  <c r="P8" i="11"/>
  <c r="P13" i="11"/>
  <c r="P18" i="11"/>
  <c r="P20" i="11"/>
  <c r="P25" i="11"/>
  <c r="P30" i="11"/>
  <c r="P32" i="11"/>
  <c r="P37" i="11"/>
  <c r="P42" i="11"/>
  <c r="P44" i="11"/>
  <c r="P49" i="11"/>
  <c r="P54" i="11"/>
  <c r="P56" i="11"/>
  <c r="P61" i="11"/>
  <c r="P68" i="11"/>
  <c r="P73" i="11"/>
  <c r="P78" i="11"/>
  <c r="P80" i="11"/>
  <c r="P85" i="11"/>
  <c r="P90" i="11"/>
  <c r="P92" i="11"/>
  <c r="P97" i="11"/>
  <c r="P102" i="11"/>
  <c r="P104" i="11"/>
  <c r="P109" i="11"/>
  <c r="P114" i="11"/>
  <c r="P116" i="11"/>
  <c r="P121" i="11"/>
  <c r="P126" i="11"/>
  <c r="P128" i="11"/>
  <c r="P133" i="11"/>
  <c r="P138" i="11"/>
  <c r="P190" i="11"/>
  <c r="P195" i="11"/>
  <c r="P197" i="11"/>
  <c r="P202" i="11"/>
  <c r="P207" i="11"/>
  <c r="P209" i="11"/>
  <c r="P214" i="11"/>
  <c r="P219" i="11"/>
  <c r="P221" i="11"/>
  <c r="P226" i="11"/>
  <c r="P231" i="11"/>
  <c r="P233" i="11"/>
  <c r="P238" i="11"/>
  <c r="Q36" i="4"/>
  <c r="Q235" i="4"/>
  <c r="Q225" i="4"/>
  <c r="Q237" i="4"/>
  <c r="Q100" i="4"/>
  <c r="S110" i="4"/>
  <c r="P178" i="4"/>
  <c r="S176" i="4" s="1"/>
  <c r="Q127" i="4"/>
  <c r="Q86" i="4"/>
  <c r="Q168" i="4"/>
  <c r="P158" i="4"/>
  <c r="R158" i="4" s="1"/>
  <c r="S155" i="4"/>
  <c r="S104" i="4"/>
  <c r="S221" i="4"/>
  <c r="Q113" i="4"/>
  <c r="Q63" i="4"/>
  <c r="Q148" i="4"/>
  <c r="S236" i="4"/>
  <c r="S92" i="4"/>
  <c r="S119" i="4"/>
  <c r="R155" i="4"/>
  <c r="R104" i="4"/>
  <c r="Q75" i="4"/>
  <c r="Q7" i="4"/>
  <c r="Q119" i="4"/>
  <c r="Q42" i="4"/>
  <c r="Q25" i="4"/>
  <c r="Q92" i="4"/>
  <c r="Q69" i="4"/>
  <c r="Q184" i="4"/>
  <c r="Q32" i="4"/>
  <c r="Q154" i="4"/>
  <c r="Q228" i="4"/>
  <c r="Q234" i="4"/>
  <c r="Q22" i="4"/>
  <c r="R236" i="4"/>
  <c r="R35" i="4"/>
  <c r="Q177" i="4"/>
  <c r="Q221" i="4"/>
  <c r="Q126" i="4"/>
  <c r="Q109" i="4"/>
  <c r="Q35" i="4"/>
  <c r="Q82" i="4"/>
  <c r="Q62" i="4"/>
  <c r="Q147" i="4"/>
  <c r="Q129" i="4"/>
  <c r="S149" i="4"/>
  <c r="Q236" i="4"/>
  <c r="P99" i="4"/>
  <c r="S98" i="4" s="1"/>
  <c r="Q56" i="4"/>
  <c r="Q224" i="4"/>
  <c r="Q141" i="4"/>
  <c r="Q45" i="4"/>
  <c r="Q76" i="4"/>
  <c r="Q161" i="4"/>
  <c r="Q120" i="4"/>
  <c r="Q43" i="4"/>
  <c r="Q29" i="4"/>
  <c r="Q93" i="4"/>
  <c r="Q70" i="4"/>
  <c r="Q218" i="4"/>
  <c r="Q167" i="4"/>
  <c r="Q39" i="4"/>
  <c r="Q122" i="4"/>
  <c r="Q52" i="4"/>
  <c r="Q140" i="4"/>
  <c r="S230" i="4"/>
  <c r="R230" i="4"/>
  <c r="S146" i="4"/>
  <c r="R146" i="4"/>
  <c r="S233" i="4"/>
  <c r="R233" i="4"/>
  <c r="S68" i="4"/>
  <c r="R68" i="4"/>
  <c r="R98" i="4"/>
  <c r="S41" i="4"/>
  <c r="R41" i="4"/>
  <c r="S125" i="4"/>
  <c r="R125" i="4"/>
  <c r="S74" i="4"/>
  <c r="R74" i="4"/>
  <c r="S32" i="4"/>
  <c r="S203" i="4"/>
  <c r="R203" i="4"/>
  <c r="S2" i="4"/>
  <c r="R2" i="4"/>
  <c r="S140" i="4"/>
  <c r="R140" i="4"/>
  <c r="S167" i="4"/>
  <c r="R167" i="4"/>
  <c r="R224" i="4"/>
  <c r="S224" i="4"/>
  <c r="S62" i="4"/>
  <c r="R62" i="4"/>
  <c r="S113" i="4"/>
  <c r="S86" i="4"/>
  <c r="S35" i="4"/>
  <c r="S44" i="4"/>
  <c r="R44" i="4"/>
  <c r="S134" i="4"/>
  <c r="R134" i="4"/>
  <c r="S191" i="4"/>
  <c r="R191" i="4"/>
  <c r="S8" i="4"/>
  <c r="R8" i="4"/>
  <c r="S56" i="4"/>
  <c r="S116" i="4"/>
  <c r="R116" i="4"/>
  <c r="S152" i="4"/>
  <c r="R152" i="4"/>
  <c r="S182" i="4"/>
  <c r="R182" i="4"/>
  <c r="S50" i="4"/>
  <c r="R50" i="4"/>
  <c r="S80" i="4"/>
  <c r="R80" i="4"/>
  <c r="S23" i="4"/>
  <c r="R23" i="4"/>
  <c r="S107" i="4"/>
  <c r="R107" i="4"/>
  <c r="S5" i="4"/>
  <c r="R5" i="4"/>
  <c r="S161" i="4"/>
  <c r="R119" i="4"/>
  <c r="S29" i="4"/>
  <c r="R92" i="4"/>
  <c r="S218" i="4"/>
  <c r="S122" i="4"/>
  <c r="Q238" i="4"/>
  <c r="Q5" i="4"/>
  <c r="Q107" i="4"/>
  <c r="Q30" i="4"/>
  <c r="Q94" i="4"/>
  <c r="Q64" i="4"/>
  <c r="Q219" i="4"/>
  <c r="Q159" i="4"/>
  <c r="Q135" i="4"/>
  <c r="Q17" i="4"/>
  <c r="Q229" i="4"/>
  <c r="Q40" i="4"/>
  <c r="Q130" i="4"/>
  <c r="Q162" i="4"/>
  <c r="Q121" i="4"/>
  <c r="Q114" i="4"/>
  <c r="Q37" i="4"/>
  <c r="Q23" i="4"/>
  <c r="Q87" i="4"/>
  <c r="Q80" i="4"/>
  <c r="Q57" i="4"/>
  <c r="Q50" i="4"/>
  <c r="Q226" i="4"/>
  <c r="Q182" i="4"/>
  <c r="Q169" i="4"/>
  <c r="Q152" i="4"/>
  <c r="Q142" i="4"/>
  <c r="Q209" i="4"/>
  <c r="Q199" i="4"/>
  <c r="Q192" i="4"/>
  <c r="Q13" i="4"/>
  <c r="Q9" i="4"/>
  <c r="Q222" i="4"/>
  <c r="Q215" i="4"/>
  <c r="Q33" i="4"/>
  <c r="Q26" i="4"/>
  <c r="Q123" i="4"/>
  <c r="Q116" i="4"/>
  <c r="Q134" i="4"/>
  <c r="Q205" i="4"/>
  <c r="Q198" i="4"/>
  <c r="Q191" i="4"/>
  <c r="Q16" i="4"/>
  <c r="Q12" i="4"/>
  <c r="Q8" i="4"/>
  <c r="Q232" i="4"/>
  <c r="Q46" i="4"/>
  <c r="R149" i="4"/>
  <c r="R122" i="4"/>
  <c r="R32" i="4"/>
  <c r="R221" i="4"/>
  <c r="R218" i="4"/>
  <c r="R56" i="4"/>
  <c r="R86" i="4"/>
  <c r="R29" i="4"/>
  <c r="R113" i="4"/>
  <c r="R161" i="4"/>
  <c r="Q4" i="4"/>
  <c r="Q118" i="4"/>
  <c r="Q204" i="4"/>
  <c r="Q231" i="4"/>
  <c r="P211" i="4"/>
  <c r="S209" i="4" s="1"/>
  <c r="P197" i="4"/>
  <c r="P19" i="4"/>
  <c r="R17" i="4" s="1"/>
  <c r="P15" i="4"/>
  <c r="S14" i="4" s="1"/>
  <c r="P11" i="4"/>
  <c r="P227" i="4"/>
  <c r="P217" i="4"/>
  <c r="S215" i="4" s="1"/>
  <c r="P38" i="4"/>
  <c r="P28" i="4"/>
  <c r="S26" i="4" s="1"/>
  <c r="P21" i="4"/>
  <c r="S20" i="4" s="1"/>
  <c r="P128" i="4"/>
  <c r="Q74" i="4"/>
  <c r="Q163" i="4"/>
  <c r="Q6" i="4"/>
  <c r="Q125" i="4"/>
  <c r="Q115" i="4"/>
  <c r="Q108" i="4"/>
  <c r="Q41" i="4"/>
  <c r="Q31" i="4"/>
  <c r="Q24" i="4"/>
  <c r="Q98" i="4"/>
  <c r="Q88" i="4"/>
  <c r="Q81" i="4"/>
  <c r="Q68" i="4"/>
  <c r="Q58" i="4"/>
  <c r="Q51" i="4"/>
  <c r="Q233" i="4"/>
  <c r="Q220" i="4"/>
  <c r="Q183" i="4"/>
  <c r="Q176" i="4"/>
  <c r="Q160" i="4"/>
  <c r="Q153" i="4"/>
  <c r="Q146" i="4"/>
  <c r="Q136" i="4"/>
  <c r="Q210" i="4"/>
  <c r="Q203" i="4"/>
  <c r="Q193" i="4"/>
  <c r="Q18" i="4"/>
  <c r="Q14" i="4"/>
  <c r="Q10" i="4"/>
  <c r="Q3" i="4"/>
  <c r="Q230" i="4"/>
  <c r="Q223" i="4"/>
  <c r="Q216" i="4"/>
  <c r="Q44" i="4"/>
  <c r="Q34" i="4"/>
  <c r="Q27" i="4"/>
  <c r="Q20" i="4"/>
  <c r="Q124" i="4"/>
  <c r="Q117" i="4"/>
  <c r="R110" i="4"/>
  <c r="Q112" i="4"/>
  <c r="Q111" i="4"/>
  <c r="Q96" i="4"/>
  <c r="Q103" i="4"/>
  <c r="P97" i="4"/>
  <c r="S95" i="4" s="1"/>
  <c r="P71" i="4"/>
  <c r="P77" i="4"/>
  <c r="P61" i="4"/>
  <c r="S59" i="4" s="1"/>
  <c r="P181" i="4"/>
  <c r="P54" i="4"/>
  <c r="P180" i="4"/>
  <c r="Q53" i="4"/>
  <c r="P174" i="4"/>
  <c r="Q67" i="4"/>
  <c r="P187" i="4"/>
  <c r="R185" i="4" s="1"/>
  <c r="Q105" i="4"/>
  <c r="P91" i="4"/>
  <c r="P166" i="4"/>
  <c r="S164" i="4" s="1"/>
  <c r="P48" i="4"/>
  <c r="P90" i="4"/>
  <c r="S89" i="4" s="1"/>
  <c r="Q165" i="4"/>
  <c r="P47" i="4"/>
  <c r="P83" i="4"/>
  <c r="Q106" i="4"/>
  <c r="Q72" i="4"/>
  <c r="P65" i="4"/>
  <c r="P55" i="4"/>
  <c r="P101" i="4"/>
  <c r="P84" i="4"/>
  <c r="P170" i="4"/>
  <c r="Q173" i="4"/>
  <c r="Q60" i="4"/>
  <c r="Q89" i="4"/>
  <c r="Q79" i="4"/>
  <c r="Q186" i="4"/>
  <c r="Q179" i="4"/>
  <c r="Q172" i="4"/>
  <c r="Q104" i="4"/>
  <c r="Q59" i="4"/>
  <c r="Q49" i="4"/>
  <c r="Q102" i="4"/>
  <c r="Q95" i="4"/>
  <c r="Q85" i="4"/>
  <c r="Q78" i="4"/>
  <c r="Q185" i="4"/>
  <c r="Q175" i="4"/>
  <c r="Q171" i="4"/>
  <c r="Q164" i="4"/>
  <c r="Q110" i="4"/>
  <c r="Q73" i="4"/>
  <c r="Q66" i="4"/>
  <c r="Q156" i="4"/>
  <c r="Q155" i="4"/>
  <c r="P137" i="4"/>
  <c r="S137" i="4" s="1"/>
  <c r="P214" i="4"/>
  <c r="S212" i="4" s="1"/>
  <c r="Q213" i="4"/>
  <c r="Q206" i="4"/>
  <c r="Q149" i="4"/>
  <c r="Q195" i="4"/>
  <c r="Q194" i="4"/>
  <c r="Q207" i="4"/>
  <c r="Q150" i="4"/>
  <c r="P131" i="4"/>
  <c r="R131" i="4" s="1"/>
  <c r="Q212" i="4"/>
  <c r="P196" i="4"/>
  <c r="S194" i="4" s="1"/>
  <c r="Q202" i="4"/>
  <c r="Q133" i="4"/>
  <c r="Q139" i="4"/>
  <c r="Q145" i="4"/>
  <c r="Q188" i="4"/>
  <c r="Q201" i="4"/>
  <c r="Q132" i="4"/>
  <c r="Q138" i="4"/>
  <c r="Q144" i="4"/>
  <c r="Q190" i="4"/>
  <c r="Q200" i="4"/>
  <c r="Q143" i="4"/>
  <c r="Q189" i="4"/>
  <c r="Q208" i="4"/>
  <c r="Q151" i="4"/>
  <c r="Q157" i="4"/>
  <c r="S206" i="4"/>
  <c r="R206" i="4"/>
  <c r="S200" i="4"/>
  <c r="R200" i="4"/>
  <c r="S143" i="4"/>
  <c r="R143" i="4"/>
  <c r="O130" i="1"/>
  <c r="N130" i="1"/>
  <c r="N128" i="1"/>
  <c r="O122" i="1"/>
  <c r="N120" i="1"/>
  <c r="N132" i="1"/>
  <c r="N124" i="1"/>
  <c r="O131" i="1"/>
  <c r="O127" i="1"/>
  <c r="O123" i="1"/>
  <c r="O119" i="1"/>
  <c r="N131" i="1"/>
  <c r="N127" i="1"/>
  <c r="N123" i="1"/>
  <c r="N119" i="1"/>
  <c r="O126" i="1"/>
  <c r="O118" i="1"/>
  <c r="O134" i="1"/>
  <c r="N126" i="1"/>
  <c r="N122" i="1"/>
  <c r="N118" i="1"/>
  <c r="O133" i="1"/>
  <c r="O129" i="1"/>
  <c r="O125" i="1"/>
  <c r="O121" i="1"/>
  <c r="O117" i="1"/>
  <c r="N133" i="1"/>
  <c r="N129" i="1"/>
  <c r="N125" i="1"/>
  <c r="N121" i="1"/>
  <c r="N117" i="1"/>
  <c r="O132" i="1"/>
  <c r="O128" i="1"/>
  <c r="O124" i="1"/>
  <c r="O120" i="1"/>
  <c r="N134" i="1"/>
  <c r="N111" i="1"/>
  <c r="N116" i="1"/>
  <c r="N112" i="1"/>
  <c r="O114" i="1"/>
  <c r="O113" i="1"/>
  <c r="N108" i="1"/>
  <c r="O112" i="1"/>
  <c r="N110" i="1"/>
  <c r="N109" i="1"/>
  <c r="O111" i="1"/>
  <c r="O110" i="1"/>
  <c r="N115" i="1"/>
  <c r="N107" i="1"/>
  <c r="O109" i="1"/>
  <c r="N114" i="1"/>
  <c r="O116" i="1"/>
  <c r="O108" i="1"/>
  <c r="N113" i="1"/>
  <c r="O115" i="1"/>
  <c r="O107" i="1"/>
  <c r="N34" i="1"/>
  <c r="O92" i="1"/>
  <c r="O83" i="1"/>
  <c r="N25" i="1"/>
  <c r="K29" i="1"/>
  <c r="N33" i="1"/>
  <c r="O24" i="1"/>
  <c r="N92" i="1"/>
  <c r="N83" i="1"/>
  <c r="N27" i="1"/>
  <c r="O105" i="1"/>
  <c r="O91" i="1"/>
  <c r="O80" i="1"/>
  <c r="O7" i="1"/>
  <c r="N105" i="1"/>
  <c r="N91" i="1"/>
  <c r="N80" i="1"/>
  <c r="O6" i="1"/>
  <c r="O100" i="1"/>
  <c r="O88" i="1"/>
  <c r="O76" i="1"/>
  <c r="O69" i="1"/>
  <c r="N100" i="1"/>
  <c r="N88" i="1"/>
  <c r="N76" i="1"/>
  <c r="O68" i="1"/>
  <c r="O99" i="1"/>
  <c r="O84" i="1"/>
  <c r="O75" i="1"/>
  <c r="N35" i="1"/>
  <c r="O25" i="1"/>
  <c r="N99" i="1"/>
  <c r="N84" i="1"/>
  <c r="N75" i="1"/>
  <c r="O96" i="1"/>
  <c r="O37" i="1"/>
  <c r="O103" i="1"/>
  <c r="O87" i="1"/>
  <c r="O36" i="1"/>
  <c r="N95" i="1"/>
  <c r="N79" i="1"/>
  <c r="K69" i="1"/>
  <c r="N26" i="1"/>
  <c r="O35" i="1"/>
  <c r="O53" i="1"/>
  <c r="O23" i="1"/>
  <c r="O102" i="1"/>
  <c r="O98" i="1"/>
  <c r="O94" i="1"/>
  <c r="O90" i="1"/>
  <c r="O86" i="1"/>
  <c r="O82" i="1"/>
  <c r="O78" i="1"/>
  <c r="O74" i="1"/>
  <c r="N96" i="1"/>
  <c r="N24" i="1"/>
  <c r="O22" i="1"/>
  <c r="O29" i="1"/>
  <c r="O52" i="1"/>
  <c r="N23" i="1"/>
  <c r="N102" i="1"/>
  <c r="N98" i="1"/>
  <c r="N94" i="1"/>
  <c r="N90" i="1"/>
  <c r="N86" i="1"/>
  <c r="N82" i="1"/>
  <c r="N78" i="1"/>
  <c r="N74" i="1"/>
  <c r="O61" i="1"/>
  <c r="O95" i="1"/>
  <c r="O60" i="1"/>
  <c r="N103" i="1"/>
  <c r="O15" i="1"/>
  <c r="O28" i="1"/>
  <c r="O45" i="1"/>
  <c r="O106" i="1"/>
  <c r="O101" i="1"/>
  <c r="O97" i="1"/>
  <c r="O93" i="1"/>
  <c r="O89" i="1"/>
  <c r="O85" i="1"/>
  <c r="O81" i="1"/>
  <c r="O77" i="1"/>
  <c r="O104" i="1"/>
  <c r="O79" i="1"/>
  <c r="N87" i="1"/>
  <c r="O14" i="1"/>
  <c r="O27" i="1"/>
  <c r="O44" i="1"/>
  <c r="N106" i="1"/>
  <c r="N101" i="1"/>
  <c r="N97" i="1"/>
  <c r="N93" i="1"/>
  <c r="N89" i="1"/>
  <c r="N85" i="1"/>
  <c r="N81" i="1"/>
  <c r="N77" i="1"/>
  <c r="N104" i="1"/>
  <c r="K61" i="1"/>
  <c r="N36" i="1"/>
  <c r="N28" i="1"/>
  <c r="O2" i="1"/>
  <c r="O17" i="1"/>
  <c r="O9" i="1"/>
  <c r="O38" i="1"/>
  <c r="O30" i="1"/>
  <c r="O71" i="1"/>
  <c r="O63" i="1"/>
  <c r="O55" i="1"/>
  <c r="O47" i="1"/>
  <c r="N73" i="1"/>
  <c r="N65" i="1"/>
  <c r="N57" i="1"/>
  <c r="N49" i="1"/>
  <c r="N41" i="1"/>
  <c r="O16" i="1"/>
  <c r="O8" i="1"/>
  <c r="O70" i="1"/>
  <c r="O62" i="1"/>
  <c r="O54" i="1"/>
  <c r="O46" i="1"/>
  <c r="N72" i="1"/>
  <c r="N64" i="1"/>
  <c r="N56" i="1"/>
  <c r="N48" i="1"/>
  <c r="N40" i="1"/>
  <c r="N71" i="1"/>
  <c r="N63" i="1"/>
  <c r="N55" i="1"/>
  <c r="N47" i="1"/>
  <c r="N70" i="1"/>
  <c r="N62" i="1"/>
  <c r="N54" i="1"/>
  <c r="N46" i="1"/>
  <c r="N32" i="1"/>
  <c r="O21" i="1"/>
  <c r="O13" i="1"/>
  <c r="O5" i="1"/>
  <c r="O34" i="1"/>
  <c r="O26" i="1"/>
  <c r="O67" i="1"/>
  <c r="O59" i="1"/>
  <c r="O51" i="1"/>
  <c r="O43" i="1"/>
  <c r="N53" i="1"/>
  <c r="N45" i="1"/>
  <c r="N39" i="1"/>
  <c r="N31" i="1"/>
  <c r="O20" i="1"/>
  <c r="O12" i="1"/>
  <c r="O4" i="1"/>
  <c r="O33" i="1"/>
  <c r="O66" i="1"/>
  <c r="O58" i="1"/>
  <c r="O50" i="1"/>
  <c r="O42" i="1"/>
  <c r="N68" i="1"/>
  <c r="N60" i="1"/>
  <c r="N52" i="1"/>
  <c r="N44" i="1"/>
  <c r="N38" i="1"/>
  <c r="N30" i="1"/>
  <c r="N22" i="1"/>
  <c r="O19" i="1"/>
  <c r="O11" i="1"/>
  <c r="O3" i="1"/>
  <c r="O32" i="1"/>
  <c r="O73" i="1"/>
  <c r="O65" i="1"/>
  <c r="O57" i="1"/>
  <c r="O49" i="1"/>
  <c r="O41" i="1"/>
  <c r="N67" i="1"/>
  <c r="N59" i="1"/>
  <c r="N51" i="1"/>
  <c r="N43" i="1"/>
  <c r="N37" i="1"/>
  <c r="O18" i="1"/>
  <c r="O10" i="1"/>
  <c r="O39" i="1"/>
  <c r="O31" i="1"/>
  <c r="O72" i="1"/>
  <c r="O64" i="1"/>
  <c r="O56" i="1"/>
  <c r="O48" i="1"/>
  <c r="O40" i="1"/>
  <c r="N66" i="1"/>
  <c r="N58" i="1"/>
  <c r="N50" i="1"/>
  <c r="N42" i="1"/>
  <c r="N18" i="1"/>
  <c r="N10" i="1"/>
  <c r="N17" i="1"/>
  <c r="N9" i="1"/>
  <c r="N16" i="1"/>
  <c r="N8" i="1"/>
  <c r="N15" i="1"/>
  <c r="N7" i="1"/>
  <c r="N14" i="1"/>
  <c r="N6" i="1"/>
  <c r="N21" i="1"/>
  <c r="N13" i="1"/>
  <c r="N5" i="1"/>
  <c r="N20" i="1"/>
  <c r="N12" i="1"/>
  <c r="N4" i="1"/>
  <c r="N19" i="1"/>
  <c r="N11" i="1"/>
  <c r="N3" i="1"/>
  <c r="R89" i="4" l="1"/>
  <c r="S158" i="4"/>
  <c r="R95" i="4"/>
  <c r="R164" i="4"/>
  <c r="R176" i="4"/>
  <c r="R14" i="4"/>
  <c r="R179" i="4"/>
  <c r="S53" i="4"/>
  <c r="S197" i="4"/>
  <c r="R197" i="4"/>
  <c r="S17" i="4"/>
  <c r="S185" i="4"/>
  <c r="S65" i="4"/>
  <c r="R65" i="4"/>
  <c r="R209" i="4"/>
  <c r="S38" i="4"/>
  <c r="R38" i="4"/>
  <c r="R20" i="4"/>
  <c r="R26" i="4"/>
  <c r="S83" i="4"/>
  <c r="R83" i="4"/>
  <c r="S77" i="4"/>
  <c r="R77" i="4"/>
  <c r="R59" i="4"/>
  <c r="S227" i="4"/>
  <c r="R227" i="4"/>
  <c r="R53" i="4"/>
  <c r="R215" i="4"/>
  <c r="S101" i="4"/>
  <c r="R101" i="4"/>
  <c r="S170" i="4"/>
  <c r="R170" i="4"/>
  <c r="S47" i="4"/>
  <c r="R47" i="4"/>
  <c r="S71" i="4"/>
  <c r="R71" i="4"/>
  <c r="S11" i="4"/>
  <c r="R11" i="4"/>
  <c r="S128" i="4"/>
  <c r="R128" i="4"/>
  <c r="S173" i="4"/>
  <c r="R173" i="4"/>
  <c r="S179" i="4"/>
  <c r="R137" i="4"/>
  <c r="R212" i="4"/>
  <c r="S188" i="4"/>
  <c r="R188" i="4"/>
  <c r="S131" i="4"/>
  <c r="R194" i="4"/>
  <c r="P5" i="1"/>
  <c r="P2" i="1"/>
  <c r="Q29" i="1"/>
  <c r="Q35" i="1"/>
  <c r="Q80" i="1"/>
  <c r="Q92" i="1"/>
  <c r="P83" i="1"/>
  <c r="Q38" i="1"/>
  <c r="P38" i="1"/>
  <c r="Q53" i="1"/>
  <c r="P53" i="1"/>
  <c r="Q77" i="1"/>
  <c r="P77" i="1"/>
  <c r="Q26" i="1"/>
  <c r="P26" i="1"/>
  <c r="P35" i="1"/>
  <c r="Q86" i="1"/>
  <c r="P86" i="1"/>
  <c r="Q50" i="1"/>
  <c r="P50" i="1"/>
  <c r="Q59" i="1"/>
  <c r="P59" i="1"/>
  <c r="Q89" i="1"/>
  <c r="P89" i="1"/>
  <c r="Q83" i="1"/>
  <c r="Q44" i="1"/>
  <c r="P44" i="1"/>
  <c r="Q95" i="1"/>
  <c r="P95" i="1"/>
  <c r="Q65" i="1"/>
  <c r="P65" i="1"/>
  <c r="Q71" i="1"/>
  <c r="P71" i="1"/>
  <c r="Q68" i="1"/>
  <c r="P68" i="1"/>
  <c r="Q62" i="1"/>
  <c r="P62" i="1"/>
  <c r="Q56" i="1"/>
  <c r="P56" i="1"/>
  <c r="P92" i="1"/>
  <c r="Q98" i="1"/>
  <c r="P98" i="1"/>
  <c r="P29" i="1"/>
  <c r="Q41" i="1"/>
  <c r="P41" i="1"/>
  <c r="Q101" i="1"/>
  <c r="P101" i="1"/>
  <c r="P80" i="1"/>
  <c r="Q32" i="1"/>
  <c r="P32" i="1"/>
  <c r="Q47" i="1"/>
  <c r="P47" i="1"/>
  <c r="Q104" i="1"/>
  <c r="P104" i="1"/>
  <c r="P74" i="1"/>
  <c r="Q74" i="1"/>
  <c r="Q23" i="1"/>
  <c r="P23" i="1"/>
  <c r="Q8" i="1"/>
  <c r="P8" i="1"/>
  <c r="Q17" i="1"/>
  <c r="P17" i="1"/>
  <c r="Q14" i="1"/>
  <c r="P14" i="1"/>
  <c r="Q20" i="1"/>
  <c r="P20" i="1"/>
  <c r="Q5" i="1"/>
  <c r="Q11" i="1"/>
  <c r="P11" i="1"/>
</calcChain>
</file>

<file path=xl/sharedStrings.xml><?xml version="1.0" encoding="utf-8"?>
<sst xmlns="http://schemas.openxmlformats.org/spreadsheetml/2006/main" count="5421" uniqueCount="448">
  <si>
    <t>Muestra</t>
  </si>
  <si>
    <t>Réplica</t>
  </si>
  <si>
    <t>Placa Petri</t>
  </si>
  <si>
    <t>0 hrs</t>
  </si>
  <si>
    <t>24 hrs</t>
  </si>
  <si>
    <t>48 hrs</t>
  </si>
  <si>
    <t>72hrs</t>
  </si>
  <si>
    <t>PZ_01</t>
  </si>
  <si>
    <t>PZ_02</t>
  </si>
  <si>
    <t>PZ_03</t>
  </si>
  <si>
    <t>PZ_04</t>
  </si>
  <si>
    <t>LS_01</t>
  </si>
  <si>
    <t>LS_02</t>
  </si>
  <si>
    <t>LS_03</t>
  </si>
  <si>
    <t>LS_04</t>
  </si>
  <si>
    <t>LS_05_qm</t>
  </si>
  <si>
    <t>CR_01</t>
  </si>
  <si>
    <t>CR_03</t>
  </si>
  <si>
    <t>CR_04</t>
  </si>
  <si>
    <t>IT_01</t>
  </si>
  <si>
    <t>IT_02</t>
  </si>
  <si>
    <t>IT_04</t>
  </si>
  <si>
    <t>IT_06</t>
  </si>
  <si>
    <t>MC_01</t>
  </si>
  <si>
    <t>MC_02</t>
  </si>
  <si>
    <t>MC_03</t>
  </si>
  <si>
    <t>MC_04</t>
  </si>
  <si>
    <t>MB_01</t>
  </si>
  <si>
    <t>MB_02</t>
  </si>
  <si>
    <t>MB_03</t>
  </si>
  <si>
    <t>MB_04</t>
  </si>
  <si>
    <t>MT_01</t>
  </si>
  <si>
    <t>MT_02</t>
  </si>
  <si>
    <t>MT_03</t>
  </si>
  <si>
    <t>MT_04</t>
  </si>
  <si>
    <t>CY_01</t>
  </si>
  <si>
    <t>CY_02</t>
  </si>
  <si>
    <t>CY_03</t>
  </si>
  <si>
    <t>CY_04</t>
  </si>
  <si>
    <t>LS_QC</t>
  </si>
  <si>
    <t>PZ_QC</t>
  </si>
  <si>
    <t>MC_QC</t>
  </si>
  <si>
    <t>SECAS</t>
  </si>
  <si>
    <t>PZ_05</t>
  </si>
  <si>
    <t>LS_05</t>
  </si>
  <si>
    <t>CR_02</t>
  </si>
  <si>
    <t>CR_05</t>
  </si>
  <si>
    <t>CY_05</t>
  </si>
  <si>
    <t>IT_03</t>
  </si>
  <si>
    <t>MC_05</t>
  </si>
  <si>
    <t>MB_05</t>
  </si>
  <si>
    <t>MT_05</t>
  </si>
  <si>
    <t>CZ_01</t>
  </si>
  <si>
    <t>CZ_02</t>
  </si>
  <si>
    <t>CZ_03</t>
  </si>
  <si>
    <t>CZ_04</t>
  </si>
  <si>
    <t>CZ_05</t>
  </si>
  <si>
    <t>MATRAZ</t>
  </si>
  <si>
    <t>EMBUDO</t>
  </si>
  <si>
    <t>PAPEL FILTRO</t>
  </si>
  <si>
    <t>TODO-C</t>
  </si>
  <si>
    <t>TODO-F</t>
  </si>
  <si>
    <t>SUELO</t>
  </si>
  <si>
    <t>AGUA</t>
  </si>
  <si>
    <t>24 hrs PAPEL F</t>
  </si>
  <si>
    <t>24 hrs AGUA</t>
  </si>
  <si>
    <t>pH</t>
  </si>
  <si>
    <t>CONDUCTIVIDAD</t>
  </si>
  <si>
    <t>OBSERVACIONES</t>
  </si>
  <si>
    <t>*EL PH DEL AGUA DESTILADA QUE SE USO ESTA ENTRE 5.8 Y 6</t>
  </si>
  <si>
    <t>*con suelo</t>
  </si>
  <si>
    <t>Agua destilada N</t>
  </si>
  <si>
    <t>secas</t>
  </si>
  <si>
    <t>lluvias</t>
  </si>
  <si>
    <t>Agua desionizada R</t>
  </si>
  <si>
    <t>agua desioinizada R</t>
  </si>
  <si>
    <t>agua nueva desionizada</t>
  </si>
  <si>
    <t>agua desionizada R+nueva</t>
  </si>
  <si>
    <t>Agua destilada</t>
  </si>
  <si>
    <t>Agua desionizada</t>
  </si>
  <si>
    <t>CZ_01_suelo_desc</t>
  </si>
  <si>
    <t>IT_QC</t>
  </si>
  <si>
    <t>*se faltó agregar otros ml</t>
  </si>
  <si>
    <t>ZONA</t>
  </si>
  <si>
    <t>MUESTRA</t>
  </si>
  <si>
    <t>TEXTURA</t>
  </si>
  <si>
    <t>COLOR</t>
  </si>
  <si>
    <t>SUR</t>
  </si>
  <si>
    <t>PZ</t>
  </si>
  <si>
    <t>CR</t>
  </si>
  <si>
    <t>LLUVIAS</t>
  </si>
  <si>
    <t>LS</t>
  </si>
  <si>
    <t>IT</t>
  </si>
  <si>
    <t>NORTE</t>
  </si>
  <si>
    <t>CY</t>
  </si>
  <si>
    <t>MB</t>
  </si>
  <si>
    <t>MC</t>
  </si>
  <si>
    <t>MT</t>
  </si>
  <si>
    <t>CZ</t>
  </si>
  <si>
    <t>MC_CRASSI</t>
  </si>
  <si>
    <t>LS_CRASSI</t>
  </si>
  <si>
    <t>48hr</t>
  </si>
  <si>
    <t>Promedio</t>
  </si>
  <si>
    <t>Desv_estandar</t>
  </si>
  <si>
    <t>72hr</t>
  </si>
  <si>
    <t>ID</t>
  </si>
  <si>
    <t>Temporada</t>
  </si>
  <si>
    <t>PZ_01_LL</t>
  </si>
  <si>
    <t>DIF_0-24HR</t>
  </si>
  <si>
    <t>DIF_24-48HR</t>
  </si>
  <si>
    <t>DIF_48-72HR</t>
  </si>
  <si>
    <t>PZ_02_LL</t>
  </si>
  <si>
    <t>PZ_03_LL</t>
  </si>
  <si>
    <t>PZ_04_LL</t>
  </si>
  <si>
    <t>LS_01_LL</t>
  </si>
  <si>
    <t>LS_02_LL</t>
  </si>
  <si>
    <t>LS_03_LL</t>
  </si>
  <si>
    <t>LS_04_LL</t>
  </si>
  <si>
    <t>CR_01_LL</t>
  </si>
  <si>
    <t>CR_03_LL</t>
  </si>
  <si>
    <t>CR_04_LL</t>
  </si>
  <si>
    <t>IT_01_LL</t>
  </si>
  <si>
    <t>IT_02_LL</t>
  </si>
  <si>
    <t>IT_04_LL</t>
  </si>
  <si>
    <t>IT_06_LL</t>
  </si>
  <si>
    <t>MC_01_LL</t>
  </si>
  <si>
    <t>MC_02_LL</t>
  </si>
  <si>
    <t>MC_03_LL</t>
  </si>
  <si>
    <t>MC_04_LL</t>
  </si>
  <si>
    <t>MB_01_LL</t>
  </si>
  <si>
    <t>MB_02_LL</t>
  </si>
  <si>
    <t>CZ_05_SC</t>
  </si>
  <si>
    <t>CZ_04_SC</t>
  </si>
  <si>
    <t>CZ_03_SC</t>
  </si>
  <si>
    <t>MB_03_LL</t>
  </si>
  <si>
    <t>MB_04_LL</t>
  </si>
  <si>
    <t>MT_01_LL</t>
  </si>
  <si>
    <t>MT_02_LL</t>
  </si>
  <si>
    <t>MT_03_LL</t>
  </si>
  <si>
    <t>MT_04_LL</t>
  </si>
  <si>
    <t>CY_01_LL</t>
  </si>
  <si>
    <t>CY_02_LL</t>
  </si>
  <si>
    <t>CY_03_LL</t>
  </si>
  <si>
    <t>CY_04_LL</t>
  </si>
  <si>
    <t>PZ_01_SC</t>
  </si>
  <si>
    <t>PZ_02_SC</t>
  </si>
  <si>
    <t>PZ_03_SC</t>
  </si>
  <si>
    <t>PZ_04_SC</t>
  </si>
  <si>
    <t>PZ_05_SC</t>
  </si>
  <si>
    <t>LS_01_SC</t>
  </si>
  <si>
    <t>LS_02_SC</t>
  </si>
  <si>
    <t>LS_03_SC</t>
  </si>
  <si>
    <t>LS_04_SC</t>
  </si>
  <si>
    <t>LS_05_SC</t>
  </si>
  <si>
    <t>CR_01_SC</t>
  </si>
  <si>
    <t>CR_02_SC</t>
  </si>
  <si>
    <t>CR_03_SC</t>
  </si>
  <si>
    <t>CR_04_SC</t>
  </si>
  <si>
    <t>CR_05_SC</t>
  </si>
  <si>
    <t>CY_01_SC</t>
  </si>
  <si>
    <t>CY_02_SC</t>
  </si>
  <si>
    <t>CY_03_SC</t>
  </si>
  <si>
    <t>CY_04_SC</t>
  </si>
  <si>
    <t>CY_05_SC</t>
  </si>
  <si>
    <t>IT_01_SC</t>
  </si>
  <si>
    <t>IT_02_SC</t>
  </si>
  <si>
    <t>IT_03_SC</t>
  </si>
  <si>
    <t>IT_04_SC</t>
  </si>
  <si>
    <t>MC_01_SC</t>
  </si>
  <si>
    <t>MC_02_SC</t>
  </si>
  <si>
    <t>MC_03_SC</t>
  </si>
  <si>
    <t>MC_04_SC</t>
  </si>
  <si>
    <t>MC_05_SC</t>
  </si>
  <si>
    <t>MB_01_SC</t>
  </si>
  <si>
    <t>MB_02_SC</t>
  </si>
  <si>
    <t>MB_03_SC</t>
  </si>
  <si>
    <t>MB_04_SC</t>
  </si>
  <si>
    <t>MB_05_SC</t>
  </si>
  <si>
    <t>MT_01_SC</t>
  </si>
  <si>
    <t>MT_02_SC</t>
  </si>
  <si>
    <t>MT_03_SC</t>
  </si>
  <si>
    <t>MT_04_SC</t>
  </si>
  <si>
    <t>MT_05_SC</t>
  </si>
  <si>
    <t>CZ_01_SC</t>
  </si>
  <si>
    <t>CZ_02_SC</t>
  </si>
  <si>
    <t>TEMPORADA</t>
  </si>
  <si>
    <t>SECA</t>
  </si>
  <si>
    <t>LLUVIA</t>
  </si>
  <si>
    <t>LS_QC_LL</t>
  </si>
  <si>
    <t>PZ_QC_LL</t>
  </si>
  <si>
    <t>MC_QC_LL</t>
  </si>
  <si>
    <t>PROMEDIO_SITIO</t>
  </si>
  <si>
    <t>DESVEST_SITIO</t>
  </si>
  <si>
    <t>PZ_QL</t>
  </si>
  <si>
    <t>LS_QL</t>
  </si>
  <si>
    <t>IT_QL</t>
  </si>
  <si>
    <t>IT_05</t>
  </si>
  <si>
    <t>CR_QL</t>
  </si>
  <si>
    <t>MC_QL</t>
  </si>
  <si>
    <t>MB_QL</t>
  </si>
  <si>
    <t>MT_QL</t>
  </si>
  <si>
    <t>CY_QL</t>
  </si>
  <si>
    <t>CZ_QL</t>
  </si>
  <si>
    <t>FormulaDR</t>
  </si>
  <si>
    <t>PROMEDIO</t>
  </si>
  <si>
    <t>DESV_EST</t>
  </si>
  <si>
    <t>CZ_01_HUMUS</t>
  </si>
  <si>
    <t>CZ_SECAS</t>
  </si>
  <si>
    <t>MT_SECAS</t>
  </si>
  <si>
    <t>MT_LLUVIAS</t>
  </si>
  <si>
    <t>MC_SECAS</t>
  </si>
  <si>
    <t>MC_LLUVIAS</t>
  </si>
  <si>
    <t>MB_SECAS</t>
  </si>
  <si>
    <t>MB_LLUVIAS</t>
  </si>
  <si>
    <t>CY_SECAS</t>
  </si>
  <si>
    <t>CY_LLUVIAS</t>
  </si>
  <si>
    <t>LS_SECAS</t>
  </si>
  <si>
    <t>LS_LLUVIAS</t>
  </si>
  <si>
    <t>CR_SECAS</t>
  </si>
  <si>
    <t>CR_LLUVIAS</t>
  </si>
  <si>
    <t>PZ_SECAS</t>
  </si>
  <si>
    <t>PZ_LLUVIAS</t>
  </si>
  <si>
    <t>IT_SECAS</t>
  </si>
  <si>
    <t>IT_LLUVIAS</t>
  </si>
  <si>
    <t>PROMEDIO_PH</t>
  </si>
  <si>
    <t>DESV_EST_PH</t>
  </si>
  <si>
    <t>PROMEDIO_CONDUCTIVIDAD</t>
  </si>
  <si>
    <t>DESV_EST_CONDUCTIVIDAD</t>
  </si>
  <si>
    <t>SITIO</t>
  </si>
  <si>
    <t>PROMEDIO_PH_SITIOS</t>
  </si>
  <si>
    <t>DESV_EST_PH_SITIOS</t>
  </si>
  <si>
    <t>PROMEDIO_COND_SITIO</t>
  </si>
  <si>
    <t>DESV_EST_COND_SITIO</t>
  </si>
  <si>
    <t>Sitio</t>
  </si>
  <si>
    <t>Peso 2 sin MO</t>
  </si>
  <si>
    <t>T agua</t>
  </si>
  <si>
    <t>T ambiente</t>
  </si>
  <si>
    <t>0 horas</t>
  </si>
  <si>
    <t>40 segundos</t>
  </si>
  <si>
    <t>lectura_corregida</t>
  </si>
  <si>
    <t>2 minutos</t>
  </si>
  <si>
    <t>4 minutos</t>
  </si>
  <si>
    <t>2 horas</t>
  </si>
  <si>
    <t>lect_corregida</t>
  </si>
  <si>
    <t>24 horas</t>
  </si>
  <si>
    <t>%arcilla+limo</t>
  </si>
  <si>
    <t>%limo</t>
  </si>
  <si>
    <t>%arena</t>
  </si>
  <si>
    <t>%arcilla</t>
  </si>
  <si>
    <t>arcilloso</t>
  </si>
  <si>
    <t>franco-arenoso</t>
  </si>
  <si>
    <t>franco-areno-arcilloso</t>
  </si>
  <si>
    <t>franco</t>
  </si>
  <si>
    <t>franco-limoso</t>
  </si>
  <si>
    <t>Zona</t>
  </si>
  <si>
    <t>Norte</t>
  </si>
  <si>
    <t>Sur</t>
  </si>
  <si>
    <t>Franco</t>
  </si>
  <si>
    <t>Franco-arenoso</t>
  </si>
  <si>
    <t>Arcilloso</t>
  </si>
  <si>
    <t>Franco-limoso</t>
  </si>
  <si>
    <t>Conductividad</t>
  </si>
  <si>
    <t>Desv. Est.</t>
  </si>
  <si>
    <t>CRA</t>
  </si>
  <si>
    <t>%Humedad</t>
  </si>
  <si>
    <t>Textura</t>
  </si>
  <si>
    <t>ALTITUD (msnm)</t>
  </si>
  <si>
    <t>CY_04_SECAS</t>
  </si>
  <si>
    <t>CY_03_SECAS</t>
  </si>
  <si>
    <t>CY_02_SECAS</t>
  </si>
  <si>
    <t>CY_01_SECAS</t>
  </si>
  <si>
    <t>CZ_04_SECAS</t>
  </si>
  <si>
    <t>CZ_03_SECAS</t>
  </si>
  <si>
    <t>CZ_02_SECAS</t>
  </si>
  <si>
    <t>CZ_01_SECAS</t>
  </si>
  <si>
    <t>1 gr – 2 mL</t>
  </si>
  <si>
    <t>20 gr – 40 mL</t>
  </si>
  <si>
    <t>10 gr -20 mL</t>
  </si>
  <si>
    <t>15gr -30 mL</t>
  </si>
  <si>
    <t>9 gr – 18 mL</t>
  </si>
  <si>
    <t>0.75gr -1.5 mL</t>
  </si>
  <si>
    <t>TOTAL:</t>
  </si>
  <si>
    <t>10 mL X MUESTRA</t>
  </si>
  <si>
    <t>6 mL X MUESTRA</t>
  </si>
  <si>
    <t>0.5 mL X MUESTRA</t>
  </si>
  <si>
    <t>AMONIO</t>
  </si>
  <si>
    <t>NITRATO</t>
  </si>
  <si>
    <t>Mg</t>
  </si>
  <si>
    <t>MUESTRAS INICIALES</t>
  </si>
  <si>
    <t>NH3</t>
  </si>
  <si>
    <t>Nitrato LR</t>
  </si>
  <si>
    <t>Fósforo LR</t>
  </si>
  <si>
    <t>Potasio LR</t>
  </si>
  <si>
    <t>Sulfatos</t>
  </si>
  <si>
    <t>REPETICIONES</t>
  </si>
  <si>
    <t>Amonio LR</t>
  </si>
  <si>
    <t>MT_01_lluvias</t>
  </si>
  <si>
    <t>MT_02_lluvias</t>
  </si>
  <si>
    <t>MT_03_lluvias</t>
  </si>
  <si>
    <t>MT_04_lluvias</t>
  </si>
  <si>
    <t>K (Potasio)</t>
  </si>
  <si>
    <t>P (Fósforo)</t>
  </si>
  <si>
    <t>MC_01_lluvias</t>
  </si>
  <si>
    <t>MC_02_lluvias</t>
  </si>
  <si>
    <t>MC_03_lluvias</t>
  </si>
  <si>
    <t>MC_04_lluvias</t>
  </si>
  <si>
    <t>mg/L K+</t>
  </si>
  <si>
    <t>mg/L K2O</t>
  </si>
  <si>
    <t xml:space="preserve">SULFATOS </t>
  </si>
  <si>
    <t>mg/L SO4-2</t>
  </si>
  <si>
    <t>mg/L P</t>
  </si>
  <si>
    <t>mg/L PO4-3</t>
  </si>
  <si>
    <t>mg/L P2O5</t>
  </si>
  <si>
    <t>mg/L NO3 - N</t>
  </si>
  <si>
    <t>mg/L NO3</t>
  </si>
  <si>
    <t>mg/L NH3-N</t>
  </si>
  <si>
    <t>mg/L NH3</t>
  </si>
  <si>
    <t>mg/L NH4</t>
  </si>
  <si>
    <t>MB_01_lluvias</t>
  </si>
  <si>
    <t>MB_02_lluvias</t>
  </si>
  <si>
    <t>MB_03_lluvias</t>
  </si>
  <si>
    <t>MB_04_lluvias</t>
  </si>
  <si>
    <t>LS_01_lluvias</t>
  </si>
  <si>
    <t>LS_02_lluvias</t>
  </si>
  <si>
    <t>LS_03_lluvias</t>
  </si>
  <si>
    <t>LS_04_lluvias</t>
  </si>
  <si>
    <t>PZ_01_lluvias</t>
  </si>
  <si>
    <t>PZ_02_lluvias</t>
  </si>
  <si>
    <t>PZ_03_lluvias</t>
  </si>
  <si>
    <t>PZ_04_lluvias</t>
  </si>
  <si>
    <t>Rango BAJO (0-10 mg/L) +-3</t>
  </si>
  <si>
    <t>Rango MEDIO (10-100 mg/L) +-15</t>
  </si>
  <si>
    <t>Rango ALTO (20-200 mg/L) +-30</t>
  </si>
  <si>
    <t>Rango MEDIO (0-50 mg/L) +-2.5</t>
  </si>
  <si>
    <t>Rango BAJO (0-10 mg/L) +-0.5</t>
  </si>
  <si>
    <t>Rango ALTO (0-100 mg/L) +-5</t>
  </si>
  <si>
    <t>Rango ALTO (0-300 mg/L) +-10</t>
  </si>
  <si>
    <t>Rango MEDIO (0-150 mg/L) +-5</t>
  </si>
  <si>
    <t>Rango BAJO (0-30 mg/L) +-1</t>
  </si>
  <si>
    <t>CR_02_secas</t>
  </si>
  <si>
    <t>CR_03_lluvias</t>
  </si>
  <si>
    <t>CR_04_lluvias</t>
  </si>
  <si>
    <t>CR_01_lluvias</t>
  </si>
  <si>
    <t>Rango BAJO (0-10 mg/L) +-0.1</t>
  </si>
  <si>
    <t>Rango MEDIO (0-50 mg/L) +-0.5</t>
  </si>
  <si>
    <t>Rango ALTO (0-100 mg/L) +-1</t>
  </si>
  <si>
    <t>IT_CRASSI</t>
  </si>
  <si>
    <t>Q.LAURINA</t>
  </si>
  <si>
    <t>7/6</t>
  </si>
  <si>
    <t>reddish yellow</t>
  </si>
  <si>
    <t>8/8</t>
  </si>
  <si>
    <t>yellow</t>
  </si>
  <si>
    <t>7/4</t>
  </si>
  <si>
    <t>8/4</t>
  </si>
  <si>
    <t>7/1</t>
  </si>
  <si>
    <t>very pale yellow</t>
  </si>
  <si>
    <t>4/3</t>
  </si>
  <si>
    <t>brown</t>
  </si>
  <si>
    <t>3/2</t>
  </si>
  <si>
    <t>5/6</t>
  </si>
  <si>
    <t>yellowish red</t>
  </si>
  <si>
    <t>white</t>
  </si>
  <si>
    <t>6/4</t>
  </si>
  <si>
    <t>light yellowish brown</t>
  </si>
  <si>
    <t>8/1</t>
  </si>
  <si>
    <t>7/3</t>
  </si>
  <si>
    <t>5/4</t>
  </si>
  <si>
    <t>reddish brown</t>
  </si>
  <si>
    <t>10YR</t>
  </si>
  <si>
    <t>8/3</t>
  </si>
  <si>
    <t>WHITE PAGE</t>
  </si>
  <si>
    <t>2.5Y8/1</t>
  </si>
  <si>
    <t>6/2</t>
  </si>
  <si>
    <t>2.5Y</t>
  </si>
  <si>
    <t>7.5YR</t>
  </si>
  <si>
    <t>5YR</t>
  </si>
  <si>
    <t>6/3</t>
  </si>
  <si>
    <t>light brownish gray</t>
  </si>
  <si>
    <t>6/6</t>
  </si>
  <si>
    <t>10YR8/1</t>
  </si>
  <si>
    <t>light olive gray</t>
  </si>
  <si>
    <t>5Y</t>
  </si>
  <si>
    <t>brownish yellow</t>
  </si>
  <si>
    <t>very dark grayish brown</t>
  </si>
  <si>
    <t>2.5Y9.5/2</t>
  </si>
  <si>
    <t>strong brown</t>
  </si>
  <si>
    <t>SOIL_COLOR_CHARTS</t>
  </si>
  <si>
    <t>C_01</t>
  </si>
  <si>
    <t>C_02</t>
  </si>
  <si>
    <t>C_03</t>
  </si>
  <si>
    <t>C_04</t>
  </si>
  <si>
    <t>C_05</t>
  </si>
  <si>
    <t>C_06</t>
  </si>
  <si>
    <t>C_07</t>
  </si>
  <si>
    <t>C_08</t>
  </si>
  <si>
    <t>C_09</t>
  </si>
  <si>
    <t>C_10</t>
  </si>
  <si>
    <t>C_11</t>
  </si>
  <si>
    <t>C_12</t>
  </si>
  <si>
    <t>C_13</t>
  </si>
  <si>
    <t>C_14</t>
  </si>
  <si>
    <t>C_15</t>
  </si>
  <si>
    <t>C_16</t>
  </si>
  <si>
    <t>COLOR_NOM</t>
  </si>
  <si>
    <t>COLOR_CAT</t>
  </si>
  <si>
    <t>CATEGORIA</t>
  </si>
  <si>
    <t>DESCRIPCION</t>
  </si>
  <si>
    <t>Franco-arcilloso</t>
  </si>
  <si>
    <t>Franco-arcillo-limoso</t>
  </si>
  <si>
    <t>Franco-arcillo-arenoso</t>
  </si>
  <si>
    <t>Franco-areno-arcilloso</t>
  </si>
  <si>
    <t>franco-arcillo-arenoso</t>
  </si>
  <si>
    <t>franco-arcilloso</t>
  </si>
  <si>
    <t>franco-arcillo-limoso</t>
  </si>
  <si>
    <t>Descripcion</t>
  </si>
  <si>
    <t>light_brownish_gray</t>
  </si>
  <si>
    <t>reddish_brown</t>
  </si>
  <si>
    <t>strong_brown</t>
  </si>
  <si>
    <t>very_pale_brown</t>
  </si>
  <si>
    <t>light_gray</t>
  </si>
  <si>
    <t>light_yellowish_brown</t>
  </si>
  <si>
    <t>pale_brown</t>
  </si>
  <si>
    <t xml:space="preserve">pale_brown </t>
  </si>
  <si>
    <t>Especie</t>
  </si>
  <si>
    <t>Qmacdougallii</t>
  </si>
  <si>
    <t>Qcrassifolia</t>
  </si>
  <si>
    <t>Qlaurina</t>
  </si>
  <si>
    <t>% Limo</t>
  </si>
  <si>
    <t>% Arena</t>
  </si>
  <si>
    <t>% Arcilla</t>
  </si>
  <si>
    <t>POOL DE MUESTRAS</t>
  </si>
  <si>
    <t>Desv.Est</t>
  </si>
  <si>
    <t>K</t>
  </si>
  <si>
    <t>K2O</t>
  </si>
  <si>
    <t>P</t>
  </si>
  <si>
    <t>PO4-3</t>
  </si>
  <si>
    <t>P2O5</t>
  </si>
  <si>
    <t>NO3 - N</t>
  </si>
  <si>
    <t>NO3</t>
  </si>
  <si>
    <t>NH3-N</t>
  </si>
  <si>
    <t>NH4</t>
  </si>
  <si>
    <t>POR SITIOS</t>
  </si>
  <si>
    <t>NOM_IND</t>
  </si>
  <si>
    <t>ELEVACION</t>
  </si>
  <si>
    <t>CGEO_DEC_LONG-X</t>
  </si>
  <si>
    <t>CGEO_DEC_LAT-Y</t>
  </si>
  <si>
    <t>ALTURA</t>
  </si>
  <si>
    <t>DIAMETRO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</si>
</sst>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</font>
    <font>
      <sz val="14"/>
      <color theme="1"/>
      <name val="Calibri Light"/>
      <family val="2"/>
    </font>
    <font>
      <sz val="12"/>
      <color theme="1"/>
      <name val="Times New Roman"/>
      <family val="1"/>
    </font>
    <font>
      <sz val="6.5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26"/>
      <color theme="1"/>
      <name val="Calibri"/>
      <family val="2"/>
      <scheme val="minor"/>
    </font>
    <font>
      <b/>
      <sz val="28"/>
      <color theme="1"/>
      <name val="Calibri Light"/>
      <family val="2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5"/>
      <name val="Times New Roman"/>
      <family val="1"/>
    </font>
    <font>
      <b/>
      <sz val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E9F81"/>
        <bgColor indexed="64"/>
      </patternFill>
    </fill>
    <fill>
      <patternFill patternType="solid">
        <fgColor rgb="FFA5BE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DBBEF"/>
        <bgColor indexed="64"/>
      </patternFill>
    </fill>
    <fill>
      <patternFill patternType="solid">
        <fgColor rgb="FFE99282"/>
        <bgColor indexed="64"/>
      </patternFill>
    </fill>
    <fill>
      <patternFill patternType="solid">
        <fgColor rgb="FFF4B116"/>
        <bgColor indexed="64"/>
      </patternFill>
    </fill>
    <fill>
      <patternFill patternType="solid">
        <fgColor rgb="FF9AEAE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164" fontId="2" fillId="0" borderId="0" xfId="0" applyNumberFormat="1" applyFont="1"/>
    <xf numFmtId="164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2" fontId="2" fillId="0" borderId="0" xfId="0" applyNumberFormat="1" applyFont="1"/>
    <xf numFmtId="0" fontId="0" fillId="7" borderId="0" xfId="0" applyFill="1"/>
    <xf numFmtId="164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4" fontId="0" fillId="6" borderId="0" xfId="0" applyNumberFormat="1" applyFill="1"/>
    <xf numFmtId="0" fontId="4" fillId="13" borderId="5" xfId="0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5" xfId="0" applyBorder="1"/>
    <xf numFmtId="14" fontId="7" fillId="0" borderId="0" xfId="0" applyNumberFormat="1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6" fillId="22" borderId="0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13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19" borderId="8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6" fillId="18" borderId="8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25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4" borderId="0" xfId="0" applyFill="1"/>
    <xf numFmtId="0" fontId="8" fillId="24" borderId="0" xfId="0" applyFont="1" applyFill="1" applyAlignment="1">
      <alignment horizontal="left" vertical="center"/>
    </xf>
    <xf numFmtId="1" fontId="8" fillId="24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0" fontId="9" fillId="24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0" fillId="24" borderId="6" xfId="0" applyFill="1" applyBorder="1"/>
    <xf numFmtId="0" fontId="8" fillId="24" borderId="6" xfId="0" applyFont="1" applyFill="1" applyBorder="1" applyAlignment="1">
      <alignment horizontal="left" vertical="center"/>
    </xf>
    <xf numFmtId="1" fontId="8" fillId="24" borderId="6" xfId="0" applyNumberFormat="1" applyFont="1" applyFill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8" fillId="24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24" borderId="6" xfId="0" applyFont="1" applyFill="1" applyBorder="1" applyAlignment="1">
      <alignment horizontal="center" vertical="center"/>
    </xf>
    <xf numFmtId="0" fontId="5" fillId="24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1" borderId="0" xfId="0" applyFill="1"/>
    <xf numFmtId="0" fontId="8" fillId="21" borderId="0" xfId="0" applyFont="1" applyFill="1" applyAlignment="1">
      <alignment horizontal="left" vertical="center"/>
    </xf>
    <xf numFmtId="1" fontId="8" fillId="21" borderId="0" xfId="0" applyNumberFormat="1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9" fillId="21" borderId="0" xfId="0" applyFont="1" applyFill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22" borderId="10" xfId="0" applyFill="1" applyBorder="1"/>
    <xf numFmtId="1" fontId="8" fillId="22" borderId="0" xfId="0" applyNumberFormat="1" applyFont="1" applyFill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2" borderId="0" xfId="0" applyFont="1" applyFill="1" applyAlignment="1">
      <alignment horizontal="center" vertical="center"/>
    </xf>
    <xf numFmtId="0" fontId="9" fillId="22" borderId="10" xfId="0" applyFont="1" applyFill="1" applyBorder="1" applyAlignment="1">
      <alignment horizontal="center" vertical="center"/>
    </xf>
    <xf numFmtId="0" fontId="0" fillId="22" borderId="0" xfId="0" applyFill="1"/>
    <xf numFmtId="0" fontId="8" fillId="22" borderId="0" xfId="0" applyFont="1" applyFill="1" applyAlignment="1">
      <alignment horizontal="left" vertical="center"/>
    </xf>
    <xf numFmtId="0" fontId="9" fillId="22" borderId="0" xfId="0" applyFont="1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0" xfId="0" applyFont="1"/>
    <xf numFmtId="49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Fill="1"/>
    <xf numFmtId="0" fontId="0" fillId="0" borderId="10" xfId="0" applyFill="1" applyBorder="1"/>
    <xf numFmtId="0" fontId="0" fillId="0" borderId="6" xfId="0" applyFill="1" applyBorder="1"/>
    <xf numFmtId="0" fontId="8" fillId="22" borderId="5" xfId="0" applyFont="1" applyFill="1" applyBorder="1" applyAlignment="1">
      <alignment horizontal="center" vertical="center"/>
    </xf>
    <xf numFmtId="1" fontId="8" fillId="22" borderId="5" xfId="0" applyNumberFormat="1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Alignment="1"/>
    <xf numFmtId="1" fontId="8" fillId="0" borderId="0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6" fillId="22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165" fontId="12" fillId="2" borderId="0" xfId="0" applyNumberFormat="1" applyFont="1" applyFill="1" applyBorder="1" applyAlignment="1">
      <alignment horizontal="center" vertical="center" wrapText="1"/>
    </xf>
    <xf numFmtId="0" fontId="13" fillId="23" borderId="0" xfId="0" applyFont="1" applyFill="1" applyBorder="1" applyAlignment="1">
      <alignment vertical="center" wrapText="1"/>
    </xf>
    <xf numFmtId="165" fontId="12" fillId="23" borderId="0" xfId="0" applyNumberFormat="1" applyFont="1" applyFill="1" applyBorder="1" applyAlignment="1">
      <alignment horizontal="center" vertical="center" wrapText="1"/>
    </xf>
    <xf numFmtId="0" fontId="13" fillId="23" borderId="5" xfId="0" applyFont="1" applyFill="1" applyBorder="1" applyAlignment="1">
      <alignment vertical="center" wrapText="1"/>
    </xf>
    <xf numFmtId="0" fontId="12" fillId="23" borderId="5" xfId="0" applyFont="1" applyFill="1" applyBorder="1" applyAlignment="1">
      <alignment horizontal="center" vertical="center" wrapText="1"/>
    </xf>
    <xf numFmtId="165" fontId="12" fillId="23" borderId="5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6" xfId="0" applyFont="1" applyFill="1" applyBorder="1" applyAlignment="1">
      <alignment horizontal="center" vertical="top" wrapText="1"/>
    </xf>
    <xf numFmtId="0" fontId="14" fillId="0" borderId="6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Fill="1" applyBorder="1"/>
    <xf numFmtId="0" fontId="14" fillId="2" borderId="0" xfId="0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23" borderId="5" xfId="0" applyFont="1" applyFill="1" applyBorder="1" applyAlignment="1">
      <alignment horizontal="center" vertical="center"/>
    </xf>
    <xf numFmtId="0" fontId="14" fillId="23" borderId="0" xfId="0" applyFont="1" applyFill="1" applyBorder="1" applyAlignment="1">
      <alignment horizontal="center" vertical="center"/>
    </xf>
    <xf numFmtId="0" fontId="14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top" wrapText="1"/>
    </xf>
    <xf numFmtId="0" fontId="14" fillId="26" borderId="0" xfId="0" applyFont="1" applyFill="1" applyBorder="1"/>
    <xf numFmtId="165" fontId="12" fillId="0" borderId="0" xfId="0" applyNumberFormat="1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0" fontId="16" fillId="0" borderId="0" xfId="0" applyFont="1" applyBorder="1"/>
    <xf numFmtId="14" fontId="14" fillId="0" borderId="0" xfId="0" applyNumberFormat="1" applyFont="1" applyBorder="1"/>
    <xf numFmtId="20" fontId="14" fillId="0" borderId="0" xfId="0" applyNumberFormat="1" applyFont="1" applyBorder="1"/>
    <xf numFmtId="20" fontId="14" fillId="0" borderId="0" xfId="0" applyNumberFormat="1" applyFont="1" applyBorder="1" applyAlignment="1">
      <alignment horizontal="center" vertical="center"/>
    </xf>
    <xf numFmtId="0" fontId="14" fillId="26" borderId="6" xfId="0" applyFont="1" applyFill="1" applyBorder="1"/>
    <xf numFmtId="0" fontId="14" fillId="0" borderId="6" xfId="0" applyFont="1" applyFill="1" applyBorder="1"/>
    <xf numFmtId="0" fontId="16" fillId="0" borderId="6" xfId="0" applyFont="1" applyBorder="1"/>
    <xf numFmtId="0" fontId="16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3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4" fillId="23" borderId="4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23" borderId="14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6" fillId="0" borderId="15" xfId="0" applyFont="1" applyBorder="1" applyAlignment="1">
      <alignment vertical="center" wrapText="1"/>
    </xf>
    <xf numFmtId="0" fontId="6" fillId="16" borderId="15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top" wrapText="1"/>
    </xf>
    <xf numFmtId="0" fontId="14" fillId="0" borderId="15" xfId="0" applyFont="1" applyFill="1" applyBorder="1" applyAlignment="1">
      <alignment horizontal="center" vertical="top" wrapText="1"/>
    </xf>
    <xf numFmtId="0" fontId="15" fillId="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7" fillId="2" borderId="15" xfId="0" applyFont="1" applyFill="1" applyBorder="1" applyAlignment="1">
      <alignment horizontal="center" vertical="center" wrapText="1"/>
    </xf>
    <xf numFmtId="1" fontId="17" fillId="2" borderId="15" xfId="0" applyNumberFormat="1" applyFont="1" applyFill="1" applyBorder="1" applyAlignment="1">
      <alignment horizontal="center" vertical="center" wrapText="1"/>
    </xf>
    <xf numFmtId="1" fontId="12" fillId="23" borderId="15" xfId="0" applyNumberFormat="1" applyFont="1" applyFill="1" applyBorder="1" applyAlignment="1">
      <alignment horizontal="center" vertical="center" wrapText="1"/>
    </xf>
    <xf numFmtId="1" fontId="12" fillId="23" borderId="14" xfId="0" applyNumberFormat="1" applyFont="1" applyFill="1" applyBorder="1" applyAlignment="1">
      <alignment horizontal="center" vertical="center" wrapText="1"/>
    </xf>
    <xf numFmtId="165" fontId="17" fillId="2" borderId="0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1" xfId="0" applyFont="1" applyFill="1" applyBorder="1" applyAlignment="1">
      <alignment horizontal="center" vertical="top" wrapText="1"/>
    </xf>
    <xf numFmtId="0" fontId="14" fillId="0" borderId="12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165" fontId="12" fillId="2" borderId="4" xfId="0" applyNumberFormat="1" applyFont="1" applyFill="1" applyBorder="1" applyAlignment="1">
      <alignment horizontal="center" vertical="center" wrapText="1"/>
    </xf>
    <xf numFmtId="165" fontId="12" fillId="23" borderId="13" xfId="0" applyNumberFormat="1" applyFont="1" applyFill="1" applyBorder="1" applyAlignment="1">
      <alignment horizontal="center" vertical="center" wrapText="1"/>
    </xf>
    <xf numFmtId="165" fontId="12" fillId="23" borderId="2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65" fontId="12" fillId="23" borderId="1" xfId="0" applyNumberFormat="1" applyFont="1" applyFill="1" applyBorder="1" applyAlignment="1">
      <alignment horizontal="center" vertical="center" wrapText="1"/>
    </xf>
    <xf numFmtId="165" fontId="12" fillId="23" borderId="4" xfId="0" applyNumberFormat="1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165" fontId="17" fillId="2" borderId="1" xfId="0" applyNumberFormat="1" applyFont="1" applyFill="1" applyBorder="1" applyAlignment="1">
      <alignment horizontal="center" vertical="center" wrapText="1"/>
    </xf>
    <xf numFmtId="165" fontId="17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3" borderId="2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3" borderId="1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165" fontId="17" fillId="0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165" fontId="17" fillId="0" borderId="6" xfId="0" applyNumberFormat="1" applyFont="1" applyFill="1" applyBorder="1" applyAlignment="1">
      <alignment horizontal="center" vertical="center" wrapText="1"/>
    </xf>
    <xf numFmtId="1" fontId="12" fillId="0" borderId="6" xfId="0" applyNumberFormat="1" applyFont="1" applyFill="1" applyBorder="1" applyAlignment="1">
      <alignment horizontal="center" vertical="center" wrapText="1"/>
    </xf>
    <xf numFmtId="165" fontId="17" fillId="0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165" fontId="17" fillId="23" borderId="13" xfId="0" applyNumberFormat="1" applyFont="1" applyFill="1" applyBorder="1" applyAlignment="1">
      <alignment horizontal="center" vertical="center" wrapText="1"/>
    </xf>
    <xf numFmtId="0" fontId="14" fillId="0" borderId="17" xfId="0" applyFont="1" applyFill="1" applyBorder="1"/>
    <xf numFmtId="0" fontId="13" fillId="23" borderId="17" xfId="0" applyFont="1" applyFill="1" applyBorder="1" applyAlignment="1">
      <alignment vertical="center" wrapText="1"/>
    </xf>
    <xf numFmtId="0" fontId="14" fillId="23" borderId="17" xfId="0" applyFont="1" applyFill="1" applyBorder="1" applyAlignment="1">
      <alignment horizontal="center" vertical="center"/>
    </xf>
    <xf numFmtId="0" fontId="14" fillId="23" borderId="18" xfId="0" applyFont="1" applyFill="1" applyBorder="1" applyAlignment="1">
      <alignment horizontal="center" vertical="center"/>
    </xf>
    <xf numFmtId="0" fontId="12" fillId="23" borderId="19" xfId="0" applyFont="1" applyFill="1" applyBorder="1" applyAlignment="1">
      <alignment horizontal="center" vertical="center" wrapText="1"/>
    </xf>
    <xf numFmtId="165" fontId="12" fillId="23" borderId="20" xfId="0" applyNumberFormat="1" applyFont="1" applyFill="1" applyBorder="1" applyAlignment="1">
      <alignment horizontal="center" vertical="center" wrapText="1"/>
    </xf>
    <xf numFmtId="165" fontId="12" fillId="23" borderId="18" xfId="0" applyNumberFormat="1" applyFont="1" applyFill="1" applyBorder="1" applyAlignment="1">
      <alignment horizontal="center" vertical="center" wrapText="1"/>
    </xf>
    <xf numFmtId="0" fontId="12" fillId="23" borderId="17" xfId="0" applyFont="1" applyFill="1" applyBorder="1" applyAlignment="1">
      <alignment horizontal="center" vertical="center" wrapText="1"/>
    </xf>
    <xf numFmtId="0" fontId="12" fillId="23" borderId="20" xfId="0" applyFont="1" applyFill="1" applyBorder="1" applyAlignment="1">
      <alignment horizontal="center" vertical="center" wrapText="1"/>
    </xf>
    <xf numFmtId="0" fontId="12" fillId="23" borderId="18" xfId="0" applyFont="1" applyFill="1" applyBorder="1" applyAlignment="1">
      <alignment horizontal="center" vertical="center" wrapText="1"/>
    </xf>
    <xf numFmtId="165" fontId="17" fillId="23" borderId="20" xfId="0" applyNumberFormat="1" applyFont="1" applyFill="1" applyBorder="1" applyAlignment="1">
      <alignment horizontal="center" vertical="center" wrapText="1"/>
    </xf>
    <xf numFmtId="165" fontId="12" fillId="23" borderId="17" xfId="0" applyNumberFormat="1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5" fontId="14" fillId="0" borderId="4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9282"/>
      <color rgb="FF9AEAEB"/>
      <color rgb="FFF4B116"/>
      <color rgb="FFBDBBEF"/>
      <color rgb="FFA96BFF"/>
      <color rgb="FFA5BEE3"/>
      <color rgb="FF007F69"/>
      <color rgb="FF8E9F81"/>
      <color rgb="FFCBF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PORCENTAJE DE HUMEDAD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P_humedad_ind!$E$1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A-DC4E-9181-28F9D4CEC7D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E3-614E-BF34-64BE0CE57ED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A-DC4E-9181-28F9D4CEC7D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EA-DC4E-9181-28F9D4CEC7D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7E3-614E-BF34-64BE0CE57ED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7E3-614E-BF34-64BE0CE57ED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7E3-614E-BF34-64BE0CE57ED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7E3-614E-BF34-64BE0CE57ED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2EA-DC4E-9181-28F9D4CEC7D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7E3-614E-BF34-64BE0CE57ED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2EA-DC4E-9181-28F9D4CEC7D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7E3-614E-BF34-64BE0CE57ED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7E3-614E-BF34-64BE0CE57ED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2EA-DC4E-9181-28F9D4CEC7DB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2EA-DC4E-9181-28F9D4CEC7DB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7E3-614E-BF34-64BE0CE57EDB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7E3-614E-BF34-64BE0CE57EDB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7E3-614E-BF34-64BE0CE57EDB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7E3-614E-BF34-64BE0CE57EDB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7E3-614E-BF34-64BE0CE57EDB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2EA-DC4E-9181-28F9D4CEC7DB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2EA-DC4E-9181-28F9D4CEC7DB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7E3-614E-BF34-64BE0CE57EDB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2EA-DC4E-9181-28F9D4CEC7DB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2EA-DC4E-9181-28F9D4CEC7DB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7E3-614E-BF34-64BE0CE57EDB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2EA-DC4E-9181-28F9D4CEC7DB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7E3-614E-BF34-64BE0CE57EDB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7E3-614E-BF34-64BE0CE57EDB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7E3-614E-BF34-64BE0CE57EDB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7E3-614E-BF34-64BE0CE57EDB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2EA-DC4E-9181-28F9D4CEC7DB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2EA-DC4E-9181-28F9D4CEC7DB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7E3-614E-BF34-64BE0CE57EDB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7E3-614E-BF34-64BE0CE57EDB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7E3-614E-BF34-64BE0CE57EDB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2EA-DC4E-9181-28F9D4CEC7DB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7E3-614E-BF34-64BE0CE57EDB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7E3-614E-BF34-64BE0CE57EDB}"/>
              </c:ext>
            </c:extLst>
          </c:dPt>
          <c:dPt>
            <c:idx val="7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02EA-DC4E-9181-28F9D4CEC7DB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2EA-DC4E-9181-28F9D4CEC7DB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02EA-DC4E-9181-28F9D4CEC7DB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2EA-DC4E-9181-28F9D4CEC7DB}"/>
              </c:ext>
            </c:extLst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P_humedad_ind!$F$2:$F$80</c:f>
                <c:numCache>
                  <c:formatCode>General</c:formatCode>
                  <c:ptCount val="79"/>
                  <c:pt idx="0">
                    <c:v>3.3173373875804449E-2</c:v>
                  </c:pt>
                  <c:pt idx="1">
                    <c:v>8.9000118146897803E-3</c:v>
                  </c:pt>
                  <c:pt idx="2">
                    <c:v>2.3579342409566859E-2</c:v>
                  </c:pt>
                  <c:pt idx="3">
                    <c:v>3.8474803277175527E-2</c:v>
                  </c:pt>
                  <c:pt idx="4">
                    <c:v>1.6217406054312326E-2</c:v>
                  </c:pt>
                  <c:pt idx="5">
                    <c:v>0.10211572175808108</c:v>
                  </c:pt>
                  <c:pt idx="6">
                    <c:v>0.56910448965081617</c:v>
                  </c:pt>
                  <c:pt idx="7">
                    <c:v>2.516363492998263E-2</c:v>
                  </c:pt>
                  <c:pt idx="8">
                    <c:v>0.1156382077251239</c:v>
                  </c:pt>
                  <c:pt idx="9">
                    <c:v>3.3683892247528859E-2</c:v>
                  </c:pt>
                  <c:pt idx="10">
                    <c:v>0.44015783895643101</c:v>
                  </c:pt>
                  <c:pt idx="11">
                    <c:v>9.6211583650010028E-3</c:v>
                  </c:pt>
                  <c:pt idx="12">
                    <c:v>0.31491487920611422</c:v>
                  </c:pt>
                  <c:pt idx="13">
                    <c:v>2.0939333979849952E-2</c:v>
                  </c:pt>
                  <c:pt idx="14">
                    <c:v>5.6420067071809013E-3</c:v>
                  </c:pt>
                  <c:pt idx="15">
                    <c:v>0.14156049161572379</c:v>
                  </c:pt>
                  <c:pt idx="16">
                    <c:v>1.5065611814439342E-2</c:v>
                  </c:pt>
                  <c:pt idx="17">
                    <c:v>0.26759440924337857</c:v>
                  </c:pt>
                  <c:pt idx="18">
                    <c:v>4.777402481285719E-2</c:v>
                  </c:pt>
                  <c:pt idx="19">
                    <c:v>0.39476520221660893</c:v>
                  </c:pt>
                  <c:pt idx="20">
                    <c:v>9.3586358310299711E-2</c:v>
                  </c:pt>
                  <c:pt idx="21">
                    <c:v>0.58909817805604148</c:v>
                  </c:pt>
                  <c:pt idx="22">
                    <c:v>4.6008614032569874E-2</c:v>
                  </c:pt>
                  <c:pt idx="23">
                    <c:v>0.19369005837451964</c:v>
                  </c:pt>
                  <c:pt idx="24">
                    <c:v>1.1044226549235064E-2</c:v>
                  </c:pt>
                  <c:pt idx="25">
                    <c:v>0.54473017921147338</c:v>
                  </c:pt>
                  <c:pt idx="26">
                    <c:v>4.3755880792240985E-2</c:v>
                  </c:pt>
                  <c:pt idx="27">
                    <c:v>0.40941120545532045</c:v>
                  </c:pt>
                  <c:pt idx="28">
                    <c:v>6.0942627801277668E-2</c:v>
                  </c:pt>
                  <c:pt idx="29">
                    <c:v>0.18345698882029654</c:v>
                  </c:pt>
                  <c:pt idx="30">
                    <c:v>2.0124657412989685E-2</c:v>
                  </c:pt>
                  <c:pt idx="31">
                    <c:v>0.3818869937290556</c:v>
                  </c:pt>
                  <c:pt idx="32">
                    <c:v>7.0025302214645008E-2</c:v>
                  </c:pt>
                  <c:pt idx="33">
                    <c:v>2.4904276558209374E-2</c:v>
                  </c:pt>
                  <c:pt idx="34">
                    <c:v>0.11918507100012221</c:v>
                  </c:pt>
                  <c:pt idx="35">
                    <c:v>0.12270170940040354</c:v>
                  </c:pt>
                  <c:pt idx="36">
                    <c:v>0.2463363432682005</c:v>
                  </c:pt>
                  <c:pt idx="37">
                    <c:v>8.6757487380518403E-2</c:v>
                  </c:pt>
                  <c:pt idx="38">
                    <c:v>0.28405996694533786</c:v>
                  </c:pt>
                  <c:pt idx="39">
                    <c:v>3.0362749976592697E-2</c:v>
                  </c:pt>
                  <c:pt idx="40">
                    <c:v>0.39923323769852453</c:v>
                  </c:pt>
                  <c:pt idx="41">
                    <c:v>1.549234412373263E-2</c:v>
                  </c:pt>
                  <c:pt idx="42">
                    <c:v>4.5490754132962316E-2</c:v>
                  </c:pt>
                  <c:pt idx="43">
                    <c:v>6.450412315060175E-2</c:v>
                  </c:pt>
                  <c:pt idx="44">
                    <c:v>1.3056191418354662E-2</c:v>
                  </c:pt>
                  <c:pt idx="45">
                    <c:v>0.29626219095704659</c:v>
                  </c:pt>
                  <c:pt idx="46">
                    <c:v>2.4558959003903473E-2</c:v>
                  </c:pt>
                  <c:pt idx="47">
                    <c:v>0.21936102515832201</c:v>
                  </c:pt>
                  <c:pt idx="48">
                    <c:v>2.4478621134614183E-2</c:v>
                  </c:pt>
                  <c:pt idx="49">
                    <c:v>2.2888444155729464</c:v>
                  </c:pt>
                  <c:pt idx="50">
                    <c:v>2.0009237783110566E-3</c:v>
                  </c:pt>
                  <c:pt idx="51">
                    <c:v>0.27774234413359433</c:v>
                  </c:pt>
                  <c:pt idx="52">
                    <c:v>0.13025705391690995</c:v>
                  </c:pt>
                  <c:pt idx="53">
                    <c:v>9.5512820832686321E-2</c:v>
                  </c:pt>
                  <c:pt idx="54">
                    <c:v>0.36158381245298077</c:v>
                  </c:pt>
                  <c:pt idx="55">
                    <c:v>2.5634788672092682E-2</c:v>
                  </c:pt>
                  <c:pt idx="56">
                    <c:v>4.5041017900306603E-2</c:v>
                  </c:pt>
                  <c:pt idx="57">
                    <c:v>0.29094646414522002</c:v>
                  </c:pt>
                  <c:pt idx="58">
                    <c:v>1.5179177511110675E-2</c:v>
                  </c:pt>
                  <c:pt idx="59">
                    <c:v>0.56764837465775619</c:v>
                  </c:pt>
                  <c:pt idx="60">
                    <c:v>5.7349223077435438E-2</c:v>
                  </c:pt>
                  <c:pt idx="61">
                    <c:v>8.9612068526514752E-2</c:v>
                  </c:pt>
                  <c:pt idx="62">
                    <c:v>0.50679428923496139</c:v>
                  </c:pt>
                  <c:pt idx="63">
                    <c:v>0.11867844633058391</c:v>
                  </c:pt>
                  <c:pt idx="64">
                    <c:v>0.25865076185927932</c:v>
                  </c:pt>
                  <c:pt idx="65">
                    <c:v>0.10392763231528844</c:v>
                  </c:pt>
                  <c:pt idx="66">
                    <c:v>0.40909736828527221</c:v>
                  </c:pt>
                  <c:pt idx="67">
                    <c:v>4.6237689229860393E-2</c:v>
                  </c:pt>
                  <c:pt idx="68">
                    <c:v>0.78802374390079144</c:v>
                  </c:pt>
                  <c:pt idx="69">
                    <c:v>0.1197134699119773</c:v>
                  </c:pt>
                  <c:pt idx="70">
                    <c:v>0.27940587165576797</c:v>
                  </c:pt>
                  <c:pt idx="71">
                    <c:v>4.1266599458685757E-2</c:v>
                  </c:pt>
                  <c:pt idx="72">
                    <c:v>5.4918585471425668E-2</c:v>
                  </c:pt>
                  <c:pt idx="73">
                    <c:v>2.8120712465318162E-2</c:v>
                  </c:pt>
                  <c:pt idx="74">
                    <c:v>0.23334790924508983</c:v>
                  </c:pt>
                  <c:pt idx="75">
                    <c:v>3.3139902687430549E-2</c:v>
                  </c:pt>
                  <c:pt idx="76">
                    <c:v>3.9729040006292661E-2</c:v>
                  </c:pt>
                  <c:pt idx="77">
                    <c:v>0.58294814919138549</c:v>
                  </c:pt>
                  <c:pt idx="78">
                    <c:v>0.51657748808436221</c:v>
                  </c:pt>
                </c:numCache>
              </c:numRef>
            </c:plus>
            <c:minus>
              <c:numRef>
                <c:f>P_humedad_ind!$F$2:$F$80</c:f>
                <c:numCache>
                  <c:formatCode>General</c:formatCode>
                  <c:ptCount val="79"/>
                  <c:pt idx="0">
                    <c:v>3.3173373875804449E-2</c:v>
                  </c:pt>
                  <c:pt idx="1">
                    <c:v>8.9000118146897803E-3</c:v>
                  </c:pt>
                  <c:pt idx="2">
                    <c:v>2.3579342409566859E-2</c:v>
                  </c:pt>
                  <c:pt idx="3">
                    <c:v>3.8474803277175527E-2</c:v>
                  </c:pt>
                  <c:pt idx="4">
                    <c:v>1.6217406054312326E-2</c:v>
                  </c:pt>
                  <c:pt idx="5">
                    <c:v>0.10211572175808108</c:v>
                  </c:pt>
                  <c:pt idx="6">
                    <c:v>0.56910448965081617</c:v>
                  </c:pt>
                  <c:pt idx="7">
                    <c:v>2.516363492998263E-2</c:v>
                  </c:pt>
                  <c:pt idx="8">
                    <c:v>0.1156382077251239</c:v>
                  </c:pt>
                  <c:pt idx="9">
                    <c:v>3.3683892247528859E-2</c:v>
                  </c:pt>
                  <c:pt idx="10">
                    <c:v>0.44015783895643101</c:v>
                  </c:pt>
                  <c:pt idx="11">
                    <c:v>9.6211583650010028E-3</c:v>
                  </c:pt>
                  <c:pt idx="12">
                    <c:v>0.31491487920611422</c:v>
                  </c:pt>
                  <c:pt idx="13">
                    <c:v>2.0939333979849952E-2</c:v>
                  </c:pt>
                  <c:pt idx="14">
                    <c:v>5.6420067071809013E-3</c:v>
                  </c:pt>
                  <c:pt idx="15">
                    <c:v>0.14156049161572379</c:v>
                  </c:pt>
                  <c:pt idx="16">
                    <c:v>1.5065611814439342E-2</c:v>
                  </c:pt>
                  <c:pt idx="17">
                    <c:v>0.26759440924337857</c:v>
                  </c:pt>
                  <c:pt idx="18">
                    <c:v>4.777402481285719E-2</c:v>
                  </c:pt>
                  <c:pt idx="19">
                    <c:v>0.39476520221660893</c:v>
                  </c:pt>
                  <c:pt idx="20">
                    <c:v>9.3586358310299711E-2</c:v>
                  </c:pt>
                  <c:pt idx="21">
                    <c:v>0.58909817805604148</c:v>
                  </c:pt>
                  <c:pt idx="22">
                    <c:v>4.6008614032569874E-2</c:v>
                  </c:pt>
                  <c:pt idx="23">
                    <c:v>0.19369005837451964</c:v>
                  </c:pt>
                  <c:pt idx="24">
                    <c:v>1.1044226549235064E-2</c:v>
                  </c:pt>
                  <c:pt idx="25">
                    <c:v>0.54473017921147338</c:v>
                  </c:pt>
                  <c:pt idx="26">
                    <c:v>4.3755880792240985E-2</c:v>
                  </c:pt>
                  <c:pt idx="27">
                    <c:v>0.40941120545532045</c:v>
                  </c:pt>
                  <c:pt idx="28">
                    <c:v>6.0942627801277668E-2</c:v>
                  </c:pt>
                  <c:pt idx="29">
                    <c:v>0.18345698882029654</c:v>
                  </c:pt>
                  <c:pt idx="30">
                    <c:v>2.0124657412989685E-2</c:v>
                  </c:pt>
                  <c:pt idx="31">
                    <c:v>0.3818869937290556</c:v>
                  </c:pt>
                  <c:pt idx="32">
                    <c:v>7.0025302214645008E-2</c:v>
                  </c:pt>
                  <c:pt idx="33">
                    <c:v>2.4904276558209374E-2</c:v>
                  </c:pt>
                  <c:pt idx="34">
                    <c:v>0.11918507100012221</c:v>
                  </c:pt>
                  <c:pt idx="35">
                    <c:v>0.12270170940040354</c:v>
                  </c:pt>
                  <c:pt idx="36">
                    <c:v>0.2463363432682005</c:v>
                  </c:pt>
                  <c:pt idx="37">
                    <c:v>8.6757487380518403E-2</c:v>
                  </c:pt>
                  <c:pt idx="38">
                    <c:v>0.28405996694533786</c:v>
                  </c:pt>
                  <c:pt idx="39">
                    <c:v>3.0362749976592697E-2</c:v>
                  </c:pt>
                  <c:pt idx="40">
                    <c:v>0.39923323769852453</c:v>
                  </c:pt>
                  <c:pt idx="41">
                    <c:v>1.549234412373263E-2</c:v>
                  </c:pt>
                  <c:pt idx="42">
                    <c:v>4.5490754132962316E-2</c:v>
                  </c:pt>
                  <c:pt idx="43">
                    <c:v>6.450412315060175E-2</c:v>
                  </c:pt>
                  <c:pt idx="44">
                    <c:v>1.3056191418354662E-2</c:v>
                  </c:pt>
                  <c:pt idx="45">
                    <c:v>0.29626219095704659</c:v>
                  </c:pt>
                  <c:pt idx="46">
                    <c:v>2.4558959003903473E-2</c:v>
                  </c:pt>
                  <c:pt idx="47">
                    <c:v>0.21936102515832201</c:v>
                  </c:pt>
                  <c:pt idx="48">
                    <c:v>2.4478621134614183E-2</c:v>
                  </c:pt>
                  <c:pt idx="49">
                    <c:v>2.2888444155729464</c:v>
                  </c:pt>
                  <c:pt idx="50">
                    <c:v>2.0009237783110566E-3</c:v>
                  </c:pt>
                  <c:pt idx="51">
                    <c:v>0.27774234413359433</c:v>
                  </c:pt>
                  <c:pt idx="52">
                    <c:v>0.13025705391690995</c:v>
                  </c:pt>
                  <c:pt idx="53">
                    <c:v>9.5512820832686321E-2</c:v>
                  </c:pt>
                  <c:pt idx="54">
                    <c:v>0.36158381245298077</c:v>
                  </c:pt>
                  <c:pt idx="55">
                    <c:v>2.5634788672092682E-2</c:v>
                  </c:pt>
                  <c:pt idx="56">
                    <c:v>4.5041017900306603E-2</c:v>
                  </c:pt>
                  <c:pt idx="57">
                    <c:v>0.29094646414522002</c:v>
                  </c:pt>
                  <c:pt idx="58">
                    <c:v>1.5179177511110675E-2</c:v>
                  </c:pt>
                  <c:pt idx="59">
                    <c:v>0.56764837465775619</c:v>
                  </c:pt>
                  <c:pt idx="60">
                    <c:v>5.7349223077435438E-2</c:v>
                  </c:pt>
                  <c:pt idx="61">
                    <c:v>8.9612068526514752E-2</c:v>
                  </c:pt>
                  <c:pt idx="62">
                    <c:v>0.50679428923496139</c:v>
                  </c:pt>
                  <c:pt idx="63">
                    <c:v>0.11867844633058391</c:v>
                  </c:pt>
                  <c:pt idx="64">
                    <c:v>0.25865076185927932</c:v>
                  </c:pt>
                  <c:pt idx="65">
                    <c:v>0.10392763231528844</c:v>
                  </c:pt>
                  <c:pt idx="66">
                    <c:v>0.40909736828527221</c:v>
                  </c:pt>
                  <c:pt idx="67">
                    <c:v>4.6237689229860393E-2</c:v>
                  </c:pt>
                  <c:pt idx="68">
                    <c:v>0.78802374390079144</c:v>
                  </c:pt>
                  <c:pt idx="69">
                    <c:v>0.1197134699119773</c:v>
                  </c:pt>
                  <c:pt idx="70">
                    <c:v>0.27940587165576797</c:v>
                  </c:pt>
                  <c:pt idx="71">
                    <c:v>4.1266599458685757E-2</c:v>
                  </c:pt>
                  <c:pt idx="72">
                    <c:v>5.4918585471425668E-2</c:v>
                  </c:pt>
                  <c:pt idx="73">
                    <c:v>2.8120712465318162E-2</c:v>
                  </c:pt>
                  <c:pt idx="74">
                    <c:v>0.23334790924508983</c:v>
                  </c:pt>
                  <c:pt idx="75">
                    <c:v>3.3139902687430549E-2</c:v>
                  </c:pt>
                  <c:pt idx="76">
                    <c:v>3.9729040006292661E-2</c:v>
                  </c:pt>
                  <c:pt idx="77">
                    <c:v>0.58294814919138549</c:v>
                  </c:pt>
                  <c:pt idx="78">
                    <c:v>0.51657748808436221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P_humedad_ind!$B$2:$B$80</c:f>
              <c:strCache>
                <c:ptCount val="79"/>
                <c:pt idx="0">
                  <c:v>CZ_01</c:v>
                </c:pt>
                <c:pt idx="1">
                  <c:v>CZ_02</c:v>
                </c:pt>
                <c:pt idx="2">
                  <c:v>CZ_03</c:v>
                </c:pt>
                <c:pt idx="3">
                  <c:v>CZ_04</c:v>
                </c:pt>
                <c:pt idx="4">
                  <c:v>CZ_QL</c:v>
                </c:pt>
                <c:pt idx="5">
                  <c:v>MT_01</c:v>
                </c:pt>
                <c:pt idx="6">
                  <c:v>MT_01</c:v>
                </c:pt>
                <c:pt idx="7">
                  <c:v>MT_02</c:v>
                </c:pt>
                <c:pt idx="8">
                  <c:v>MT_02</c:v>
                </c:pt>
                <c:pt idx="9">
                  <c:v>MT_03</c:v>
                </c:pt>
                <c:pt idx="10">
                  <c:v>MT_03</c:v>
                </c:pt>
                <c:pt idx="11">
                  <c:v>MT_04</c:v>
                </c:pt>
                <c:pt idx="12">
                  <c:v>MT_04</c:v>
                </c:pt>
                <c:pt idx="13">
                  <c:v>MT_QL</c:v>
                </c:pt>
                <c:pt idx="14">
                  <c:v>MC_01</c:v>
                </c:pt>
                <c:pt idx="15">
                  <c:v>MC_01</c:v>
                </c:pt>
                <c:pt idx="16">
                  <c:v>MC_02</c:v>
                </c:pt>
                <c:pt idx="17">
                  <c:v>MC_02</c:v>
                </c:pt>
                <c:pt idx="18">
                  <c:v>MC_03</c:v>
                </c:pt>
                <c:pt idx="19">
                  <c:v>MC_03</c:v>
                </c:pt>
                <c:pt idx="20">
                  <c:v>MC_04</c:v>
                </c:pt>
                <c:pt idx="21">
                  <c:v>MC_04</c:v>
                </c:pt>
                <c:pt idx="22">
                  <c:v>MC_QL</c:v>
                </c:pt>
                <c:pt idx="23">
                  <c:v>MC_QC</c:v>
                </c:pt>
                <c:pt idx="24">
                  <c:v>MB_01</c:v>
                </c:pt>
                <c:pt idx="25">
                  <c:v>MB_01</c:v>
                </c:pt>
                <c:pt idx="26">
                  <c:v>MB_02</c:v>
                </c:pt>
                <c:pt idx="27">
                  <c:v>MB_02</c:v>
                </c:pt>
                <c:pt idx="28">
                  <c:v>MB_03</c:v>
                </c:pt>
                <c:pt idx="29">
                  <c:v>MB_03</c:v>
                </c:pt>
                <c:pt idx="30">
                  <c:v>MB_04</c:v>
                </c:pt>
                <c:pt idx="31">
                  <c:v>MB_04</c:v>
                </c:pt>
                <c:pt idx="32">
                  <c:v>MB_QL</c:v>
                </c:pt>
                <c:pt idx="33">
                  <c:v>CY_01</c:v>
                </c:pt>
                <c:pt idx="34">
                  <c:v>CY_01</c:v>
                </c:pt>
                <c:pt idx="35">
                  <c:v>CY_02</c:v>
                </c:pt>
                <c:pt idx="36">
                  <c:v>CY_02</c:v>
                </c:pt>
                <c:pt idx="37">
                  <c:v>CY_03</c:v>
                </c:pt>
                <c:pt idx="38">
                  <c:v>CY_03</c:v>
                </c:pt>
                <c:pt idx="39">
                  <c:v>CY_04</c:v>
                </c:pt>
                <c:pt idx="40">
                  <c:v>CY_04</c:v>
                </c:pt>
                <c:pt idx="41">
                  <c:v>CY_QL</c:v>
                </c:pt>
                <c:pt idx="42">
                  <c:v>LS_01</c:v>
                </c:pt>
                <c:pt idx="43">
                  <c:v>LS_01</c:v>
                </c:pt>
                <c:pt idx="44">
                  <c:v>LS_02</c:v>
                </c:pt>
                <c:pt idx="45">
                  <c:v>LS_02</c:v>
                </c:pt>
                <c:pt idx="46">
                  <c:v>LS_03</c:v>
                </c:pt>
                <c:pt idx="47">
                  <c:v>LS_03</c:v>
                </c:pt>
                <c:pt idx="48">
                  <c:v>LS_04</c:v>
                </c:pt>
                <c:pt idx="49">
                  <c:v>LS_04</c:v>
                </c:pt>
                <c:pt idx="50">
                  <c:v>LS_QL</c:v>
                </c:pt>
                <c:pt idx="51">
                  <c:v>LS_05</c:v>
                </c:pt>
                <c:pt idx="52">
                  <c:v>LS_QC</c:v>
                </c:pt>
                <c:pt idx="53">
                  <c:v>CR_01</c:v>
                </c:pt>
                <c:pt idx="54">
                  <c:v>CR_01</c:v>
                </c:pt>
                <c:pt idx="55">
                  <c:v>CR_02</c:v>
                </c:pt>
                <c:pt idx="56">
                  <c:v>CR_03</c:v>
                </c:pt>
                <c:pt idx="57">
                  <c:v>CR_03</c:v>
                </c:pt>
                <c:pt idx="58">
                  <c:v>CR_04</c:v>
                </c:pt>
                <c:pt idx="59">
                  <c:v>CR_04</c:v>
                </c:pt>
                <c:pt idx="60">
                  <c:v>CR_QL</c:v>
                </c:pt>
                <c:pt idx="61">
                  <c:v>PZ_01</c:v>
                </c:pt>
                <c:pt idx="62">
                  <c:v>PZ_01</c:v>
                </c:pt>
                <c:pt idx="63">
                  <c:v>PZ_02</c:v>
                </c:pt>
                <c:pt idx="64">
                  <c:v>PZ_02</c:v>
                </c:pt>
                <c:pt idx="65">
                  <c:v>PZ_03</c:v>
                </c:pt>
                <c:pt idx="66">
                  <c:v>PZ_03</c:v>
                </c:pt>
                <c:pt idx="67">
                  <c:v>PZ_04</c:v>
                </c:pt>
                <c:pt idx="68">
                  <c:v>PZ_04</c:v>
                </c:pt>
                <c:pt idx="69">
                  <c:v>PZ_QL</c:v>
                </c:pt>
                <c:pt idx="70">
                  <c:v>PZ_QC</c:v>
                </c:pt>
                <c:pt idx="71">
                  <c:v>IT_01</c:v>
                </c:pt>
                <c:pt idx="72">
                  <c:v>IT_01</c:v>
                </c:pt>
                <c:pt idx="73">
                  <c:v>IT_02</c:v>
                </c:pt>
                <c:pt idx="74">
                  <c:v>IT_02</c:v>
                </c:pt>
                <c:pt idx="75">
                  <c:v>IT_03</c:v>
                </c:pt>
                <c:pt idx="76">
                  <c:v>IT_QL</c:v>
                </c:pt>
                <c:pt idx="77">
                  <c:v>IT_04</c:v>
                </c:pt>
                <c:pt idx="78">
                  <c:v>IT_05</c:v>
                </c:pt>
              </c:strCache>
            </c:strRef>
          </c:cat>
          <c:val>
            <c:numRef>
              <c:f>P_humedad_ind!$E$2:$E$80</c:f>
              <c:numCache>
                <c:formatCode>0.000</c:formatCode>
                <c:ptCount val="79"/>
                <c:pt idx="0">
                  <c:v>1.2026278973779652</c:v>
                </c:pt>
                <c:pt idx="1">
                  <c:v>0.554466014920596</c:v>
                </c:pt>
                <c:pt idx="2">
                  <c:v>0.52608742182649326</c:v>
                </c:pt>
                <c:pt idx="3">
                  <c:v>1.1379400820490604</c:v>
                </c:pt>
                <c:pt idx="4">
                  <c:v>0.70823254185996554</c:v>
                </c:pt>
                <c:pt idx="5">
                  <c:v>1.5140913975227062</c:v>
                </c:pt>
                <c:pt idx="6">
                  <c:v>10.331186767825052</c:v>
                </c:pt>
                <c:pt idx="7">
                  <c:v>1.1048007839721485</c:v>
                </c:pt>
                <c:pt idx="8">
                  <c:v>10.50302019953023</c:v>
                </c:pt>
                <c:pt idx="9">
                  <c:v>0.58080834511550583</c:v>
                </c:pt>
                <c:pt idx="10">
                  <c:v>8.3093515796547468</c:v>
                </c:pt>
                <c:pt idx="11">
                  <c:v>0.27116327688550729</c:v>
                </c:pt>
                <c:pt idx="12">
                  <c:v>6.8173056390440507</c:v>
                </c:pt>
                <c:pt idx="13">
                  <c:v>0.28192402815462686</c:v>
                </c:pt>
                <c:pt idx="14">
                  <c:v>0.20919661676705262</c:v>
                </c:pt>
                <c:pt idx="15">
                  <c:v>6.5372738659704721</c:v>
                </c:pt>
                <c:pt idx="16">
                  <c:v>0.68501893346707055</c:v>
                </c:pt>
                <c:pt idx="17">
                  <c:v>9.3240561609967862</c:v>
                </c:pt>
                <c:pt idx="18">
                  <c:v>0.8747271764216672</c:v>
                </c:pt>
                <c:pt idx="19">
                  <c:v>10.647214807474947</c:v>
                </c:pt>
                <c:pt idx="20">
                  <c:v>1.5127248229739987</c:v>
                </c:pt>
                <c:pt idx="21">
                  <c:v>12.37051262912164</c:v>
                </c:pt>
                <c:pt idx="22">
                  <c:v>1.3018034195459254</c:v>
                </c:pt>
                <c:pt idx="23">
                  <c:v>6.5419991345641835</c:v>
                </c:pt>
                <c:pt idx="24">
                  <c:v>0.47932194116730997</c:v>
                </c:pt>
                <c:pt idx="25">
                  <c:v>8.7847825091374627</c:v>
                </c:pt>
                <c:pt idx="26">
                  <c:v>1.2826345635478538</c:v>
                </c:pt>
                <c:pt idx="27">
                  <c:v>10.895444268732094</c:v>
                </c:pt>
                <c:pt idx="28">
                  <c:v>0.80627138922133579</c:v>
                </c:pt>
                <c:pt idx="29">
                  <c:v>8.9595575687318796</c:v>
                </c:pt>
                <c:pt idx="30">
                  <c:v>0.4394790946394907</c:v>
                </c:pt>
                <c:pt idx="31">
                  <c:v>7.9328656489091749</c:v>
                </c:pt>
                <c:pt idx="32">
                  <c:v>0.66253027764181882</c:v>
                </c:pt>
                <c:pt idx="33">
                  <c:v>0.30991763237221787</c:v>
                </c:pt>
                <c:pt idx="34">
                  <c:v>5.3114959644487234</c:v>
                </c:pt>
                <c:pt idx="35">
                  <c:v>0.43672011705768732</c:v>
                </c:pt>
                <c:pt idx="36">
                  <c:v>7.4873241321326738</c:v>
                </c:pt>
                <c:pt idx="37">
                  <c:v>0.73622079801562246</c:v>
                </c:pt>
                <c:pt idx="38">
                  <c:v>8.3289040982596081</c:v>
                </c:pt>
                <c:pt idx="39">
                  <c:v>0.55734087091060902</c:v>
                </c:pt>
                <c:pt idx="40">
                  <c:v>10.416002189841103</c:v>
                </c:pt>
                <c:pt idx="41">
                  <c:v>0.610055512320821</c:v>
                </c:pt>
                <c:pt idx="42">
                  <c:v>0.73932102920838039</c:v>
                </c:pt>
                <c:pt idx="43">
                  <c:v>9.2909439405773657</c:v>
                </c:pt>
                <c:pt idx="44">
                  <c:v>0.75231381327531077</c:v>
                </c:pt>
                <c:pt idx="45">
                  <c:v>9.8137868562882797</c:v>
                </c:pt>
                <c:pt idx="46">
                  <c:v>0.35839056226959115</c:v>
                </c:pt>
                <c:pt idx="47">
                  <c:v>6.006941379519426</c:v>
                </c:pt>
                <c:pt idx="48">
                  <c:v>0.73108470011583238</c:v>
                </c:pt>
                <c:pt idx="49">
                  <c:v>10.874294531574611</c:v>
                </c:pt>
                <c:pt idx="50">
                  <c:v>0.1969580297152588</c:v>
                </c:pt>
                <c:pt idx="51">
                  <c:v>8.7134548331932056</c:v>
                </c:pt>
                <c:pt idx="52">
                  <c:v>6.2146759271139329</c:v>
                </c:pt>
                <c:pt idx="53">
                  <c:v>1.4791017082623241</c:v>
                </c:pt>
                <c:pt idx="54">
                  <c:v>14.08888235879231</c:v>
                </c:pt>
                <c:pt idx="55">
                  <c:v>0.51919410809595501</c:v>
                </c:pt>
                <c:pt idx="56">
                  <c:v>0.48666993007494924</c:v>
                </c:pt>
                <c:pt idx="57">
                  <c:v>6.1946976503322935</c:v>
                </c:pt>
                <c:pt idx="58">
                  <c:v>1.2714478068066655</c:v>
                </c:pt>
                <c:pt idx="59">
                  <c:v>10.378139111098681</c:v>
                </c:pt>
                <c:pt idx="60">
                  <c:v>1.3404923488415044</c:v>
                </c:pt>
                <c:pt idx="61">
                  <c:v>1.8480401933905248</c:v>
                </c:pt>
                <c:pt idx="62">
                  <c:v>10.718798790813528</c:v>
                </c:pt>
                <c:pt idx="63">
                  <c:v>1.7281460436760228</c:v>
                </c:pt>
                <c:pt idx="64">
                  <c:v>9.2731070529981245</c:v>
                </c:pt>
                <c:pt idx="65">
                  <c:v>2.1578130833367273</c:v>
                </c:pt>
                <c:pt idx="66">
                  <c:v>12.711284001559422</c:v>
                </c:pt>
                <c:pt idx="67">
                  <c:v>2.0395981290551202</c:v>
                </c:pt>
                <c:pt idx="68">
                  <c:v>14.801081551290428</c:v>
                </c:pt>
                <c:pt idx="69">
                  <c:v>2.4383878408628767</c:v>
                </c:pt>
                <c:pt idx="70">
                  <c:v>10.238707033819127</c:v>
                </c:pt>
                <c:pt idx="71">
                  <c:v>1.3194561614145044</c:v>
                </c:pt>
                <c:pt idx="72">
                  <c:v>8.3632069995375868</c:v>
                </c:pt>
                <c:pt idx="73">
                  <c:v>0.5648553689869088</c:v>
                </c:pt>
                <c:pt idx="74">
                  <c:v>6.4660196460496335</c:v>
                </c:pt>
                <c:pt idx="75">
                  <c:v>0.90322192329091633</c:v>
                </c:pt>
                <c:pt idx="76">
                  <c:v>0.57764602963758327</c:v>
                </c:pt>
                <c:pt idx="77">
                  <c:v>12.889415401358937</c:v>
                </c:pt>
                <c:pt idx="78">
                  <c:v>13.875231311968927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3-614E-BF34-64BE0CE57E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9262256"/>
        <c:axId val="1301692304"/>
      </c:barChart>
      <c:catAx>
        <c:axId val="1759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78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1692304"/>
        <c:crosses val="autoZero"/>
        <c:auto val="1"/>
        <c:lblAlgn val="ctr"/>
        <c:lblOffset val="100"/>
        <c:noMultiLvlLbl val="0"/>
      </c:catAx>
      <c:valAx>
        <c:axId val="1301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26225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PORCENTAJE DE HUMEDAD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P_humedad_sitios!$A$2:$A$17</c:f>
              <c:strCache>
                <c:ptCount val="16"/>
                <c:pt idx="0">
                  <c:v>CZ</c:v>
                </c:pt>
                <c:pt idx="1">
                  <c:v>MT</c:v>
                </c:pt>
                <c:pt idx="2">
                  <c:v>MT</c:v>
                </c:pt>
                <c:pt idx="3">
                  <c:v>MC</c:v>
                </c:pt>
                <c:pt idx="4">
                  <c:v>MC</c:v>
                </c:pt>
                <c:pt idx="5">
                  <c:v>MB</c:v>
                </c:pt>
                <c:pt idx="6">
                  <c:v>MB</c:v>
                </c:pt>
                <c:pt idx="7">
                  <c:v>CY</c:v>
                </c:pt>
                <c:pt idx="8">
                  <c:v>CY</c:v>
                </c:pt>
                <c:pt idx="9">
                  <c:v>LS</c:v>
                </c:pt>
                <c:pt idx="10">
                  <c:v>LS</c:v>
                </c:pt>
                <c:pt idx="11">
                  <c:v>CR</c:v>
                </c:pt>
                <c:pt idx="12">
                  <c:v>CR</c:v>
                </c:pt>
                <c:pt idx="13">
                  <c:v>PZ</c:v>
                </c:pt>
                <c:pt idx="14">
                  <c:v>PZ</c:v>
                </c:pt>
                <c:pt idx="15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CA-994E-A656-F9D0E63352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A-994E-A656-F9D0E63352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CA-994E-A656-F9D0E63352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A-EB4B-8EB5-D4578AE4938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CA-994E-A656-F9D0E633526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CA-994E-A656-F9D0E633526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6CA-994E-A656-F9D0E6335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P_humedad_sitios!$D$2:$D$17</c:f>
                <c:numCache>
                  <c:formatCode>General</c:formatCode>
                  <c:ptCount val="16"/>
                  <c:pt idx="0">
                    <c:v>0.33092765351375536</c:v>
                  </c:pt>
                  <c:pt idx="1">
                    <c:v>0.50101537904881766</c:v>
                  </c:pt>
                  <c:pt idx="2">
                    <c:v>1.6258147514090477</c:v>
                  </c:pt>
                  <c:pt idx="3">
                    <c:v>0.49036973699424158</c:v>
                  </c:pt>
                  <c:pt idx="4">
                    <c:v>2.250321776267652</c:v>
                  </c:pt>
                  <c:pt idx="5">
                    <c:v>0.35444376941677125</c:v>
                  </c:pt>
                  <c:pt idx="6">
                    <c:v>1.1824495319743027</c:v>
                  </c:pt>
                  <c:pt idx="7">
                    <c:v>0.17702312620362631</c:v>
                  </c:pt>
                  <c:pt idx="8">
                    <c:v>1.925479717619957</c:v>
                  </c:pt>
                  <c:pt idx="9">
                    <c:v>0.17497747427614466</c:v>
                  </c:pt>
                  <c:pt idx="10">
                    <c:v>1.9041111481871857</c:v>
                  </c:pt>
                  <c:pt idx="11">
                    <c:v>0.46449291916582147</c:v>
                  </c:pt>
                  <c:pt idx="12">
                    <c:v>3.4399161484802883</c:v>
                  </c:pt>
                  <c:pt idx="13">
                    <c:v>0.19118576699813825</c:v>
                  </c:pt>
                  <c:pt idx="14">
                    <c:v>2.2223670584582953</c:v>
                  </c:pt>
                  <c:pt idx="15">
                    <c:v>0.328699928067263</c:v>
                  </c:pt>
                </c:numCache>
              </c:numRef>
            </c:plus>
            <c:minus>
              <c:numRef>
                <c:f>P_humedad_sitios!$D$2:$D$17</c:f>
                <c:numCache>
                  <c:formatCode>General</c:formatCode>
                  <c:ptCount val="16"/>
                  <c:pt idx="0">
                    <c:v>0.33092765351375536</c:v>
                  </c:pt>
                  <c:pt idx="1">
                    <c:v>0.50101537904881766</c:v>
                  </c:pt>
                  <c:pt idx="2">
                    <c:v>1.6258147514090477</c:v>
                  </c:pt>
                  <c:pt idx="3">
                    <c:v>0.49036973699424158</c:v>
                  </c:pt>
                  <c:pt idx="4">
                    <c:v>2.250321776267652</c:v>
                  </c:pt>
                  <c:pt idx="5">
                    <c:v>0.35444376941677125</c:v>
                  </c:pt>
                  <c:pt idx="6">
                    <c:v>1.1824495319743027</c:v>
                  </c:pt>
                  <c:pt idx="7">
                    <c:v>0.17702312620362631</c:v>
                  </c:pt>
                  <c:pt idx="8">
                    <c:v>1.925479717619957</c:v>
                  </c:pt>
                  <c:pt idx="9">
                    <c:v>0.17497747427614466</c:v>
                  </c:pt>
                  <c:pt idx="10">
                    <c:v>1.9041111481871857</c:v>
                  </c:pt>
                  <c:pt idx="11">
                    <c:v>0.46449291916582147</c:v>
                  </c:pt>
                  <c:pt idx="12">
                    <c:v>3.4399161484802883</c:v>
                  </c:pt>
                  <c:pt idx="13">
                    <c:v>0.19118576699813825</c:v>
                  </c:pt>
                  <c:pt idx="14">
                    <c:v>2.2223670584582953</c:v>
                  </c:pt>
                  <c:pt idx="15">
                    <c:v>0.328699928067263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P_humedad_sitios!$A$2:$A$17</c:f>
              <c:strCache>
                <c:ptCount val="16"/>
                <c:pt idx="0">
                  <c:v>CZ</c:v>
                </c:pt>
                <c:pt idx="1">
                  <c:v>MT</c:v>
                </c:pt>
                <c:pt idx="2">
                  <c:v>MT</c:v>
                </c:pt>
                <c:pt idx="3">
                  <c:v>MC</c:v>
                </c:pt>
                <c:pt idx="4">
                  <c:v>MC</c:v>
                </c:pt>
                <c:pt idx="5">
                  <c:v>MB</c:v>
                </c:pt>
                <c:pt idx="6">
                  <c:v>MB</c:v>
                </c:pt>
                <c:pt idx="7">
                  <c:v>CY</c:v>
                </c:pt>
                <c:pt idx="8">
                  <c:v>CY</c:v>
                </c:pt>
                <c:pt idx="9">
                  <c:v>LS</c:v>
                </c:pt>
                <c:pt idx="10">
                  <c:v>LS</c:v>
                </c:pt>
                <c:pt idx="11">
                  <c:v>CR</c:v>
                </c:pt>
                <c:pt idx="12">
                  <c:v>CR</c:v>
                </c:pt>
                <c:pt idx="13">
                  <c:v>PZ</c:v>
                </c:pt>
                <c:pt idx="14">
                  <c:v>PZ</c:v>
                </c:pt>
                <c:pt idx="15">
                  <c:v>IT</c:v>
                </c:pt>
              </c:strCache>
            </c:strRef>
          </c:cat>
          <c:val>
            <c:numRef>
              <c:f>P_humedad_sitios!$C$2:$C$17</c:f>
              <c:numCache>
                <c:formatCode>0.000</c:formatCode>
                <c:ptCount val="16"/>
                <c:pt idx="0">
                  <c:v>0.85528035404352865</c:v>
                </c:pt>
                <c:pt idx="1">
                  <c:v>0.86771595087396702</c:v>
                </c:pt>
                <c:pt idx="2">
                  <c:v>8.9902160465135186</c:v>
                </c:pt>
                <c:pt idx="3">
                  <c:v>0.82041688740744734</c:v>
                </c:pt>
                <c:pt idx="4">
                  <c:v>9.7197643658909616</c:v>
                </c:pt>
                <c:pt idx="5">
                  <c:v>0.75192674714399776</c:v>
                </c:pt>
                <c:pt idx="6">
                  <c:v>9.1431624988776523</c:v>
                </c:pt>
                <c:pt idx="7">
                  <c:v>0.51004985458903418</c:v>
                </c:pt>
                <c:pt idx="8">
                  <c:v>7.8859315961705283</c:v>
                </c:pt>
                <c:pt idx="9">
                  <c:v>0.64527752621727863</c:v>
                </c:pt>
                <c:pt idx="10">
                  <c:v>8.9398843082305781</c:v>
                </c:pt>
                <c:pt idx="11">
                  <c:v>0.93910338830997342</c:v>
                </c:pt>
                <c:pt idx="12">
                  <c:v>10.220573040074427</c:v>
                </c:pt>
                <c:pt idx="13">
                  <c:v>1.9433993623645991</c:v>
                </c:pt>
                <c:pt idx="14">
                  <c:v>11.876067849165375</c:v>
                </c:pt>
                <c:pt idx="15">
                  <c:v>0.92917781789744325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D7A-EB4B-8EB5-D4578AE493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9262256"/>
        <c:axId val="1301692304"/>
      </c:barChart>
      <c:catAx>
        <c:axId val="1759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1692304"/>
        <c:crosses val="autoZero"/>
        <c:auto val="1"/>
        <c:lblAlgn val="ctr"/>
        <c:lblOffset val="100"/>
        <c:noMultiLvlLbl val="0"/>
      </c:catAx>
      <c:valAx>
        <c:axId val="1301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926225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4400" b="1"/>
              <a:t>CAPACIDAD</a:t>
            </a:r>
            <a:r>
              <a:rPr lang="es-MX" sz="4400" b="1" baseline="0"/>
              <a:t> DE RETENCIÓN DE AGUA (CRA)</a:t>
            </a:r>
            <a:endParaRPr lang="es-MX" sz="4400" b="1"/>
          </a:p>
        </c:rich>
      </c:tx>
      <c:layout>
        <c:manualLayout>
          <c:xMode val="edge"/>
          <c:yMode val="edge"/>
          <c:x val="0.38747870992718086"/>
          <c:y val="2.09842698804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1557458511455732E-2"/>
          <c:y val="7.4270873654778344E-2"/>
          <c:w val="0.94380276714303657"/>
          <c:h val="0.8461590525995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softEdge">
              <a:bevelT w="254000" h="101600"/>
              <a:bevelB w="381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06-AFAD-BC43-93E7-8B99D5CEE0D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03-5A94-BC44-A044-2E65C6C69C0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05-5A94-BC44-A044-2E65C6C69C0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07-5A94-BC44-A044-2E65C6C69C0B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15-AFAD-BC43-93E7-8B99D5CEE0D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0B-5A94-BC44-A044-2E65C6C69C0B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19-AFAD-BC43-93E7-8B99D5CEE0D8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1D-AFAD-BC43-93E7-8B99D5CEE0D8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0-AFAD-BC43-93E7-8B99D5CEE0D8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13-5A94-BC44-A044-2E65C6C69C0B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15-5A94-BC44-A044-2E65C6C69C0B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3-AFAD-BC43-93E7-8B99D5CEE0D8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4-AFAD-BC43-93E7-8B99D5CEE0D8}"/>
              </c:ext>
            </c:extLst>
          </c:dPt>
          <c:dPt>
            <c:idx val="8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1B-5A94-BC44-A044-2E65C6C69C0B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1D-5A94-BC44-A044-2E65C6C69C0B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1F-5A94-BC44-A044-2E65C6C69C0B}"/>
              </c:ext>
            </c:extLst>
          </c:dPt>
          <c:dPt>
            <c:idx val="9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1-5A94-BC44-A044-2E65C6C69C0B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3-5A94-BC44-A044-2E65C6C69C0B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5-5A94-BC44-A044-2E65C6C69C0B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7-5A94-BC44-A044-2E65C6C69C0B}"/>
              </c:ext>
            </c:extLst>
          </c:dPt>
          <c:dPt>
            <c:idx val="1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9-5A94-BC44-A044-2E65C6C69C0B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B-5A94-BC44-A044-2E65C6C69C0B}"/>
              </c:ext>
            </c:extLst>
          </c:dPt>
          <c:dPt>
            <c:idx val="1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D-5A94-BC44-A044-2E65C6C69C0B}"/>
              </c:ext>
            </c:extLst>
          </c:dPt>
          <c:dPt>
            <c:idx val="13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2F-5A94-BC44-A044-2E65C6C69C0B}"/>
              </c:ext>
            </c:extLst>
          </c:dPt>
          <c:dPt>
            <c:idx val="14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31-5A94-BC44-A044-2E65C6C69C0B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33-5A94-BC44-A044-2E65C6C69C0B}"/>
              </c:ext>
            </c:extLst>
          </c:dPt>
          <c:dPt>
            <c:idx val="15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35-5A94-BC44-A044-2E65C6C69C0B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37-5A94-BC44-A044-2E65C6C69C0B}"/>
              </c:ext>
            </c:extLst>
          </c:dPt>
          <c:dPt>
            <c:idx val="15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39-5A94-BC44-A044-2E65C6C69C0B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3B-5A94-BC44-A044-2E65C6C69C0B}"/>
              </c:ext>
            </c:extLst>
          </c:dPt>
          <c:dPt>
            <c:idx val="17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3D-5A94-BC44-A044-2E65C6C69C0B}"/>
              </c:ext>
            </c:extLst>
          </c:dPt>
          <c:dPt>
            <c:idx val="17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3F-5A94-BC44-A044-2E65C6C69C0B}"/>
              </c:ext>
            </c:extLst>
          </c:dPt>
          <c:dPt>
            <c:idx val="18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41-5A94-BC44-A044-2E65C6C69C0B}"/>
              </c:ext>
            </c:extLst>
          </c:dPt>
          <c:dPt>
            <c:idx val="18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43-5A94-BC44-A044-2E65C6C69C0B}"/>
              </c:ext>
            </c:extLst>
          </c:dPt>
          <c:dPt>
            <c:idx val="19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45-5A94-BC44-A044-2E65C6C69C0B}"/>
              </c:ext>
            </c:extLst>
          </c:dPt>
          <c:dPt>
            <c:idx val="20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47-5A94-BC44-A044-2E65C6C69C0B}"/>
              </c:ext>
            </c:extLst>
          </c:dPt>
          <c:dPt>
            <c:idx val="2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49-5A94-BC44-A044-2E65C6C69C0B}"/>
              </c:ext>
            </c:extLst>
          </c:dPt>
          <c:dPt>
            <c:idx val="2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4B-5A94-BC44-A044-2E65C6C69C0B}"/>
              </c:ext>
            </c:extLst>
          </c:dPt>
          <c:dPt>
            <c:idx val="22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4D-5A94-BC44-A044-2E65C6C69C0B}"/>
              </c:ext>
            </c:extLst>
          </c:dPt>
          <c:dPt>
            <c:idx val="2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4F-5A94-BC44-A044-2E65C6C69C0B}"/>
              </c:ext>
            </c:extLst>
          </c:dPt>
          <c:dPt>
            <c:idx val="23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softEdge">
                <a:bevelT w="254000" h="101600"/>
                <a:bevelB w="38100"/>
              </a:sp3d>
            </c:spPr>
            <c:extLst>
              <c:ext xmlns:c16="http://schemas.microsoft.com/office/drawing/2014/chart" uri="{C3380CC4-5D6E-409C-BE32-E72D297353CC}">
                <c16:uniqueId val="{00000051-5A94-BC44-A044-2E65C6C69C0B}"/>
              </c:ext>
            </c:extLst>
          </c:dPt>
          <c:errBars>
            <c:errBarType val="both"/>
            <c:errValType val="cust"/>
            <c:noEndCap val="0"/>
            <c:plus>
              <c:numRef>
                <c:f>CRAD_ind!$S$5:$S$238</c:f>
                <c:numCache>
                  <c:formatCode>General</c:formatCode>
                  <c:ptCount val="234"/>
                  <c:pt idx="0">
                    <c:v>1.3998942877593799</c:v>
                  </c:pt>
                  <c:pt idx="3">
                    <c:v>1.32072951398605</c:v>
                  </c:pt>
                  <c:pt idx="6">
                    <c:v>8.0480498805648185E-2</c:v>
                  </c:pt>
                  <c:pt idx="9">
                    <c:v>2.3509079872187755</c:v>
                  </c:pt>
                  <c:pt idx="12">
                    <c:v>0.84689786115760424</c:v>
                  </c:pt>
                  <c:pt idx="15">
                    <c:v>0.9756508453055337</c:v>
                  </c:pt>
                  <c:pt idx="18">
                    <c:v>2.3128335942849469</c:v>
                  </c:pt>
                  <c:pt idx="21">
                    <c:v>1.0644371075282917</c:v>
                  </c:pt>
                  <c:pt idx="24">
                    <c:v>3.6758816341349809</c:v>
                  </c:pt>
                  <c:pt idx="27">
                    <c:v>0.4001106099205049</c:v>
                  </c:pt>
                  <c:pt idx="30">
                    <c:v>1.8311965361279108</c:v>
                  </c:pt>
                  <c:pt idx="33">
                    <c:v>0.60887141579511062</c:v>
                  </c:pt>
                  <c:pt idx="36">
                    <c:v>0.65051178423395528</c:v>
                  </c:pt>
                  <c:pt idx="39">
                    <c:v>1.5762015477856073</c:v>
                  </c:pt>
                  <c:pt idx="42">
                    <c:v>2.1595783798411663</c:v>
                  </c:pt>
                  <c:pt idx="45">
                    <c:v>2.1656262617321809</c:v>
                  </c:pt>
                  <c:pt idx="48">
                    <c:v>3.4687255640549841</c:v>
                  </c:pt>
                  <c:pt idx="51">
                    <c:v>3.2280403797497907</c:v>
                  </c:pt>
                  <c:pt idx="54">
                    <c:v>3.3402059604362879</c:v>
                  </c:pt>
                  <c:pt idx="57">
                    <c:v>2.7979187244681722</c:v>
                  </c:pt>
                  <c:pt idx="60">
                    <c:v>0.5</c:v>
                  </c:pt>
                  <c:pt idx="63">
                    <c:v>3.1666570726217489</c:v>
                  </c:pt>
                  <c:pt idx="66">
                    <c:v>2.9465159916499459</c:v>
                  </c:pt>
                  <c:pt idx="69">
                    <c:v>2.1979728279639303</c:v>
                  </c:pt>
                  <c:pt idx="72">
                    <c:v>0.79111401283679783</c:v>
                  </c:pt>
                  <c:pt idx="75">
                    <c:v>2.1921583737515022</c:v>
                  </c:pt>
                  <c:pt idx="78">
                    <c:v>2.412177566508809</c:v>
                  </c:pt>
                  <c:pt idx="81">
                    <c:v>3.2148048950875667</c:v>
                  </c:pt>
                  <c:pt idx="84">
                    <c:v>1.3223855370879909</c:v>
                  </c:pt>
                  <c:pt idx="87">
                    <c:v>0.76567184630894636</c:v>
                  </c:pt>
                  <c:pt idx="90">
                    <c:v>2.2883874418464112</c:v>
                  </c:pt>
                  <c:pt idx="93">
                    <c:v>1.6984509887592323</c:v>
                  </c:pt>
                  <c:pt idx="96">
                    <c:v>1.0292760049778205</c:v>
                  </c:pt>
                  <c:pt idx="99">
                    <c:v>1.4675330095756005</c:v>
                  </c:pt>
                  <c:pt idx="102">
                    <c:v>1.5403905646792542</c:v>
                  </c:pt>
                  <c:pt idx="105">
                    <c:v>0.69228262338781532</c:v>
                  </c:pt>
                  <c:pt idx="108">
                    <c:v>1.2708887242693021</c:v>
                  </c:pt>
                  <c:pt idx="111">
                    <c:v>0.68586064066583374</c:v>
                  </c:pt>
                  <c:pt idx="114">
                    <c:v>1.4432274513849626</c:v>
                  </c:pt>
                  <c:pt idx="117">
                    <c:v>4.5274461438163929</c:v>
                  </c:pt>
                  <c:pt idx="120">
                    <c:v>2.7583960743774139</c:v>
                  </c:pt>
                  <c:pt idx="123">
                    <c:v>0.19479017887661032</c:v>
                  </c:pt>
                  <c:pt idx="126">
                    <c:v>5.9063224498679956</c:v>
                  </c:pt>
                  <c:pt idx="129">
                    <c:v>2.488965826564919</c:v>
                  </c:pt>
                  <c:pt idx="132">
                    <c:v>2.8519804610013653</c:v>
                  </c:pt>
                  <c:pt idx="135">
                    <c:v>0.79267948148766443</c:v>
                  </c:pt>
                  <c:pt idx="138">
                    <c:v>5.073392573825708</c:v>
                  </c:pt>
                  <c:pt idx="141">
                    <c:v>1.2124492459247387</c:v>
                  </c:pt>
                  <c:pt idx="144">
                    <c:v>0.64511121379182745</c:v>
                  </c:pt>
                  <c:pt idx="147">
                    <c:v>1.6622294470022461</c:v>
                  </c:pt>
                  <c:pt idx="150">
                    <c:v>1.071271524545647</c:v>
                  </c:pt>
                  <c:pt idx="153">
                    <c:v>5.2442055163017569</c:v>
                  </c:pt>
                  <c:pt idx="156">
                    <c:v>1.9821386373930854</c:v>
                  </c:pt>
                  <c:pt idx="159">
                    <c:v>1.1397217290880712</c:v>
                  </c:pt>
                  <c:pt idx="162">
                    <c:v>5.8442621488026383</c:v>
                  </c:pt>
                  <c:pt idx="165">
                    <c:v>3.3471954085836959</c:v>
                  </c:pt>
                  <c:pt idx="168">
                    <c:v>0.93320465331608038</c:v>
                  </c:pt>
                  <c:pt idx="171">
                    <c:v>0.94318754513658531</c:v>
                  </c:pt>
                  <c:pt idx="174">
                    <c:v>0.93812330110488762</c:v>
                  </c:pt>
                  <c:pt idx="177">
                    <c:v>4.5929971907583074</c:v>
                  </c:pt>
                  <c:pt idx="180">
                    <c:v>0.73287196550231404</c:v>
                  </c:pt>
                  <c:pt idx="183">
                    <c:v>1.522049724894935</c:v>
                  </c:pt>
                  <c:pt idx="186">
                    <c:v>3.2454557757551012</c:v>
                  </c:pt>
                  <c:pt idx="189">
                    <c:v>5.6072411890429068</c:v>
                  </c:pt>
                  <c:pt idx="192">
                    <c:v>2.8503137260269074</c:v>
                  </c:pt>
                  <c:pt idx="195">
                    <c:v>5.0481720884982817</c:v>
                  </c:pt>
                  <c:pt idx="198">
                    <c:v>3.2482940588011009</c:v>
                  </c:pt>
                  <c:pt idx="201">
                    <c:v>1.5865660480235846</c:v>
                  </c:pt>
                  <c:pt idx="204">
                    <c:v>0.71512591304923545</c:v>
                  </c:pt>
                  <c:pt idx="207">
                    <c:v>2.8786915312144932</c:v>
                  </c:pt>
                  <c:pt idx="210">
                    <c:v>0.43411299888361099</c:v>
                  </c:pt>
                  <c:pt idx="213">
                    <c:v>2.0456448563949809</c:v>
                  </c:pt>
                  <c:pt idx="216">
                    <c:v>1.9637487926812998</c:v>
                  </c:pt>
                  <c:pt idx="219">
                    <c:v>1.3883980153052615</c:v>
                  </c:pt>
                  <c:pt idx="222">
                    <c:v>0.70398079314186179</c:v>
                  </c:pt>
                  <c:pt idx="225">
                    <c:v>0.82799177822192649</c:v>
                  </c:pt>
                  <c:pt idx="228">
                    <c:v>8.0553304055915103</c:v>
                  </c:pt>
                  <c:pt idx="231">
                    <c:v>2.2624533594248506</c:v>
                  </c:pt>
                </c:numCache>
              </c:numRef>
            </c:plus>
            <c:minus>
              <c:numRef>
                <c:f>CRAD_ind!$S$5:$S$238</c:f>
                <c:numCache>
                  <c:formatCode>General</c:formatCode>
                  <c:ptCount val="234"/>
                  <c:pt idx="0">
                    <c:v>1.3998942877593799</c:v>
                  </c:pt>
                  <c:pt idx="3">
                    <c:v>1.32072951398605</c:v>
                  </c:pt>
                  <c:pt idx="6">
                    <c:v>8.0480498805648185E-2</c:v>
                  </c:pt>
                  <c:pt idx="9">
                    <c:v>2.3509079872187755</c:v>
                  </c:pt>
                  <c:pt idx="12">
                    <c:v>0.84689786115760424</c:v>
                  </c:pt>
                  <c:pt idx="15">
                    <c:v>0.9756508453055337</c:v>
                  </c:pt>
                  <c:pt idx="18">
                    <c:v>2.3128335942849469</c:v>
                  </c:pt>
                  <c:pt idx="21">
                    <c:v>1.0644371075282917</c:v>
                  </c:pt>
                  <c:pt idx="24">
                    <c:v>3.6758816341349809</c:v>
                  </c:pt>
                  <c:pt idx="27">
                    <c:v>0.4001106099205049</c:v>
                  </c:pt>
                  <c:pt idx="30">
                    <c:v>1.8311965361279108</c:v>
                  </c:pt>
                  <c:pt idx="33">
                    <c:v>0.60887141579511062</c:v>
                  </c:pt>
                  <c:pt idx="36">
                    <c:v>0.65051178423395528</c:v>
                  </c:pt>
                  <c:pt idx="39">
                    <c:v>1.5762015477856073</c:v>
                  </c:pt>
                  <c:pt idx="42">
                    <c:v>2.1595783798411663</c:v>
                  </c:pt>
                  <c:pt idx="45">
                    <c:v>2.1656262617321809</c:v>
                  </c:pt>
                  <c:pt idx="48">
                    <c:v>3.4687255640549841</c:v>
                  </c:pt>
                  <c:pt idx="51">
                    <c:v>3.2280403797497907</c:v>
                  </c:pt>
                  <c:pt idx="54">
                    <c:v>3.3402059604362879</c:v>
                  </c:pt>
                  <c:pt idx="57">
                    <c:v>2.7979187244681722</c:v>
                  </c:pt>
                  <c:pt idx="60">
                    <c:v>0.5</c:v>
                  </c:pt>
                  <c:pt idx="63">
                    <c:v>3.1666570726217489</c:v>
                  </c:pt>
                  <c:pt idx="66">
                    <c:v>2.9465159916499459</c:v>
                  </c:pt>
                  <c:pt idx="69">
                    <c:v>2.1979728279639303</c:v>
                  </c:pt>
                  <c:pt idx="72">
                    <c:v>0.79111401283679783</c:v>
                  </c:pt>
                  <c:pt idx="75">
                    <c:v>2.1921583737515022</c:v>
                  </c:pt>
                  <c:pt idx="78">
                    <c:v>2.412177566508809</c:v>
                  </c:pt>
                  <c:pt idx="81">
                    <c:v>3.2148048950875667</c:v>
                  </c:pt>
                  <c:pt idx="84">
                    <c:v>1.3223855370879909</c:v>
                  </c:pt>
                  <c:pt idx="87">
                    <c:v>0.76567184630894636</c:v>
                  </c:pt>
                  <c:pt idx="90">
                    <c:v>2.2883874418464112</c:v>
                  </c:pt>
                  <c:pt idx="93">
                    <c:v>1.6984509887592323</c:v>
                  </c:pt>
                  <c:pt idx="96">
                    <c:v>1.0292760049778205</c:v>
                  </c:pt>
                  <c:pt idx="99">
                    <c:v>1.4675330095756005</c:v>
                  </c:pt>
                  <c:pt idx="102">
                    <c:v>1.5403905646792542</c:v>
                  </c:pt>
                  <c:pt idx="105">
                    <c:v>0.69228262338781532</c:v>
                  </c:pt>
                  <c:pt idx="108">
                    <c:v>1.2708887242693021</c:v>
                  </c:pt>
                  <c:pt idx="111">
                    <c:v>0.68586064066583374</c:v>
                  </c:pt>
                  <c:pt idx="114">
                    <c:v>1.4432274513849626</c:v>
                  </c:pt>
                  <c:pt idx="117">
                    <c:v>4.5274461438163929</c:v>
                  </c:pt>
                  <c:pt idx="120">
                    <c:v>2.7583960743774139</c:v>
                  </c:pt>
                  <c:pt idx="123">
                    <c:v>0.19479017887661032</c:v>
                  </c:pt>
                  <c:pt idx="126">
                    <c:v>5.9063224498679956</c:v>
                  </c:pt>
                  <c:pt idx="129">
                    <c:v>2.488965826564919</c:v>
                  </c:pt>
                  <c:pt idx="132">
                    <c:v>2.8519804610013653</c:v>
                  </c:pt>
                  <c:pt idx="135">
                    <c:v>0.79267948148766443</c:v>
                  </c:pt>
                  <c:pt idx="138">
                    <c:v>5.073392573825708</c:v>
                  </c:pt>
                  <c:pt idx="141">
                    <c:v>1.2124492459247387</c:v>
                  </c:pt>
                  <c:pt idx="144">
                    <c:v>0.64511121379182745</c:v>
                  </c:pt>
                  <c:pt idx="147">
                    <c:v>1.6622294470022461</c:v>
                  </c:pt>
                  <c:pt idx="150">
                    <c:v>1.071271524545647</c:v>
                  </c:pt>
                  <c:pt idx="153">
                    <c:v>5.2442055163017569</c:v>
                  </c:pt>
                  <c:pt idx="156">
                    <c:v>1.9821386373930854</c:v>
                  </c:pt>
                  <c:pt idx="159">
                    <c:v>1.1397217290880712</c:v>
                  </c:pt>
                  <c:pt idx="162">
                    <c:v>5.8442621488026383</c:v>
                  </c:pt>
                  <c:pt idx="165">
                    <c:v>3.3471954085836959</c:v>
                  </c:pt>
                  <c:pt idx="168">
                    <c:v>0.93320465331608038</c:v>
                  </c:pt>
                  <c:pt idx="171">
                    <c:v>0.94318754513658531</c:v>
                  </c:pt>
                  <c:pt idx="174">
                    <c:v>0.93812330110488762</c:v>
                  </c:pt>
                  <c:pt idx="177">
                    <c:v>4.5929971907583074</c:v>
                  </c:pt>
                  <c:pt idx="180">
                    <c:v>0.73287196550231404</c:v>
                  </c:pt>
                  <c:pt idx="183">
                    <c:v>1.522049724894935</c:v>
                  </c:pt>
                  <c:pt idx="186">
                    <c:v>3.2454557757551012</c:v>
                  </c:pt>
                  <c:pt idx="189">
                    <c:v>5.6072411890429068</c:v>
                  </c:pt>
                  <c:pt idx="192">
                    <c:v>2.8503137260269074</c:v>
                  </c:pt>
                  <c:pt idx="195">
                    <c:v>5.0481720884982817</c:v>
                  </c:pt>
                  <c:pt idx="198">
                    <c:v>3.2482940588011009</c:v>
                  </c:pt>
                  <c:pt idx="201">
                    <c:v>1.5865660480235846</c:v>
                  </c:pt>
                  <c:pt idx="204">
                    <c:v>0.71512591304923545</c:v>
                  </c:pt>
                  <c:pt idx="207">
                    <c:v>2.8786915312144932</c:v>
                  </c:pt>
                  <c:pt idx="210">
                    <c:v>0.43411299888361099</c:v>
                  </c:pt>
                  <c:pt idx="213">
                    <c:v>2.0456448563949809</c:v>
                  </c:pt>
                  <c:pt idx="216">
                    <c:v>1.9637487926812998</c:v>
                  </c:pt>
                  <c:pt idx="219">
                    <c:v>1.3883980153052615</c:v>
                  </c:pt>
                  <c:pt idx="222">
                    <c:v>0.70398079314186179</c:v>
                  </c:pt>
                  <c:pt idx="225">
                    <c:v>0.82799177822192649</c:v>
                  </c:pt>
                  <c:pt idx="228">
                    <c:v>8.0553304055915103</c:v>
                  </c:pt>
                  <c:pt idx="231">
                    <c:v>2.2624533594248506</c:v>
                  </c:pt>
                </c:numCache>
              </c:numRef>
            </c:minus>
            <c:spPr>
              <a:noFill/>
              <a:ln w="15875" cap="flat" cmpd="dbl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CRAD_ind!$B$5:$B$236</c:f>
              <c:strCache>
                <c:ptCount val="232"/>
                <c:pt idx="0">
                  <c:v>CZ_01</c:v>
                </c:pt>
                <c:pt idx="1">
                  <c:v>CZ_01</c:v>
                </c:pt>
                <c:pt idx="2">
                  <c:v>CZ_01</c:v>
                </c:pt>
                <c:pt idx="3">
                  <c:v>CZ_02</c:v>
                </c:pt>
                <c:pt idx="4">
                  <c:v>CZ_02</c:v>
                </c:pt>
                <c:pt idx="5">
                  <c:v>CZ_02</c:v>
                </c:pt>
                <c:pt idx="6">
                  <c:v>CZ_03</c:v>
                </c:pt>
                <c:pt idx="7">
                  <c:v>CZ_03</c:v>
                </c:pt>
                <c:pt idx="8">
                  <c:v>CZ_03</c:v>
                </c:pt>
                <c:pt idx="9">
                  <c:v>CZ_04</c:v>
                </c:pt>
                <c:pt idx="10">
                  <c:v>CZ_04</c:v>
                </c:pt>
                <c:pt idx="11">
                  <c:v>CZ_04</c:v>
                </c:pt>
                <c:pt idx="12">
                  <c:v>CZ_QL</c:v>
                </c:pt>
                <c:pt idx="13">
                  <c:v>CZ_QL</c:v>
                </c:pt>
                <c:pt idx="14">
                  <c:v>CZ_QL</c:v>
                </c:pt>
                <c:pt idx="15">
                  <c:v>MT_01</c:v>
                </c:pt>
                <c:pt idx="16">
                  <c:v>MT_01</c:v>
                </c:pt>
                <c:pt idx="17">
                  <c:v>MT_01</c:v>
                </c:pt>
                <c:pt idx="18">
                  <c:v>MT_01</c:v>
                </c:pt>
                <c:pt idx="19">
                  <c:v>MT_01</c:v>
                </c:pt>
                <c:pt idx="20">
                  <c:v>MT_01</c:v>
                </c:pt>
                <c:pt idx="21">
                  <c:v>MT_02</c:v>
                </c:pt>
                <c:pt idx="22">
                  <c:v>MT_02</c:v>
                </c:pt>
                <c:pt idx="23">
                  <c:v>MT_02</c:v>
                </c:pt>
                <c:pt idx="24">
                  <c:v>MT_02</c:v>
                </c:pt>
                <c:pt idx="25">
                  <c:v>MT_02</c:v>
                </c:pt>
                <c:pt idx="26">
                  <c:v>MT_02</c:v>
                </c:pt>
                <c:pt idx="27">
                  <c:v>MT_03</c:v>
                </c:pt>
                <c:pt idx="28">
                  <c:v>MT_03</c:v>
                </c:pt>
                <c:pt idx="29">
                  <c:v>MT_03</c:v>
                </c:pt>
                <c:pt idx="30">
                  <c:v>MT_03</c:v>
                </c:pt>
                <c:pt idx="31">
                  <c:v>MT_03</c:v>
                </c:pt>
                <c:pt idx="32">
                  <c:v>MT_03</c:v>
                </c:pt>
                <c:pt idx="33">
                  <c:v>MT_04</c:v>
                </c:pt>
                <c:pt idx="34">
                  <c:v>MT_04</c:v>
                </c:pt>
                <c:pt idx="35">
                  <c:v>MT_04</c:v>
                </c:pt>
                <c:pt idx="36">
                  <c:v>MT_04</c:v>
                </c:pt>
                <c:pt idx="37">
                  <c:v>MT_04</c:v>
                </c:pt>
                <c:pt idx="38">
                  <c:v>MT_04</c:v>
                </c:pt>
                <c:pt idx="39">
                  <c:v>MT_QL</c:v>
                </c:pt>
                <c:pt idx="40">
                  <c:v>MT_QL</c:v>
                </c:pt>
                <c:pt idx="41">
                  <c:v>MT_QL</c:v>
                </c:pt>
                <c:pt idx="42">
                  <c:v>MC_01</c:v>
                </c:pt>
                <c:pt idx="43">
                  <c:v>MC_01</c:v>
                </c:pt>
                <c:pt idx="44">
                  <c:v>MC_01</c:v>
                </c:pt>
                <c:pt idx="45">
                  <c:v>MC_01</c:v>
                </c:pt>
                <c:pt idx="46">
                  <c:v>MC_01</c:v>
                </c:pt>
                <c:pt idx="47">
                  <c:v>MC_01</c:v>
                </c:pt>
                <c:pt idx="48">
                  <c:v>MC_02</c:v>
                </c:pt>
                <c:pt idx="49">
                  <c:v>MC_02</c:v>
                </c:pt>
                <c:pt idx="50">
                  <c:v>MC_02</c:v>
                </c:pt>
                <c:pt idx="51">
                  <c:v>MC_02</c:v>
                </c:pt>
                <c:pt idx="52">
                  <c:v>MC_02</c:v>
                </c:pt>
                <c:pt idx="53">
                  <c:v>MC_02</c:v>
                </c:pt>
                <c:pt idx="54">
                  <c:v>MC_03</c:v>
                </c:pt>
                <c:pt idx="55">
                  <c:v>MC_03</c:v>
                </c:pt>
                <c:pt idx="56">
                  <c:v>MC_03</c:v>
                </c:pt>
                <c:pt idx="57">
                  <c:v>MC_03</c:v>
                </c:pt>
                <c:pt idx="58">
                  <c:v>MC_03</c:v>
                </c:pt>
                <c:pt idx="59">
                  <c:v>MC_03</c:v>
                </c:pt>
                <c:pt idx="60">
                  <c:v>MC_04</c:v>
                </c:pt>
                <c:pt idx="61">
                  <c:v>MC_04</c:v>
                </c:pt>
                <c:pt idx="62">
                  <c:v>MC_04</c:v>
                </c:pt>
                <c:pt idx="63">
                  <c:v>MC_04</c:v>
                </c:pt>
                <c:pt idx="64">
                  <c:v>MC_04</c:v>
                </c:pt>
                <c:pt idx="65">
                  <c:v>MC_04</c:v>
                </c:pt>
                <c:pt idx="66">
                  <c:v>MC_QL</c:v>
                </c:pt>
                <c:pt idx="67">
                  <c:v>MC_QL</c:v>
                </c:pt>
                <c:pt idx="68">
                  <c:v>MC_QL</c:v>
                </c:pt>
                <c:pt idx="69">
                  <c:v>MC_QC</c:v>
                </c:pt>
                <c:pt idx="70">
                  <c:v>MC_QC</c:v>
                </c:pt>
                <c:pt idx="71">
                  <c:v>MC_QC</c:v>
                </c:pt>
                <c:pt idx="72">
                  <c:v>MB_01</c:v>
                </c:pt>
                <c:pt idx="73">
                  <c:v>MB_01</c:v>
                </c:pt>
                <c:pt idx="74">
                  <c:v>MB_01</c:v>
                </c:pt>
                <c:pt idx="75">
                  <c:v>MB_01</c:v>
                </c:pt>
                <c:pt idx="76">
                  <c:v>MB_01</c:v>
                </c:pt>
                <c:pt idx="77">
                  <c:v>MB_01</c:v>
                </c:pt>
                <c:pt idx="78">
                  <c:v>MB_02</c:v>
                </c:pt>
                <c:pt idx="79">
                  <c:v>MB_02</c:v>
                </c:pt>
                <c:pt idx="80">
                  <c:v>MB_02</c:v>
                </c:pt>
                <c:pt idx="81">
                  <c:v>MB_02</c:v>
                </c:pt>
                <c:pt idx="82">
                  <c:v>MB_02</c:v>
                </c:pt>
                <c:pt idx="83">
                  <c:v>MB_02</c:v>
                </c:pt>
                <c:pt idx="84">
                  <c:v>MB_03</c:v>
                </c:pt>
                <c:pt idx="85">
                  <c:v>MB_03</c:v>
                </c:pt>
                <c:pt idx="86">
                  <c:v>MB_03</c:v>
                </c:pt>
                <c:pt idx="87">
                  <c:v>MB_03</c:v>
                </c:pt>
                <c:pt idx="88">
                  <c:v>MB_03</c:v>
                </c:pt>
                <c:pt idx="89">
                  <c:v>MB_03</c:v>
                </c:pt>
                <c:pt idx="90">
                  <c:v>MB_04</c:v>
                </c:pt>
                <c:pt idx="91">
                  <c:v>MB_04</c:v>
                </c:pt>
                <c:pt idx="92">
                  <c:v>MB_04</c:v>
                </c:pt>
                <c:pt idx="93">
                  <c:v>MB_04</c:v>
                </c:pt>
                <c:pt idx="94">
                  <c:v>MB_04</c:v>
                </c:pt>
                <c:pt idx="95">
                  <c:v>MB_04</c:v>
                </c:pt>
                <c:pt idx="96">
                  <c:v>MB_QL</c:v>
                </c:pt>
                <c:pt idx="97">
                  <c:v>MB_QL</c:v>
                </c:pt>
                <c:pt idx="98">
                  <c:v>MB_QL</c:v>
                </c:pt>
                <c:pt idx="99">
                  <c:v>CY_01</c:v>
                </c:pt>
                <c:pt idx="100">
                  <c:v>CY_01</c:v>
                </c:pt>
                <c:pt idx="101">
                  <c:v>CY_01</c:v>
                </c:pt>
                <c:pt idx="102">
                  <c:v>CY_01</c:v>
                </c:pt>
                <c:pt idx="103">
                  <c:v>CY_01</c:v>
                </c:pt>
                <c:pt idx="104">
                  <c:v>CY_01</c:v>
                </c:pt>
                <c:pt idx="105">
                  <c:v>CY_02</c:v>
                </c:pt>
                <c:pt idx="106">
                  <c:v>CY_02</c:v>
                </c:pt>
                <c:pt idx="107">
                  <c:v>CY_02</c:v>
                </c:pt>
                <c:pt idx="108">
                  <c:v>CY_02</c:v>
                </c:pt>
                <c:pt idx="109">
                  <c:v>CY_02</c:v>
                </c:pt>
                <c:pt idx="110">
                  <c:v>CY_02</c:v>
                </c:pt>
                <c:pt idx="111">
                  <c:v>CY_03</c:v>
                </c:pt>
                <c:pt idx="112">
                  <c:v>CY_03</c:v>
                </c:pt>
                <c:pt idx="113">
                  <c:v>CY_03</c:v>
                </c:pt>
                <c:pt idx="114">
                  <c:v>CY_03</c:v>
                </c:pt>
                <c:pt idx="115">
                  <c:v>CY_03</c:v>
                </c:pt>
                <c:pt idx="116">
                  <c:v>CY_03</c:v>
                </c:pt>
                <c:pt idx="117">
                  <c:v>CY_04</c:v>
                </c:pt>
                <c:pt idx="118">
                  <c:v>CY_04</c:v>
                </c:pt>
                <c:pt idx="119">
                  <c:v>CY_04</c:v>
                </c:pt>
                <c:pt idx="120">
                  <c:v>CY_04</c:v>
                </c:pt>
                <c:pt idx="121">
                  <c:v>CY_04</c:v>
                </c:pt>
                <c:pt idx="122">
                  <c:v>CY_04</c:v>
                </c:pt>
                <c:pt idx="123">
                  <c:v>CY_QL</c:v>
                </c:pt>
                <c:pt idx="124">
                  <c:v>CY_QL</c:v>
                </c:pt>
                <c:pt idx="125">
                  <c:v>CY_QL</c:v>
                </c:pt>
                <c:pt idx="126">
                  <c:v>LS_01</c:v>
                </c:pt>
                <c:pt idx="127">
                  <c:v>LS_01</c:v>
                </c:pt>
                <c:pt idx="128">
                  <c:v>LS_01</c:v>
                </c:pt>
                <c:pt idx="129">
                  <c:v>LS_01</c:v>
                </c:pt>
                <c:pt idx="130">
                  <c:v>LS_01</c:v>
                </c:pt>
                <c:pt idx="131">
                  <c:v>LS_01</c:v>
                </c:pt>
                <c:pt idx="132">
                  <c:v>LS_02</c:v>
                </c:pt>
                <c:pt idx="133">
                  <c:v>LS_02</c:v>
                </c:pt>
                <c:pt idx="134">
                  <c:v>LS_02</c:v>
                </c:pt>
                <c:pt idx="135">
                  <c:v>LS_02</c:v>
                </c:pt>
                <c:pt idx="136">
                  <c:v>LS_02</c:v>
                </c:pt>
                <c:pt idx="137">
                  <c:v>LS_02</c:v>
                </c:pt>
                <c:pt idx="138">
                  <c:v>LS_03</c:v>
                </c:pt>
                <c:pt idx="139">
                  <c:v>LS_03</c:v>
                </c:pt>
                <c:pt idx="140">
                  <c:v>LS_03</c:v>
                </c:pt>
                <c:pt idx="141">
                  <c:v>LS_03</c:v>
                </c:pt>
                <c:pt idx="142">
                  <c:v>LS_03</c:v>
                </c:pt>
                <c:pt idx="143">
                  <c:v>LS_03</c:v>
                </c:pt>
                <c:pt idx="144">
                  <c:v>LS_04</c:v>
                </c:pt>
                <c:pt idx="145">
                  <c:v>LS_04</c:v>
                </c:pt>
                <c:pt idx="146">
                  <c:v>LS_04</c:v>
                </c:pt>
                <c:pt idx="147">
                  <c:v>LS_04</c:v>
                </c:pt>
                <c:pt idx="148">
                  <c:v>LS_04</c:v>
                </c:pt>
                <c:pt idx="149">
                  <c:v>LS_04</c:v>
                </c:pt>
                <c:pt idx="150">
                  <c:v>LS_QL</c:v>
                </c:pt>
                <c:pt idx="151">
                  <c:v>LS_QL</c:v>
                </c:pt>
                <c:pt idx="152">
                  <c:v>LS_QL</c:v>
                </c:pt>
                <c:pt idx="153">
                  <c:v>LS_05</c:v>
                </c:pt>
                <c:pt idx="154">
                  <c:v>LS_05</c:v>
                </c:pt>
                <c:pt idx="155">
                  <c:v>LS_05</c:v>
                </c:pt>
                <c:pt idx="156">
                  <c:v>LS_QC</c:v>
                </c:pt>
                <c:pt idx="157">
                  <c:v>LS_QC</c:v>
                </c:pt>
                <c:pt idx="158">
                  <c:v>LS_QC</c:v>
                </c:pt>
                <c:pt idx="159">
                  <c:v>CR_01</c:v>
                </c:pt>
                <c:pt idx="160">
                  <c:v>CR_01</c:v>
                </c:pt>
                <c:pt idx="161">
                  <c:v>CR_01</c:v>
                </c:pt>
                <c:pt idx="162">
                  <c:v>CR_01</c:v>
                </c:pt>
                <c:pt idx="163">
                  <c:v>CR_01</c:v>
                </c:pt>
                <c:pt idx="164">
                  <c:v>CR_01</c:v>
                </c:pt>
                <c:pt idx="165">
                  <c:v>CR_02</c:v>
                </c:pt>
                <c:pt idx="166">
                  <c:v>CR_02</c:v>
                </c:pt>
                <c:pt idx="167">
                  <c:v>CR_02</c:v>
                </c:pt>
                <c:pt idx="168">
                  <c:v>CR_03</c:v>
                </c:pt>
                <c:pt idx="169">
                  <c:v>CR_03</c:v>
                </c:pt>
                <c:pt idx="170">
                  <c:v>CR_03</c:v>
                </c:pt>
                <c:pt idx="171">
                  <c:v>CR_03</c:v>
                </c:pt>
                <c:pt idx="172">
                  <c:v>CR_03</c:v>
                </c:pt>
                <c:pt idx="173">
                  <c:v>CR_03</c:v>
                </c:pt>
                <c:pt idx="174">
                  <c:v>CR_04</c:v>
                </c:pt>
                <c:pt idx="175">
                  <c:v>CR_04</c:v>
                </c:pt>
                <c:pt idx="176">
                  <c:v>CR_04</c:v>
                </c:pt>
                <c:pt idx="177">
                  <c:v>CR_04</c:v>
                </c:pt>
                <c:pt idx="178">
                  <c:v>CR_04</c:v>
                </c:pt>
                <c:pt idx="179">
                  <c:v>CR_04</c:v>
                </c:pt>
                <c:pt idx="180">
                  <c:v>CR_QL</c:v>
                </c:pt>
                <c:pt idx="181">
                  <c:v>CR_QL</c:v>
                </c:pt>
                <c:pt idx="182">
                  <c:v>CR_QL</c:v>
                </c:pt>
                <c:pt idx="183">
                  <c:v>PZ_01</c:v>
                </c:pt>
                <c:pt idx="184">
                  <c:v>PZ_01</c:v>
                </c:pt>
                <c:pt idx="185">
                  <c:v>PZ_01</c:v>
                </c:pt>
                <c:pt idx="186">
                  <c:v>PZ_01</c:v>
                </c:pt>
                <c:pt idx="187">
                  <c:v>PZ_01</c:v>
                </c:pt>
                <c:pt idx="188">
                  <c:v>PZ_01</c:v>
                </c:pt>
                <c:pt idx="189">
                  <c:v>PZ_02</c:v>
                </c:pt>
                <c:pt idx="190">
                  <c:v>PZ_02</c:v>
                </c:pt>
                <c:pt idx="191">
                  <c:v>PZ_02</c:v>
                </c:pt>
                <c:pt idx="192">
                  <c:v>PZ_02</c:v>
                </c:pt>
                <c:pt idx="193">
                  <c:v>PZ_02</c:v>
                </c:pt>
                <c:pt idx="194">
                  <c:v>PZ_02</c:v>
                </c:pt>
                <c:pt idx="195">
                  <c:v>PZ_03</c:v>
                </c:pt>
                <c:pt idx="196">
                  <c:v>PZ_03</c:v>
                </c:pt>
                <c:pt idx="197">
                  <c:v>PZ_03</c:v>
                </c:pt>
                <c:pt idx="198">
                  <c:v>PZ_03</c:v>
                </c:pt>
                <c:pt idx="199">
                  <c:v>PZ_03</c:v>
                </c:pt>
                <c:pt idx="200">
                  <c:v>PZ_03</c:v>
                </c:pt>
                <c:pt idx="201">
                  <c:v>PZ_04</c:v>
                </c:pt>
                <c:pt idx="202">
                  <c:v>PZ_04</c:v>
                </c:pt>
                <c:pt idx="203">
                  <c:v>PZ_04</c:v>
                </c:pt>
                <c:pt idx="204">
                  <c:v>PZ_04</c:v>
                </c:pt>
                <c:pt idx="205">
                  <c:v>PZ_04</c:v>
                </c:pt>
                <c:pt idx="206">
                  <c:v>PZ_04</c:v>
                </c:pt>
                <c:pt idx="207">
                  <c:v>PZ_QL</c:v>
                </c:pt>
                <c:pt idx="208">
                  <c:v>PZ_QL</c:v>
                </c:pt>
                <c:pt idx="209">
                  <c:v>PZ_QL</c:v>
                </c:pt>
                <c:pt idx="210">
                  <c:v>IT_01</c:v>
                </c:pt>
                <c:pt idx="211">
                  <c:v>IT_01</c:v>
                </c:pt>
                <c:pt idx="212">
                  <c:v>IT_01</c:v>
                </c:pt>
                <c:pt idx="213">
                  <c:v>IT_01</c:v>
                </c:pt>
                <c:pt idx="214">
                  <c:v>IT_01</c:v>
                </c:pt>
                <c:pt idx="215">
                  <c:v>IT_01</c:v>
                </c:pt>
                <c:pt idx="216">
                  <c:v>IT_02</c:v>
                </c:pt>
                <c:pt idx="217">
                  <c:v>IT_02</c:v>
                </c:pt>
                <c:pt idx="218">
                  <c:v>IT_02</c:v>
                </c:pt>
                <c:pt idx="219">
                  <c:v>IT_02</c:v>
                </c:pt>
                <c:pt idx="220">
                  <c:v>IT_02</c:v>
                </c:pt>
                <c:pt idx="221">
                  <c:v>IT_02</c:v>
                </c:pt>
                <c:pt idx="222">
                  <c:v>IT_03</c:v>
                </c:pt>
                <c:pt idx="223">
                  <c:v>IT_03</c:v>
                </c:pt>
                <c:pt idx="224">
                  <c:v>IT_03</c:v>
                </c:pt>
                <c:pt idx="225">
                  <c:v>IT_QL</c:v>
                </c:pt>
                <c:pt idx="226">
                  <c:v>IT_QL</c:v>
                </c:pt>
                <c:pt idx="227">
                  <c:v>IT_QL</c:v>
                </c:pt>
                <c:pt idx="228">
                  <c:v>IT_04</c:v>
                </c:pt>
                <c:pt idx="229">
                  <c:v>IT_04</c:v>
                </c:pt>
                <c:pt idx="230">
                  <c:v>IT_04</c:v>
                </c:pt>
                <c:pt idx="231">
                  <c:v>IT_QC</c:v>
                </c:pt>
              </c:strCache>
            </c:strRef>
          </c:cat>
          <c:val>
            <c:numRef>
              <c:f>CRAD_ind!$R$5:$R$236</c:f>
              <c:numCache>
                <c:formatCode>General</c:formatCode>
                <c:ptCount val="232"/>
                <c:pt idx="0" formatCode="0.000">
                  <c:v>6.7058746275605507</c:v>
                </c:pt>
                <c:pt idx="3" formatCode="0.000">
                  <c:v>10.146382434551976</c:v>
                </c:pt>
                <c:pt idx="6" formatCode="0.000">
                  <c:v>2.7738291662454926</c:v>
                </c:pt>
                <c:pt idx="9" formatCode="0.000">
                  <c:v>9.1942070852000537</c:v>
                </c:pt>
                <c:pt idx="12" formatCode="0.000">
                  <c:v>7.9369001363185632</c:v>
                </c:pt>
                <c:pt idx="15" formatCode="0.000">
                  <c:v>7.4075529341578177</c:v>
                </c:pt>
                <c:pt idx="18" formatCode="0.000">
                  <c:v>45.315297653765448</c:v>
                </c:pt>
                <c:pt idx="21" formatCode="0.000">
                  <c:v>5.2005805669193288</c:v>
                </c:pt>
                <c:pt idx="24" formatCode="0.000">
                  <c:v>29.849348503931015</c:v>
                </c:pt>
                <c:pt idx="27" formatCode="0.000">
                  <c:v>1.3751931839004545</c:v>
                </c:pt>
                <c:pt idx="30" formatCode="0.000">
                  <c:v>17.810949090245487</c:v>
                </c:pt>
                <c:pt idx="33" formatCode="0.000">
                  <c:v>3.1142123370391359</c:v>
                </c:pt>
                <c:pt idx="36" formatCode="0.000">
                  <c:v>7.4407712399960779</c:v>
                </c:pt>
                <c:pt idx="39" formatCode="0.000">
                  <c:v>5.3916443950810296</c:v>
                </c:pt>
                <c:pt idx="42" formatCode="0.000">
                  <c:v>10.670653624785231</c:v>
                </c:pt>
                <c:pt idx="45" formatCode="0.000">
                  <c:v>15.845974586801633</c:v>
                </c:pt>
                <c:pt idx="48" formatCode="0.000">
                  <c:v>21.716459230055108</c:v>
                </c:pt>
                <c:pt idx="51" formatCode="0.000">
                  <c:v>28.522181704837958</c:v>
                </c:pt>
                <c:pt idx="54" formatCode="0.000">
                  <c:v>28.93653519496203</c:v>
                </c:pt>
                <c:pt idx="57" formatCode="0.000">
                  <c:v>33.901274060220324</c:v>
                </c:pt>
                <c:pt idx="60" formatCode="0.000">
                  <c:v>13.115453536991202</c:v>
                </c:pt>
                <c:pt idx="63" formatCode="0.000">
                  <c:v>45.480221211357765</c:v>
                </c:pt>
                <c:pt idx="66" formatCode="0.000">
                  <c:v>30.652268452902831</c:v>
                </c:pt>
                <c:pt idx="69" formatCode="0.000">
                  <c:v>13.57405078392655</c:v>
                </c:pt>
                <c:pt idx="72" formatCode="0.000">
                  <c:v>9.1403429309513431</c:v>
                </c:pt>
                <c:pt idx="75" formatCode="0.000">
                  <c:v>19.024388168768869</c:v>
                </c:pt>
                <c:pt idx="78" formatCode="0.000">
                  <c:v>29.839882938748776</c:v>
                </c:pt>
                <c:pt idx="81" formatCode="0.000">
                  <c:v>41.791919991342546</c:v>
                </c:pt>
                <c:pt idx="84" formatCode="0.000">
                  <c:v>20.779589518770432</c:v>
                </c:pt>
                <c:pt idx="87" formatCode="0.000">
                  <c:v>27.784256352789395</c:v>
                </c:pt>
                <c:pt idx="90" formatCode="0.000">
                  <c:v>9.6069983273388946</c:v>
                </c:pt>
                <c:pt idx="93" formatCode="0.000">
                  <c:v>20.750285297645767</c:v>
                </c:pt>
                <c:pt idx="96" formatCode="0.000">
                  <c:v>28.148818941307496</c:v>
                </c:pt>
                <c:pt idx="99" formatCode="0.000">
                  <c:v>3.7096371614490722</c:v>
                </c:pt>
                <c:pt idx="102" formatCode="0.000">
                  <c:v>11.663571743357679</c:v>
                </c:pt>
                <c:pt idx="105" formatCode="0.000">
                  <c:v>7.9658826726365639</c:v>
                </c:pt>
                <c:pt idx="108" formatCode="0.000">
                  <c:v>24.438988867762617</c:v>
                </c:pt>
                <c:pt idx="111" formatCode="0.000">
                  <c:v>24.019045122843462</c:v>
                </c:pt>
                <c:pt idx="114" formatCode="0.000">
                  <c:v>30.128163307157347</c:v>
                </c:pt>
                <c:pt idx="117" formatCode="0.000">
                  <c:v>23.574411550602466</c:v>
                </c:pt>
                <c:pt idx="120" formatCode="0.000">
                  <c:v>49.149716711138495</c:v>
                </c:pt>
                <c:pt idx="123" formatCode="0.000">
                  <c:v>11.539441457645362</c:v>
                </c:pt>
                <c:pt idx="126" formatCode="0.000">
                  <c:v>91.298969973365885</c:v>
                </c:pt>
                <c:pt idx="129" formatCode="0.000">
                  <c:v>32.30232067040135</c:v>
                </c:pt>
                <c:pt idx="132" formatCode="0.000">
                  <c:v>19.596389748515648</c:v>
                </c:pt>
                <c:pt idx="135" formatCode="0.000">
                  <c:v>29.983172928097929</c:v>
                </c:pt>
                <c:pt idx="138" formatCode="0.000">
                  <c:v>39.544262550485556</c:v>
                </c:pt>
                <c:pt idx="141" formatCode="0.000">
                  <c:v>11.25695163153067</c:v>
                </c:pt>
                <c:pt idx="144" formatCode="0.000">
                  <c:v>14.917074038484069</c:v>
                </c:pt>
                <c:pt idx="147" formatCode="0.000">
                  <c:v>29.0062491389169</c:v>
                </c:pt>
                <c:pt idx="150" formatCode="0.000">
                  <c:v>3.2749925208892527</c:v>
                </c:pt>
                <c:pt idx="153" formatCode="0.000">
                  <c:v>41.744314394318458</c:v>
                </c:pt>
                <c:pt idx="156" formatCode="0.000">
                  <c:v>19.239022016382041</c:v>
                </c:pt>
                <c:pt idx="159" formatCode="0.000">
                  <c:v>4.2467561616509935</c:v>
                </c:pt>
                <c:pt idx="162" formatCode="0.000">
                  <c:v>24.740415864969844</c:v>
                </c:pt>
                <c:pt idx="165" formatCode="0.000">
                  <c:v>16.813650609257948</c:v>
                </c:pt>
                <c:pt idx="168" formatCode="0.000">
                  <c:v>1.4744592068432105</c:v>
                </c:pt>
                <c:pt idx="171" formatCode="0.000">
                  <c:v>9.9244054462123135</c:v>
                </c:pt>
                <c:pt idx="174" formatCode="0.000">
                  <c:v>29.809412410019792</c:v>
                </c:pt>
                <c:pt idx="177" formatCode="0.000">
                  <c:v>34.704107322533254</c:v>
                </c:pt>
                <c:pt idx="180" formatCode="0.000">
                  <c:v>3.737977448522797</c:v>
                </c:pt>
                <c:pt idx="183" formatCode="0.000">
                  <c:v>11.987016105848133</c:v>
                </c:pt>
                <c:pt idx="186" formatCode="0.000">
                  <c:v>30.722791778694013</c:v>
                </c:pt>
                <c:pt idx="189" formatCode="0.000">
                  <c:v>69.110779305792718</c:v>
                </c:pt>
                <c:pt idx="192" formatCode="0.000">
                  <c:v>31.291789404305433</c:v>
                </c:pt>
                <c:pt idx="195" formatCode="0.000">
                  <c:v>25.202510546931574</c:v>
                </c:pt>
                <c:pt idx="198" formatCode="0.000">
                  <c:v>18.365016342613647</c:v>
                </c:pt>
                <c:pt idx="201" formatCode="0.000">
                  <c:v>8.3082828587854252</c:v>
                </c:pt>
                <c:pt idx="204" formatCode="0.000">
                  <c:v>4.9613305025478853</c:v>
                </c:pt>
                <c:pt idx="207" formatCode="0.000">
                  <c:v>13.192897801093793</c:v>
                </c:pt>
                <c:pt idx="210" formatCode="0.000">
                  <c:v>2.2174115750704302</c:v>
                </c:pt>
                <c:pt idx="213" formatCode="0.000">
                  <c:v>25.53860451845604</c:v>
                </c:pt>
                <c:pt idx="216" formatCode="0.000">
                  <c:v>7.5285856196257166</c:v>
                </c:pt>
                <c:pt idx="219" formatCode="0.000">
                  <c:v>12.813740981438967</c:v>
                </c:pt>
                <c:pt idx="222" formatCode="0.000">
                  <c:v>4.3662094054022722</c:v>
                </c:pt>
                <c:pt idx="225" formatCode="0.000">
                  <c:v>2.295424812537791</c:v>
                </c:pt>
                <c:pt idx="228" formatCode="0.000">
                  <c:v>18.032758277633651</c:v>
                </c:pt>
                <c:pt idx="231" formatCode="0.000">
                  <c:v>48.752449276974289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D-BC43-93E7-8B99D5CE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1854383"/>
        <c:axId val="401856031"/>
      </c:barChart>
      <c:catAx>
        <c:axId val="4018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320000" spcFirstLastPara="1" vertOverflow="ellipsis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856031"/>
        <c:crossesAt val="0"/>
        <c:auto val="1"/>
        <c:lblAlgn val="ctr"/>
        <c:lblOffset val="100"/>
        <c:noMultiLvlLbl val="0"/>
      </c:catAx>
      <c:valAx>
        <c:axId val="401856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4000" b="1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854383"/>
        <c:crosses val="autoZero"/>
        <c:crossBetween val="between"/>
        <c:majorUnit val="5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CAPACIDAD DE RETENCIÓN DE AGUA (CRA)</a:t>
            </a:r>
            <a:endParaRPr lang="es-MX">
              <a:effectLst/>
            </a:endParaRPr>
          </a:p>
        </c:rich>
      </c:tx>
      <c:layout>
        <c:manualLayout>
          <c:xMode val="edge"/>
          <c:yMode val="edge"/>
          <c:x val="0.41073448756512831"/>
          <c:y val="3.0460011270318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5495814827870811E-2"/>
          <c:y val="0.10497656369271145"/>
          <c:w val="0.93719116629197696"/>
          <c:h val="0.832871650195202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2-4A4F-9FF7-91064698A0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892-4A4F-9FF7-91064698A0A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2-4A4F-9FF7-91064698A0A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92-4A4F-9FF7-91064698A0A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92-4A4F-9FF7-91064698A0A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2-4A4F-9FF7-91064698A0A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892-4A4F-9FF7-91064698A0A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892-4A4F-9FF7-91064698A0A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892-4A4F-9FF7-91064698A0A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2-4A4F-9FF7-91064698A0A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892-4A4F-9FF7-91064698A0A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892-4A4F-9FF7-91064698A0A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892-4A4F-9FF7-91064698A0A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892-4A4F-9FF7-91064698A0A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892-4A4F-9FF7-91064698A0A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92-4A4F-9FF7-91064698A0A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892-4A4F-9FF7-91064698A0A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892-4A4F-9FF7-91064698A0A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892-4A4F-9FF7-91064698A0A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892-4A4F-9FF7-91064698A0A2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892-4A4F-9FF7-91064698A0A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92-4A4F-9FF7-91064698A0A2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892-4A4F-9FF7-91064698A0A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892-4A4F-9FF7-91064698A0A2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892-4A4F-9FF7-91064698A0A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892-4A4F-9FF7-91064698A0A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892-4A4F-9FF7-91064698A0A2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892-4A4F-9FF7-91064698A0A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892-4A4F-9FF7-91064698A0A2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892-4A4F-9FF7-91064698A0A2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92-4A4F-9FF7-91064698A0A2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892-4A4F-9FF7-91064698A0A2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92-4A4F-9FF7-91064698A0A2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892-4A4F-9FF7-91064698A0A2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92-4A4F-9FF7-91064698A0A2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92-4A4F-9FF7-91064698A0A2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92-4A4F-9FF7-91064698A0A2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92-4A4F-9FF7-91064698A0A2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92-4A4F-9FF7-91064698A0A2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92-4A4F-9FF7-91064698A0A2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92-4A4F-9FF7-91064698A0A2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92-4A4F-9FF7-91064698A0A2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892-4A4F-9FF7-91064698A0A2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892-4A4F-9FF7-91064698A0A2}"/>
              </c:ext>
            </c:extLst>
          </c:dPt>
          <c:dPt>
            <c:idx val="7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892-4A4F-9FF7-91064698A0A2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92-4A4F-9FF7-91064698A0A2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892-4A4F-9FF7-91064698A0A2}"/>
              </c:ext>
            </c:extLst>
          </c:dPt>
          <c:errBars>
            <c:errBarType val="both"/>
            <c:errValType val="cust"/>
            <c:noEndCap val="0"/>
            <c:plus>
              <c:numRef>
                <c:f>CRAD_ind!$Y$3:$Y$80</c:f>
                <c:numCache>
                  <c:formatCode>General</c:formatCode>
                  <c:ptCount val="78"/>
                  <c:pt idx="0">
                    <c:v>1.3998942877593799</c:v>
                  </c:pt>
                  <c:pt idx="1">
                    <c:v>1.32072951398605</c:v>
                  </c:pt>
                  <c:pt idx="2">
                    <c:v>8.0480498805648185E-2</c:v>
                  </c:pt>
                  <c:pt idx="3">
                    <c:v>2.3509079872187755</c:v>
                  </c:pt>
                  <c:pt idx="4">
                    <c:v>0.84689786115760424</c:v>
                  </c:pt>
                  <c:pt idx="5">
                    <c:v>0.9756508453055337</c:v>
                  </c:pt>
                  <c:pt idx="6">
                    <c:v>2.3128335942849469</c:v>
                  </c:pt>
                  <c:pt idx="7">
                    <c:v>1.0644371075282917</c:v>
                  </c:pt>
                  <c:pt idx="8">
                    <c:v>3.6758816341349809</c:v>
                  </c:pt>
                  <c:pt idx="9">
                    <c:v>0.4001106099205049</c:v>
                  </c:pt>
                  <c:pt idx="10">
                    <c:v>1.8311965361279108</c:v>
                  </c:pt>
                  <c:pt idx="11">
                    <c:v>0.60887141579511062</c:v>
                  </c:pt>
                  <c:pt idx="12">
                    <c:v>0.65051178423395528</c:v>
                  </c:pt>
                  <c:pt idx="13">
                    <c:v>1.5762015477856073</c:v>
                  </c:pt>
                  <c:pt idx="14">
                    <c:v>2.1595783798411663</c:v>
                  </c:pt>
                  <c:pt idx="15">
                    <c:v>2.1656262617321809</c:v>
                  </c:pt>
                  <c:pt idx="16">
                    <c:v>3.4687255640549841</c:v>
                  </c:pt>
                  <c:pt idx="17">
                    <c:v>3.2280403797497907</c:v>
                  </c:pt>
                  <c:pt idx="18">
                    <c:v>3.3402059604362879</c:v>
                  </c:pt>
                  <c:pt idx="19">
                    <c:v>2.7979187244681722</c:v>
                  </c:pt>
                  <c:pt idx="20">
                    <c:v>0.5</c:v>
                  </c:pt>
                  <c:pt idx="21">
                    <c:v>3.1666570726217489</c:v>
                  </c:pt>
                  <c:pt idx="22">
                    <c:v>2.9465159916499459</c:v>
                  </c:pt>
                  <c:pt idx="23">
                    <c:v>2.1979728279639303</c:v>
                  </c:pt>
                  <c:pt idx="24">
                    <c:v>0.79111401283679783</c:v>
                  </c:pt>
                  <c:pt idx="25">
                    <c:v>2.1921583737515022</c:v>
                  </c:pt>
                  <c:pt idx="26">
                    <c:v>2.412177566508809</c:v>
                  </c:pt>
                  <c:pt idx="27">
                    <c:v>3.2148048950875667</c:v>
                  </c:pt>
                  <c:pt idx="28">
                    <c:v>1.3223855370879909</c:v>
                  </c:pt>
                  <c:pt idx="29">
                    <c:v>0.76567184630894636</c:v>
                  </c:pt>
                  <c:pt idx="30">
                    <c:v>2.2883874418464112</c:v>
                  </c:pt>
                  <c:pt idx="31">
                    <c:v>1.6984509887592323</c:v>
                  </c:pt>
                  <c:pt idx="32">
                    <c:v>1.0292760049778205</c:v>
                  </c:pt>
                  <c:pt idx="33">
                    <c:v>1.4675330095756005</c:v>
                  </c:pt>
                  <c:pt idx="34">
                    <c:v>1.5403905646792542</c:v>
                  </c:pt>
                  <c:pt idx="35">
                    <c:v>0.69228262338781532</c:v>
                  </c:pt>
                  <c:pt idx="36">
                    <c:v>1.2708887242693021</c:v>
                  </c:pt>
                  <c:pt idx="37">
                    <c:v>0.68586064066583374</c:v>
                  </c:pt>
                  <c:pt idx="38">
                    <c:v>1.4432274513849626</c:v>
                  </c:pt>
                  <c:pt idx="39">
                    <c:v>4.5274461438163929</c:v>
                  </c:pt>
                  <c:pt idx="40">
                    <c:v>2.7583960743774139</c:v>
                  </c:pt>
                  <c:pt idx="41">
                    <c:v>0.19479017887661032</c:v>
                  </c:pt>
                  <c:pt idx="42">
                    <c:v>5.9063224498679956</c:v>
                  </c:pt>
                  <c:pt idx="43">
                    <c:v>2.488965826564919</c:v>
                  </c:pt>
                  <c:pt idx="44">
                    <c:v>2.8519804610013653</c:v>
                  </c:pt>
                  <c:pt idx="45">
                    <c:v>0.79267948148766443</c:v>
                  </c:pt>
                  <c:pt idx="46">
                    <c:v>5.073392573825708</c:v>
                  </c:pt>
                  <c:pt idx="47">
                    <c:v>1.2124492459247387</c:v>
                  </c:pt>
                  <c:pt idx="48">
                    <c:v>0.64511121379182745</c:v>
                  </c:pt>
                  <c:pt idx="49">
                    <c:v>1.6622294470022461</c:v>
                  </c:pt>
                  <c:pt idx="50">
                    <c:v>1.071271524545647</c:v>
                  </c:pt>
                  <c:pt idx="51">
                    <c:v>5.2442055163017569</c:v>
                  </c:pt>
                  <c:pt idx="52">
                    <c:v>1.9821386373930854</c:v>
                  </c:pt>
                  <c:pt idx="53">
                    <c:v>1.1397217290880712</c:v>
                  </c:pt>
                  <c:pt idx="54">
                    <c:v>5.8442621488026383</c:v>
                  </c:pt>
                  <c:pt idx="55">
                    <c:v>3.3471954085836959</c:v>
                  </c:pt>
                  <c:pt idx="56">
                    <c:v>0.93320465331608038</c:v>
                  </c:pt>
                  <c:pt idx="57">
                    <c:v>0.94318754513658531</c:v>
                  </c:pt>
                  <c:pt idx="58">
                    <c:v>0.93812330110488762</c:v>
                  </c:pt>
                  <c:pt idx="59">
                    <c:v>4.5929971907583074</c:v>
                  </c:pt>
                  <c:pt idx="60">
                    <c:v>0.73287196550231404</c:v>
                  </c:pt>
                  <c:pt idx="61">
                    <c:v>1.522049724894935</c:v>
                  </c:pt>
                  <c:pt idx="62">
                    <c:v>3.2454557757551012</c:v>
                  </c:pt>
                  <c:pt idx="63">
                    <c:v>5.6072411890429068</c:v>
                  </c:pt>
                  <c:pt idx="64">
                    <c:v>2.8503137260269074</c:v>
                  </c:pt>
                  <c:pt idx="65">
                    <c:v>5.0481720884982817</c:v>
                  </c:pt>
                  <c:pt idx="66">
                    <c:v>3.2482940588011009</c:v>
                  </c:pt>
                  <c:pt idx="67">
                    <c:v>1.5865660480235846</c:v>
                  </c:pt>
                  <c:pt idx="68">
                    <c:v>0.71512591304923545</c:v>
                  </c:pt>
                  <c:pt idx="69">
                    <c:v>2.8786915312144932</c:v>
                  </c:pt>
                  <c:pt idx="70">
                    <c:v>0.43411299888361099</c:v>
                  </c:pt>
                  <c:pt idx="71">
                    <c:v>2.0456448563949809</c:v>
                  </c:pt>
                  <c:pt idx="72">
                    <c:v>1.9637487926812998</c:v>
                  </c:pt>
                  <c:pt idx="73">
                    <c:v>1.3883980153052615</c:v>
                  </c:pt>
                  <c:pt idx="74">
                    <c:v>0.70398079314186179</c:v>
                  </c:pt>
                  <c:pt idx="75">
                    <c:v>0.82799177822192649</c:v>
                  </c:pt>
                  <c:pt idx="76">
                    <c:v>8.0553304055915103</c:v>
                  </c:pt>
                  <c:pt idx="77">
                    <c:v>2.2624533594248506</c:v>
                  </c:pt>
                </c:numCache>
              </c:numRef>
            </c:plus>
            <c:minus>
              <c:numRef>
                <c:f>CRAD_ind!$Y$3:$Y$80</c:f>
                <c:numCache>
                  <c:formatCode>General</c:formatCode>
                  <c:ptCount val="78"/>
                  <c:pt idx="0">
                    <c:v>1.3998942877593799</c:v>
                  </c:pt>
                  <c:pt idx="1">
                    <c:v>1.32072951398605</c:v>
                  </c:pt>
                  <c:pt idx="2">
                    <c:v>8.0480498805648185E-2</c:v>
                  </c:pt>
                  <c:pt idx="3">
                    <c:v>2.3509079872187755</c:v>
                  </c:pt>
                  <c:pt idx="4">
                    <c:v>0.84689786115760424</c:v>
                  </c:pt>
                  <c:pt idx="5">
                    <c:v>0.9756508453055337</c:v>
                  </c:pt>
                  <c:pt idx="6">
                    <c:v>2.3128335942849469</c:v>
                  </c:pt>
                  <c:pt idx="7">
                    <c:v>1.0644371075282917</c:v>
                  </c:pt>
                  <c:pt idx="8">
                    <c:v>3.6758816341349809</c:v>
                  </c:pt>
                  <c:pt idx="9">
                    <c:v>0.4001106099205049</c:v>
                  </c:pt>
                  <c:pt idx="10">
                    <c:v>1.8311965361279108</c:v>
                  </c:pt>
                  <c:pt idx="11">
                    <c:v>0.60887141579511062</c:v>
                  </c:pt>
                  <c:pt idx="12">
                    <c:v>0.65051178423395528</c:v>
                  </c:pt>
                  <c:pt idx="13">
                    <c:v>1.5762015477856073</c:v>
                  </c:pt>
                  <c:pt idx="14">
                    <c:v>2.1595783798411663</c:v>
                  </c:pt>
                  <c:pt idx="15">
                    <c:v>2.1656262617321809</c:v>
                  </c:pt>
                  <c:pt idx="16">
                    <c:v>3.4687255640549841</c:v>
                  </c:pt>
                  <c:pt idx="17">
                    <c:v>3.2280403797497907</c:v>
                  </c:pt>
                  <c:pt idx="18">
                    <c:v>3.3402059604362879</c:v>
                  </c:pt>
                  <c:pt idx="19">
                    <c:v>2.7979187244681722</c:v>
                  </c:pt>
                  <c:pt idx="20">
                    <c:v>0.5</c:v>
                  </c:pt>
                  <c:pt idx="21">
                    <c:v>3.1666570726217489</c:v>
                  </c:pt>
                  <c:pt idx="22">
                    <c:v>2.9465159916499459</c:v>
                  </c:pt>
                  <c:pt idx="23">
                    <c:v>2.1979728279639303</c:v>
                  </c:pt>
                  <c:pt idx="24">
                    <c:v>0.79111401283679783</c:v>
                  </c:pt>
                  <c:pt idx="25">
                    <c:v>2.1921583737515022</c:v>
                  </c:pt>
                  <c:pt idx="26">
                    <c:v>2.412177566508809</c:v>
                  </c:pt>
                  <c:pt idx="27">
                    <c:v>3.2148048950875667</c:v>
                  </c:pt>
                  <c:pt idx="28">
                    <c:v>1.3223855370879909</c:v>
                  </c:pt>
                  <c:pt idx="29">
                    <c:v>0.76567184630894636</c:v>
                  </c:pt>
                  <c:pt idx="30">
                    <c:v>2.2883874418464112</c:v>
                  </c:pt>
                  <c:pt idx="31">
                    <c:v>1.6984509887592323</c:v>
                  </c:pt>
                  <c:pt idx="32">
                    <c:v>1.0292760049778205</c:v>
                  </c:pt>
                  <c:pt idx="33">
                    <c:v>1.4675330095756005</c:v>
                  </c:pt>
                  <c:pt idx="34">
                    <c:v>1.5403905646792542</c:v>
                  </c:pt>
                  <c:pt idx="35">
                    <c:v>0.69228262338781532</c:v>
                  </c:pt>
                  <c:pt idx="36">
                    <c:v>1.2708887242693021</c:v>
                  </c:pt>
                  <c:pt idx="37">
                    <c:v>0.68586064066583374</c:v>
                  </c:pt>
                  <c:pt idx="38">
                    <c:v>1.4432274513849626</c:v>
                  </c:pt>
                  <c:pt idx="39">
                    <c:v>4.5274461438163929</c:v>
                  </c:pt>
                  <c:pt idx="40">
                    <c:v>2.7583960743774139</c:v>
                  </c:pt>
                  <c:pt idx="41">
                    <c:v>0.19479017887661032</c:v>
                  </c:pt>
                  <c:pt idx="42">
                    <c:v>5.9063224498679956</c:v>
                  </c:pt>
                  <c:pt idx="43">
                    <c:v>2.488965826564919</c:v>
                  </c:pt>
                  <c:pt idx="44">
                    <c:v>2.8519804610013653</c:v>
                  </c:pt>
                  <c:pt idx="45">
                    <c:v>0.79267948148766443</c:v>
                  </c:pt>
                  <c:pt idx="46">
                    <c:v>5.073392573825708</c:v>
                  </c:pt>
                  <c:pt idx="47">
                    <c:v>1.2124492459247387</c:v>
                  </c:pt>
                  <c:pt idx="48">
                    <c:v>0.64511121379182745</c:v>
                  </c:pt>
                  <c:pt idx="49">
                    <c:v>1.6622294470022461</c:v>
                  </c:pt>
                  <c:pt idx="50">
                    <c:v>1.071271524545647</c:v>
                  </c:pt>
                  <c:pt idx="51">
                    <c:v>5.2442055163017569</c:v>
                  </c:pt>
                  <c:pt idx="52">
                    <c:v>1.9821386373930854</c:v>
                  </c:pt>
                  <c:pt idx="53">
                    <c:v>1.1397217290880712</c:v>
                  </c:pt>
                  <c:pt idx="54">
                    <c:v>5.8442621488026383</c:v>
                  </c:pt>
                  <c:pt idx="55">
                    <c:v>3.3471954085836959</c:v>
                  </c:pt>
                  <c:pt idx="56">
                    <c:v>0.93320465331608038</c:v>
                  </c:pt>
                  <c:pt idx="57">
                    <c:v>0.94318754513658531</c:v>
                  </c:pt>
                  <c:pt idx="58">
                    <c:v>0.93812330110488762</c:v>
                  </c:pt>
                  <c:pt idx="59">
                    <c:v>4.5929971907583074</c:v>
                  </c:pt>
                  <c:pt idx="60">
                    <c:v>0.73287196550231404</c:v>
                  </c:pt>
                  <c:pt idx="61">
                    <c:v>1.522049724894935</c:v>
                  </c:pt>
                  <c:pt idx="62">
                    <c:v>3.2454557757551012</c:v>
                  </c:pt>
                  <c:pt idx="63">
                    <c:v>5.6072411890429068</c:v>
                  </c:pt>
                  <c:pt idx="64">
                    <c:v>2.8503137260269074</c:v>
                  </c:pt>
                  <c:pt idx="65">
                    <c:v>5.0481720884982817</c:v>
                  </c:pt>
                  <c:pt idx="66">
                    <c:v>3.2482940588011009</c:v>
                  </c:pt>
                  <c:pt idx="67">
                    <c:v>1.5865660480235846</c:v>
                  </c:pt>
                  <c:pt idx="68">
                    <c:v>0.71512591304923545</c:v>
                  </c:pt>
                  <c:pt idx="69">
                    <c:v>2.8786915312144932</c:v>
                  </c:pt>
                  <c:pt idx="70">
                    <c:v>0.43411299888361099</c:v>
                  </c:pt>
                  <c:pt idx="71">
                    <c:v>2.0456448563949809</c:v>
                  </c:pt>
                  <c:pt idx="72">
                    <c:v>1.9637487926812998</c:v>
                  </c:pt>
                  <c:pt idx="73">
                    <c:v>1.3883980153052615</c:v>
                  </c:pt>
                  <c:pt idx="74">
                    <c:v>0.70398079314186179</c:v>
                  </c:pt>
                  <c:pt idx="75">
                    <c:v>0.82799177822192649</c:v>
                  </c:pt>
                  <c:pt idx="76">
                    <c:v>8.0553304055915103</c:v>
                  </c:pt>
                  <c:pt idx="77">
                    <c:v>2.2624533594248506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CRAD_ind!$W$3:$W$80</c:f>
              <c:strCache>
                <c:ptCount val="78"/>
                <c:pt idx="0">
                  <c:v>CZ_01</c:v>
                </c:pt>
                <c:pt idx="1">
                  <c:v>CZ_02</c:v>
                </c:pt>
                <c:pt idx="2">
                  <c:v>CZ_03</c:v>
                </c:pt>
                <c:pt idx="3">
                  <c:v>CZ_04</c:v>
                </c:pt>
                <c:pt idx="4">
                  <c:v>CZ_QL</c:v>
                </c:pt>
                <c:pt idx="5">
                  <c:v>MT_01</c:v>
                </c:pt>
                <c:pt idx="6">
                  <c:v>MT_01</c:v>
                </c:pt>
                <c:pt idx="7">
                  <c:v>MT_02</c:v>
                </c:pt>
                <c:pt idx="8">
                  <c:v>MT_02</c:v>
                </c:pt>
                <c:pt idx="9">
                  <c:v>MT_03</c:v>
                </c:pt>
                <c:pt idx="10">
                  <c:v>MT_03</c:v>
                </c:pt>
                <c:pt idx="11">
                  <c:v>MT_04</c:v>
                </c:pt>
                <c:pt idx="12">
                  <c:v>MT_04</c:v>
                </c:pt>
                <c:pt idx="13">
                  <c:v>MT_QL</c:v>
                </c:pt>
                <c:pt idx="14">
                  <c:v>MC_01</c:v>
                </c:pt>
                <c:pt idx="15">
                  <c:v>MC_01</c:v>
                </c:pt>
                <c:pt idx="16">
                  <c:v>MC_02</c:v>
                </c:pt>
                <c:pt idx="17">
                  <c:v>MC_02</c:v>
                </c:pt>
                <c:pt idx="18">
                  <c:v>MC_03</c:v>
                </c:pt>
                <c:pt idx="19">
                  <c:v>MC_03</c:v>
                </c:pt>
                <c:pt idx="20">
                  <c:v>MC_04</c:v>
                </c:pt>
                <c:pt idx="21">
                  <c:v>MC_04</c:v>
                </c:pt>
                <c:pt idx="22">
                  <c:v>MC_QL</c:v>
                </c:pt>
                <c:pt idx="23">
                  <c:v>MC_QC</c:v>
                </c:pt>
                <c:pt idx="24">
                  <c:v>MB_01</c:v>
                </c:pt>
                <c:pt idx="25">
                  <c:v>MB_01</c:v>
                </c:pt>
                <c:pt idx="26">
                  <c:v>MB_02</c:v>
                </c:pt>
                <c:pt idx="27">
                  <c:v>MB_02</c:v>
                </c:pt>
                <c:pt idx="28">
                  <c:v>MB_03</c:v>
                </c:pt>
                <c:pt idx="29">
                  <c:v>MB_03</c:v>
                </c:pt>
                <c:pt idx="30">
                  <c:v>MB_04</c:v>
                </c:pt>
                <c:pt idx="31">
                  <c:v>MB_04</c:v>
                </c:pt>
                <c:pt idx="32">
                  <c:v>MB_QL</c:v>
                </c:pt>
                <c:pt idx="33">
                  <c:v>CY_01</c:v>
                </c:pt>
                <c:pt idx="34">
                  <c:v>CY_01</c:v>
                </c:pt>
                <c:pt idx="35">
                  <c:v>CY_02</c:v>
                </c:pt>
                <c:pt idx="36">
                  <c:v>CY_02</c:v>
                </c:pt>
                <c:pt idx="37">
                  <c:v>CY_03</c:v>
                </c:pt>
                <c:pt idx="38">
                  <c:v>CY_03</c:v>
                </c:pt>
                <c:pt idx="39">
                  <c:v>CY_04</c:v>
                </c:pt>
                <c:pt idx="40">
                  <c:v>CY_04</c:v>
                </c:pt>
                <c:pt idx="41">
                  <c:v>CY_QL</c:v>
                </c:pt>
                <c:pt idx="42">
                  <c:v>LS_01</c:v>
                </c:pt>
                <c:pt idx="43">
                  <c:v>LS_01</c:v>
                </c:pt>
                <c:pt idx="44">
                  <c:v>LS_02</c:v>
                </c:pt>
                <c:pt idx="45">
                  <c:v>LS_02</c:v>
                </c:pt>
                <c:pt idx="46">
                  <c:v>LS_03</c:v>
                </c:pt>
                <c:pt idx="47">
                  <c:v>LS_03</c:v>
                </c:pt>
                <c:pt idx="48">
                  <c:v>LS_04</c:v>
                </c:pt>
                <c:pt idx="49">
                  <c:v>LS_04</c:v>
                </c:pt>
                <c:pt idx="50">
                  <c:v>LS_QL</c:v>
                </c:pt>
                <c:pt idx="51">
                  <c:v>LS_05</c:v>
                </c:pt>
                <c:pt idx="52">
                  <c:v>LS_QC</c:v>
                </c:pt>
                <c:pt idx="53">
                  <c:v>CR_01</c:v>
                </c:pt>
                <c:pt idx="54">
                  <c:v>CR_01</c:v>
                </c:pt>
                <c:pt idx="55">
                  <c:v>CR_02</c:v>
                </c:pt>
                <c:pt idx="56">
                  <c:v>CR_03</c:v>
                </c:pt>
                <c:pt idx="57">
                  <c:v>CR_03</c:v>
                </c:pt>
                <c:pt idx="58">
                  <c:v>CR_04</c:v>
                </c:pt>
                <c:pt idx="59">
                  <c:v>CR_04</c:v>
                </c:pt>
                <c:pt idx="60">
                  <c:v>CR_QL</c:v>
                </c:pt>
                <c:pt idx="61">
                  <c:v>PZ_01</c:v>
                </c:pt>
                <c:pt idx="62">
                  <c:v>PZ_01</c:v>
                </c:pt>
                <c:pt idx="63">
                  <c:v>PZ_02</c:v>
                </c:pt>
                <c:pt idx="64">
                  <c:v>PZ_02</c:v>
                </c:pt>
                <c:pt idx="65">
                  <c:v>PZ_03</c:v>
                </c:pt>
                <c:pt idx="66">
                  <c:v>PZ_03</c:v>
                </c:pt>
                <c:pt idx="67">
                  <c:v>PZ_04</c:v>
                </c:pt>
                <c:pt idx="68">
                  <c:v>PZ_04</c:v>
                </c:pt>
                <c:pt idx="69">
                  <c:v>PZ_QL</c:v>
                </c:pt>
                <c:pt idx="70">
                  <c:v>IT_01</c:v>
                </c:pt>
                <c:pt idx="71">
                  <c:v>IT_01</c:v>
                </c:pt>
                <c:pt idx="72">
                  <c:v>IT_02</c:v>
                </c:pt>
                <c:pt idx="73">
                  <c:v>IT_02</c:v>
                </c:pt>
                <c:pt idx="74">
                  <c:v>IT_03</c:v>
                </c:pt>
                <c:pt idx="75">
                  <c:v>IT_QL</c:v>
                </c:pt>
                <c:pt idx="76">
                  <c:v>IT_04</c:v>
                </c:pt>
                <c:pt idx="77">
                  <c:v>IT_QC</c:v>
                </c:pt>
              </c:strCache>
            </c:strRef>
          </c:cat>
          <c:val>
            <c:numRef>
              <c:f>CRAD_ind!$X$3:$X$80</c:f>
              <c:numCache>
                <c:formatCode>0.000</c:formatCode>
                <c:ptCount val="78"/>
                <c:pt idx="0">
                  <c:v>6.7058746275605507</c:v>
                </c:pt>
                <c:pt idx="1">
                  <c:v>10.146382434551976</c:v>
                </c:pt>
                <c:pt idx="2">
                  <c:v>2.7738291662454926</c:v>
                </c:pt>
                <c:pt idx="3">
                  <c:v>9.1942070852000537</c:v>
                </c:pt>
                <c:pt idx="4">
                  <c:v>7.9369001363185632</c:v>
                </c:pt>
                <c:pt idx="5">
                  <c:v>7.4075529341578177</c:v>
                </c:pt>
                <c:pt idx="6">
                  <c:v>45.315297653765448</c:v>
                </c:pt>
                <c:pt idx="7">
                  <c:v>5.2005805669193288</c:v>
                </c:pt>
                <c:pt idx="8">
                  <c:v>29.849348503931015</c:v>
                </c:pt>
                <c:pt idx="9">
                  <c:v>1.3751931839004545</c:v>
                </c:pt>
                <c:pt idx="10">
                  <c:v>17.810949090245487</c:v>
                </c:pt>
                <c:pt idx="11">
                  <c:v>3.1142123370391359</c:v>
                </c:pt>
                <c:pt idx="12">
                  <c:v>7.4407712399960779</c:v>
                </c:pt>
                <c:pt idx="13">
                  <c:v>5.3916443950810296</c:v>
                </c:pt>
                <c:pt idx="14">
                  <c:v>10.670653624785231</c:v>
                </c:pt>
                <c:pt idx="15">
                  <c:v>15.845974586801633</c:v>
                </c:pt>
                <c:pt idx="16">
                  <c:v>21.716459230055108</c:v>
                </c:pt>
                <c:pt idx="17">
                  <c:v>28.522181704837958</c:v>
                </c:pt>
                <c:pt idx="18">
                  <c:v>28.93653519496203</c:v>
                </c:pt>
                <c:pt idx="19">
                  <c:v>33.901274060220324</c:v>
                </c:pt>
                <c:pt idx="20">
                  <c:v>13.115453536991202</c:v>
                </c:pt>
                <c:pt idx="21">
                  <c:v>45.480221211357765</c:v>
                </c:pt>
                <c:pt idx="22">
                  <c:v>30.652268452902831</c:v>
                </c:pt>
                <c:pt idx="23">
                  <c:v>13.57405078392655</c:v>
                </c:pt>
                <c:pt idx="24">
                  <c:v>9.1403429309513431</c:v>
                </c:pt>
                <c:pt idx="25">
                  <c:v>19.024388168768869</c:v>
                </c:pt>
                <c:pt idx="26">
                  <c:v>29.839882938748776</c:v>
                </c:pt>
                <c:pt idx="27">
                  <c:v>41.791919991342546</c:v>
                </c:pt>
                <c:pt idx="28">
                  <c:v>20.779589518770432</c:v>
                </c:pt>
                <c:pt idx="29">
                  <c:v>27.784256352789395</c:v>
                </c:pt>
                <c:pt idx="30">
                  <c:v>9.6069983273388946</c:v>
                </c:pt>
                <c:pt idx="31">
                  <c:v>20.750285297645767</c:v>
                </c:pt>
                <c:pt idx="32">
                  <c:v>28.148818941307496</c:v>
                </c:pt>
                <c:pt idx="33">
                  <c:v>3.7096371614490722</c:v>
                </c:pt>
                <c:pt idx="34">
                  <c:v>11.663571743357679</c:v>
                </c:pt>
                <c:pt idx="35">
                  <c:v>7.9658826726365639</c:v>
                </c:pt>
                <c:pt idx="36">
                  <c:v>24.438988867762617</c:v>
                </c:pt>
                <c:pt idx="37">
                  <c:v>24.019045122843462</c:v>
                </c:pt>
                <c:pt idx="38">
                  <c:v>30.128163307157347</c:v>
                </c:pt>
                <c:pt idx="39">
                  <c:v>23.574411550602466</c:v>
                </c:pt>
                <c:pt idx="40">
                  <c:v>49.149716711138495</c:v>
                </c:pt>
                <c:pt idx="41">
                  <c:v>11.539441457645362</c:v>
                </c:pt>
                <c:pt idx="42">
                  <c:v>91.298969973365885</c:v>
                </c:pt>
                <c:pt idx="43">
                  <c:v>32.30232067040135</c:v>
                </c:pt>
                <c:pt idx="44">
                  <c:v>19.596389748515648</c:v>
                </c:pt>
                <c:pt idx="45">
                  <c:v>29.983172928097929</c:v>
                </c:pt>
                <c:pt idx="46">
                  <c:v>39.544262550485556</c:v>
                </c:pt>
                <c:pt idx="47">
                  <c:v>11.25695163153067</c:v>
                </c:pt>
                <c:pt idx="48">
                  <c:v>14.917074038484069</c:v>
                </c:pt>
                <c:pt idx="49">
                  <c:v>29.0062491389169</c:v>
                </c:pt>
                <c:pt idx="50">
                  <c:v>3.2749925208892527</c:v>
                </c:pt>
                <c:pt idx="51">
                  <c:v>41.744314394318458</c:v>
                </c:pt>
                <c:pt idx="52">
                  <c:v>19.239022016382041</c:v>
                </c:pt>
                <c:pt idx="53">
                  <c:v>4.2467561616509935</c:v>
                </c:pt>
                <c:pt idx="54">
                  <c:v>24.740415864969844</c:v>
                </c:pt>
                <c:pt idx="55">
                  <c:v>16.813650609257948</c:v>
                </c:pt>
                <c:pt idx="56">
                  <c:v>1.4744592068432105</c:v>
                </c:pt>
                <c:pt idx="57">
                  <c:v>9.9244054462123135</c:v>
                </c:pt>
                <c:pt idx="58">
                  <c:v>29.809412410019792</c:v>
                </c:pt>
                <c:pt idx="59">
                  <c:v>34.704107322533254</c:v>
                </c:pt>
                <c:pt idx="60">
                  <c:v>3.737977448522797</c:v>
                </c:pt>
                <c:pt idx="61">
                  <c:v>11.987016105848133</c:v>
                </c:pt>
                <c:pt idx="62">
                  <c:v>30.722791778694013</c:v>
                </c:pt>
                <c:pt idx="63">
                  <c:v>69.110779305792718</c:v>
                </c:pt>
                <c:pt idx="64">
                  <c:v>31.291789404305433</c:v>
                </c:pt>
                <c:pt idx="65">
                  <c:v>25.202510546931574</c:v>
                </c:pt>
                <c:pt idx="66">
                  <c:v>18.365016342613647</c:v>
                </c:pt>
                <c:pt idx="67">
                  <c:v>8.3082828587854252</c:v>
                </c:pt>
                <c:pt idx="68">
                  <c:v>4.9613305025478853</c:v>
                </c:pt>
                <c:pt idx="69">
                  <c:v>13.192897801093793</c:v>
                </c:pt>
                <c:pt idx="70">
                  <c:v>2.2174115750704302</c:v>
                </c:pt>
                <c:pt idx="71">
                  <c:v>25.53860451845604</c:v>
                </c:pt>
                <c:pt idx="72">
                  <c:v>7.5285856196257166</c:v>
                </c:pt>
                <c:pt idx="73">
                  <c:v>12.813740981438967</c:v>
                </c:pt>
                <c:pt idx="74">
                  <c:v>4.3662094054022722</c:v>
                </c:pt>
                <c:pt idx="75">
                  <c:v>2.295424812537791</c:v>
                </c:pt>
                <c:pt idx="76">
                  <c:v>18.032758277633651</c:v>
                </c:pt>
                <c:pt idx="77">
                  <c:v>48.752449276974289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2-4A4F-9FF7-91064698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66959"/>
        <c:axId val="410596079"/>
      </c:barChart>
      <c:catAx>
        <c:axId val="4966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96079"/>
        <c:crosses val="autoZero"/>
        <c:auto val="1"/>
        <c:lblAlgn val="ctr"/>
        <c:lblOffset val="100"/>
        <c:noMultiLvlLbl val="0"/>
      </c:catAx>
      <c:valAx>
        <c:axId val="4105960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1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6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/>
              <a:t>CAPACIDAD</a:t>
            </a:r>
            <a:r>
              <a:rPr lang="es-MX" sz="2400" b="1" baseline="0"/>
              <a:t> DE RETENCIÓN DE AGUA (CRA)</a:t>
            </a:r>
            <a:endParaRPr lang="es-MX" sz="2400" b="1"/>
          </a:p>
        </c:rich>
      </c:tx>
      <c:layout>
        <c:manualLayout>
          <c:xMode val="edge"/>
          <c:yMode val="edge"/>
          <c:x val="0.28298734927994329"/>
          <c:y val="1.6151502340110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9784272312354913E-2"/>
          <c:y val="0.11007368333328894"/>
          <c:w val="0.85538695362849271"/>
          <c:h val="0.761584775789642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F8CA-8A4B-A556-84F1091A34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F8CA-8A4B-A556-84F1091A34D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F8CA-8A4B-A556-84F1091A34D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8CA-8A4B-A556-84F1091A34D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F8CA-8A4B-A556-84F1091A34D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F8CA-8A4B-A556-84F1091A34D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F8CA-8A4B-A556-84F1091A34D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F8CA-8A4B-A556-84F1091A34D5}"/>
              </c:ext>
            </c:extLst>
          </c:dPt>
          <c:errBars>
            <c:errBarType val="both"/>
            <c:errValType val="cust"/>
            <c:noEndCap val="0"/>
            <c:plus>
              <c:numRef>
                <c:f>CRAD_sitios!$E$2:$E$18</c:f>
                <c:numCache>
                  <c:formatCode>General</c:formatCode>
                  <c:ptCount val="17"/>
                  <c:pt idx="0">
                    <c:v>3.2467295638130031</c:v>
                  </c:pt>
                  <c:pt idx="1">
                    <c:v>2.4589197117406005</c:v>
                  </c:pt>
                  <c:pt idx="2">
                    <c:v>14.87479528915248</c:v>
                  </c:pt>
                  <c:pt idx="3">
                    <c:v>8.2447794095693752</c:v>
                  </c:pt>
                  <c:pt idx="4">
                    <c:v>11.391864289688868</c:v>
                  </c:pt>
                  <c:pt idx="5">
                    <c:v>9.1064130835513097</c:v>
                  </c:pt>
                  <c:pt idx="6">
                    <c:v>9.5446808535934302</c:v>
                  </c:pt>
                  <c:pt idx="7">
                    <c:v>9.7339415119169939</c:v>
                  </c:pt>
                  <c:pt idx="8">
                    <c:v>14.183814561226564</c:v>
                  </c:pt>
                  <c:pt idx="9">
                    <c:v>31.835635691671001</c:v>
                  </c:pt>
                  <c:pt idx="10">
                    <c:v>10.502149637454787</c:v>
                  </c:pt>
                  <c:pt idx="11">
                    <c:v>11.863202452310977</c:v>
                  </c:pt>
                  <c:pt idx="12">
                    <c:v>11.429699193748942</c:v>
                  </c:pt>
                  <c:pt idx="13">
                    <c:v>25.485680456503811</c:v>
                  </c:pt>
                  <c:pt idx="14">
                    <c:v>11.489119823541062</c:v>
                  </c:pt>
                  <c:pt idx="15">
                    <c:v>2.5472345277482327</c:v>
                  </c:pt>
                  <c:pt idx="16">
                    <c:v>6.9596995364908301</c:v>
                  </c:pt>
                </c:numCache>
              </c:numRef>
            </c:plus>
            <c:minus>
              <c:numRef>
                <c:f>CRAD_sitios!$E$2:$E$18</c:f>
                <c:numCache>
                  <c:formatCode>General</c:formatCode>
                  <c:ptCount val="17"/>
                  <c:pt idx="0">
                    <c:v>3.2467295638130031</c:v>
                  </c:pt>
                  <c:pt idx="1">
                    <c:v>2.4589197117406005</c:v>
                  </c:pt>
                  <c:pt idx="2">
                    <c:v>14.87479528915248</c:v>
                  </c:pt>
                  <c:pt idx="3">
                    <c:v>8.2447794095693752</c:v>
                  </c:pt>
                  <c:pt idx="4">
                    <c:v>11.391864289688868</c:v>
                  </c:pt>
                  <c:pt idx="5">
                    <c:v>9.1064130835513097</c:v>
                  </c:pt>
                  <c:pt idx="6">
                    <c:v>9.5446808535934302</c:v>
                  </c:pt>
                  <c:pt idx="7">
                    <c:v>9.7339415119169939</c:v>
                  </c:pt>
                  <c:pt idx="8">
                    <c:v>14.183814561226564</c:v>
                  </c:pt>
                  <c:pt idx="9">
                    <c:v>31.835635691671001</c:v>
                  </c:pt>
                  <c:pt idx="10">
                    <c:v>10.502149637454787</c:v>
                  </c:pt>
                  <c:pt idx="11">
                    <c:v>11.863202452310977</c:v>
                  </c:pt>
                  <c:pt idx="12">
                    <c:v>11.429699193748942</c:v>
                  </c:pt>
                  <c:pt idx="13">
                    <c:v>25.485680456503811</c:v>
                  </c:pt>
                  <c:pt idx="14">
                    <c:v>11.489119823541062</c:v>
                  </c:pt>
                  <c:pt idx="15">
                    <c:v>2.5472345277482327</c:v>
                  </c:pt>
                  <c:pt idx="16">
                    <c:v>6.9596995364908301</c:v>
                  </c:pt>
                </c:numCache>
              </c:numRef>
            </c:minus>
            <c:spPr>
              <a:noFill/>
              <a:ln w="2222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CRAD_sitios!$C$2:$C$18</c:f>
              <c:strCache>
                <c:ptCount val="17"/>
                <c:pt idx="0">
                  <c:v>CZ</c:v>
                </c:pt>
                <c:pt idx="1">
                  <c:v>MT</c:v>
                </c:pt>
                <c:pt idx="2">
                  <c:v>MT</c:v>
                </c:pt>
                <c:pt idx="3">
                  <c:v>MC</c:v>
                </c:pt>
                <c:pt idx="4">
                  <c:v>MC</c:v>
                </c:pt>
                <c:pt idx="5">
                  <c:v>MB</c:v>
                </c:pt>
                <c:pt idx="6">
                  <c:v>MB</c:v>
                </c:pt>
                <c:pt idx="7">
                  <c:v>CY</c:v>
                </c:pt>
                <c:pt idx="8">
                  <c:v>CY</c:v>
                </c:pt>
                <c:pt idx="9">
                  <c:v>LS</c:v>
                </c:pt>
                <c:pt idx="10">
                  <c:v>LS</c:v>
                </c:pt>
                <c:pt idx="11">
                  <c:v>CR</c:v>
                </c:pt>
                <c:pt idx="12">
                  <c:v>CR</c:v>
                </c:pt>
                <c:pt idx="13">
                  <c:v>PZ</c:v>
                </c:pt>
                <c:pt idx="14">
                  <c:v>PZ</c:v>
                </c:pt>
                <c:pt idx="15">
                  <c:v>IT</c:v>
                </c:pt>
                <c:pt idx="16">
                  <c:v>IT</c:v>
                </c:pt>
              </c:strCache>
            </c:strRef>
          </c:cat>
          <c:val>
            <c:numRef>
              <c:f>CRAD_sitios!$D$2:$D$18</c:f>
              <c:numCache>
                <c:formatCode>0.000</c:formatCode>
                <c:ptCount val="17"/>
                <c:pt idx="0">
                  <c:v>7.2050733283895179</c:v>
                </c:pt>
                <c:pt idx="1">
                  <c:v>4.274384755504185</c:v>
                </c:pt>
                <c:pt idx="2">
                  <c:v>25.104091621984505</c:v>
                </c:pt>
                <c:pt idx="3">
                  <c:v>19.708639768639834</c:v>
                </c:pt>
                <c:pt idx="4">
                  <c:v>30.937412890804421</c:v>
                </c:pt>
                <c:pt idx="5">
                  <c:v>17.341703428952361</c:v>
                </c:pt>
                <c:pt idx="6">
                  <c:v>27.337712452636641</c:v>
                </c:pt>
                <c:pt idx="7">
                  <c:v>14.81724412688289</c:v>
                </c:pt>
                <c:pt idx="8">
                  <c:v>28.845110157354039</c:v>
                </c:pt>
                <c:pt idx="9">
                  <c:v>41.339174077712784</c:v>
                </c:pt>
                <c:pt idx="10">
                  <c:v>28.858601752653062</c:v>
                </c:pt>
                <c:pt idx="11">
                  <c:v>13.086069596942986</c:v>
                </c:pt>
                <c:pt idx="12">
                  <c:v>23.12297621123847</c:v>
                </c:pt>
                <c:pt idx="13">
                  <c:v>28.65214720433946</c:v>
                </c:pt>
                <c:pt idx="14">
                  <c:v>21.335232007040247</c:v>
                </c:pt>
                <c:pt idx="15">
                  <c:v>4.7040688666994726</c:v>
                </c:pt>
                <c:pt idx="16">
                  <c:v>18.795034592509555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8CA-8A4B-A556-84F1091A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54383"/>
        <c:axId val="401856031"/>
      </c:barChart>
      <c:catAx>
        <c:axId val="4018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856031"/>
        <c:crossesAt val="0"/>
        <c:auto val="1"/>
        <c:lblAlgn val="ctr"/>
        <c:lblOffset val="100"/>
        <c:noMultiLvlLbl val="0"/>
      </c:catAx>
      <c:valAx>
        <c:axId val="401856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1"/>
                  <a:t>PORCENTAJE</a:t>
                </a:r>
              </a:p>
            </c:rich>
          </c:tx>
          <c:layout>
            <c:manualLayout>
              <c:xMode val="edge"/>
              <c:yMode val="edge"/>
              <c:x val="2.0668629252168128E-2"/>
              <c:y val="0.31154069060572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854383"/>
        <c:crosses val="autoZero"/>
        <c:crossBetween val="between"/>
        <c:majorUnit val="5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12272086340309E-2"/>
          <c:y val="7.4281505557441022E-2"/>
          <c:w val="0.95655237444392005"/>
          <c:h val="0.8100311909211622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dPt>
            <c:idx val="4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38B-3B47-91CC-76124101000E}"/>
              </c:ext>
            </c:extLst>
          </c:dPt>
          <c:dPt>
            <c:idx val="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38B-3B47-91CC-76124101000E}"/>
              </c:ext>
            </c:extLst>
          </c:dPt>
          <c:dPt>
            <c:idx val="8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8B-3B47-91CC-76124101000E}"/>
              </c:ext>
            </c:extLst>
          </c:dPt>
          <c:dPt>
            <c:idx val="10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38B-3B47-91CC-76124101000E}"/>
              </c:ext>
            </c:extLst>
          </c:dPt>
          <c:dPt>
            <c:idx val="12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38B-3B47-91CC-76124101000E}"/>
              </c:ext>
            </c:extLst>
          </c:dPt>
          <c:dPt>
            <c:idx val="13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38B-3B47-91CC-76124101000E}"/>
              </c:ext>
            </c:extLst>
          </c:dPt>
          <c:dPt>
            <c:idx val="15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8B-3B47-91CC-76124101000E}"/>
              </c:ext>
            </c:extLst>
          </c:dPt>
          <c:dPt>
            <c:idx val="17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38B-3B47-91CC-76124101000E}"/>
              </c:ext>
            </c:extLst>
          </c:dPt>
          <c:dPt>
            <c:idx val="19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38B-3B47-91CC-76124101000E}"/>
              </c:ext>
            </c:extLst>
          </c:dPt>
          <c:dPt>
            <c:idx val="21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38B-3B47-91CC-76124101000E}"/>
              </c:ext>
            </c:extLst>
          </c:dPt>
          <c:dPt>
            <c:idx val="22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8B-3B47-91CC-76124101000E}"/>
              </c:ext>
            </c:extLst>
          </c:dPt>
          <c:dPt>
            <c:idx val="23"/>
            <c:marker>
              <c:symbol val="square"/>
              <c:size val="8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38B-3B47-91CC-76124101000E}"/>
              </c:ext>
            </c:extLst>
          </c:dPt>
          <c:dPt>
            <c:idx val="25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38B-3B47-91CC-76124101000E}"/>
              </c:ext>
            </c:extLst>
          </c:dPt>
          <c:dPt>
            <c:idx val="27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38B-3B47-91CC-76124101000E}"/>
              </c:ext>
            </c:extLst>
          </c:dPt>
          <c:dPt>
            <c:idx val="29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38B-3B47-91CC-76124101000E}"/>
              </c:ext>
            </c:extLst>
          </c:dPt>
          <c:dPt>
            <c:idx val="31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38B-3B47-91CC-76124101000E}"/>
              </c:ext>
            </c:extLst>
          </c:dPt>
          <c:dPt>
            <c:idx val="32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38B-3B47-91CC-76124101000E}"/>
              </c:ext>
            </c:extLst>
          </c:dPt>
          <c:dPt>
            <c:idx val="3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38B-3B47-91CC-76124101000E}"/>
              </c:ext>
            </c:extLst>
          </c:dPt>
          <c:dPt>
            <c:idx val="3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38B-3B47-91CC-76124101000E}"/>
              </c:ext>
            </c:extLst>
          </c:dPt>
          <c:dPt>
            <c:idx val="38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38B-3B47-91CC-76124101000E}"/>
              </c:ext>
            </c:extLst>
          </c:dPt>
          <c:dPt>
            <c:idx val="40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38B-3B47-91CC-76124101000E}"/>
              </c:ext>
            </c:extLst>
          </c:dPt>
          <c:dPt>
            <c:idx val="41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38B-3B47-91CC-76124101000E}"/>
              </c:ext>
            </c:extLst>
          </c:dPt>
          <c:dPt>
            <c:idx val="4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38B-3B47-91CC-76124101000E}"/>
              </c:ext>
            </c:extLst>
          </c:dPt>
          <c:dPt>
            <c:idx val="45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38B-3B47-91CC-76124101000E}"/>
              </c:ext>
            </c:extLst>
          </c:dPt>
          <c:dPt>
            <c:idx val="47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38B-3B47-91CC-76124101000E}"/>
              </c:ext>
            </c:extLst>
          </c:dPt>
          <c:dPt>
            <c:idx val="49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38B-3B47-91CC-76124101000E}"/>
              </c:ext>
            </c:extLst>
          </c:dPt>
          <c:dPt>
            <c:idx val="51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38B-3B47-91CC-76124101000E}"/>
              </c:ext>
            </c:extLst>
          </c:dPt>
          <c:dPt>
            <c:idx val="52"/>
            <c:marker>
              <c:symbol val="square"/>
              <c:size val="8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38B-3B47-91CC-76124101000E}"/>
              </c:ext>
            </c:extLst>
          </c:dPt>
          <c:dPt>
            <c:idx val="5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38B-3B47-91CC-76124101000E}"/>
              </c:ext>
            </c:extLst>
          </c:dPt>
          <c:dPt>
            <c:idx val="57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38B-3B47-91CC-76124101000E}"/>
              </c:ext>
            </c:extLst>
          </c:dPt>
          <c:dPt>
            <c:idx val="59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38B-3B47-91CC-76124101000E}"/>
              </c:ext>
            </c:extLst>
          </c:dPt>
          <c:dPt>
            <c:idx val="60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38B-3B47-91CC-76124101000E}"/>
              </c:ext>
            </c:extLst>
          </c:dPt>
          <c:dPt>
            <c:idx val="62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38B-3B47-91CC-76124101000E}"/>
              </c:ext>
            </c:extLst>
          </c:dPt>
          <c:dPt>
            <c:idx val="6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38B-3B47-91CC-76124101000E}"/>
              </c:ext>
            </c:extLst>
          </c:dPt>
          <c:dPt>
            <c:idx val="6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38B-3B47-91CC-76124101000E}"/>
              </c:ext>
            </c:extLst>
          </c:dPt>
          <c:dPt>
            <c:idx val="68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38B-3B47-91CC-76124101000E}"/>
              </c:ext>
            </c:extLst>
          </c:dPt>
          <c:dPt>
            <c:idx val="69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38B-3B47-91CC-76124101000E}"/>
              </c:ext>
            </c:extLst>
          </c:dPt>
          <c:dPt>
            <c:idx val="71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38B-3B47-91CC-76124101000E}"/>
              </c:ext>
            </c:extLst>
          </c:dPt>
          <c:dPt>
            <c:idx val="7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38B-3B47-91CC-76124101000E}"/>
              </c:ext>
            </c:extLst>
          </c:dPt>
          <c:dPt>
            <c:idx val="75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38B-3B47-91CC-76124101000E}"/>
              </c:ext>
            </c:extLst>
          </c:dPt>
          <c:dPt>
            <c:idx val="76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38B-3B47-91CC-76124101000E}"/>
              </c:ext>
            </c:extLst>
          </c:dPt>
          <c:dPt>
            <c:idx val="77"/>
            <c:marker>
              <c:symbol val="square"/>
              <c:size val="8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38B-3B47-91CC-76124101000E}"/>
              </c:ext>
            </c:extLst>
          </c:dPt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pH_cond_ind!$D$3:$D$80</c:f>
                <c:numCache>
                  <c:formatCode>General</c:formatCode>
                  <c:ptCount val="78"/>
                  <c:pt idx="0">
                    <c:v>3.2145502536643007E-2</c:v>
                  </c:pt>
                  <c:pt idx="1">
                    <c:v>1.5275252316519385E-2</c:v>
                  </c:pt>
                  <c:pt idx="2">
                    <c:v>6.3508529610859024E-2</c:v>
                  </c:pt>
                  <c:pt idx="3">
                    <c:v>3.7859388972001778E-2</c:v>
                  </c:pt>
                  <c:pt idx="4">
                    <c:v>1.0000000000000009E-2</c:v>
                  </c:pt>
                  <c:pt idx="5">
                    <c:v>1.5275252316519385E-2</c:v>
                  </c:pt>
                  <c:pt idx="6">
                    <c:v>0.115470053837925</c:v>
                  </c:pt>
                  <c:pt idx="7">
                    <c:v>3.60555127546398E-2</c:v>
                  </c:pt>
                  <c:pt idx="8">
                    <c:v>2.8867513459481187E-2</c:v>
                  </c:pt>
                  <c:pt idx="9">
                    <c:v>4.9999999999999822E-2</c:v>
                  </c:pt>
                  <c:pt idx="10">
                    <c:v>0.14798648586948712</c:v>
                  </c:pt>
                  <c:pt idx="11">
                    <c:v>0.10503967504392485</c:v>
                  </c:pt>
                  <c:pt idx="12">
                    <c:v>0.53519466863313714</c:v>
                  </c:pt>
                  <c:pt idx="13">
                    <c:v>2.0816659994661379E-2</c:v>
                  </c:pt>
                  <c:pt idx="14">
                    <c:v>4.5092497528228866E-2</c:v>
                  </c:pt>
                  <c:pt idx="15">
                    <c:v>0</c:v>
                  </c:pt>
                  <c:pt idx="16">
                    <c:v>6.2449979983984001E-2</c:v>
                  </c:pt>
                  <c:pt idx="17">
                    <c:v>0.22113344387495981</c:v>
                  </c:pt>
                  <c:pt idx="18">
                    <c:v>7.211102550927985E-2</c:v>
                  </c:pt>
                  <c:pt idx="19">
                    <c:v>3.60555127546398E-2</c:v>
                  </c:pt>
                  <c:pt idx="20">
                    <c:v>0.38314488121336038</c:v>
                  </c:pt>
                  <c:pt idx="21">
                    <c:v>3.7859388972001938E-2</c:v>
                  </c:pt>
                  <c:pt idx="22">
                    <c:v>6.6583281184793869E-2</c:v>
                  </c:pt>
                  <c:pt idx="23">
                    <c:v>0.19553345834749966</c:v>
                  </c:pt>
                  <c:pt idx="24">
                    <c:v>4.5825756949558538E-2</c:v>
                  </c:pt>
                  <c:pt idx="25">
                    <c:v>0.12662279942148386</c:v>
                  </c:pt>
                  <c:pt idx="26">
                    <c:v>6.6583281184793619E-2</c:v>
                  </c:pt>
                  <c:pt idx="27">
                    <c:v>3.2145502536643167E-2</c:v>
                  </c:pt>
                  <c:pt idx="28">
                    <c:v>4.3588989435406823E-2</c:v>
                  </c:pt>
                  <c:pt idx="29">
                    <c:v>6.4291005073286014E-2</c:v>
                  </c:pt>
                  <c:pt idx="30">
                    <c:v>5.8594652770823076E-2</c:v>
                  </c:pt>
                  <c:pt idx="31">
                    <c:v>0.11846237095944577</c:v>
                  </c:pt>
                  <c:pt idx="32">
                    <c:v>3.2145502536643167E-2</c:v>
                  </c:pt>
                  <c:pt idx="33">
                    <c:v>3.6055512754640112E-2</c:v>
                  </c:pt>
                  <c:pt idx="34">
                    <c:v>2.0000000000000018E-2</c:v>
                  </c:pt>
                  <c:pt idx="35">
                    <c:v>0.16772994167212193</c:v>
                  </c:pt>
                  <c:pt idx="36">
                    <c:v>3.5118845842842597E-2</c:v>
                  </c:pt>
                  <c:pt idx="37">
                    <c:v>5.773502691896263E-2</c:v>
                  </c:pt>
                  <c:pt idx="38">
                    <c:v>9.1651513899116688E-2</c:v>
                  </c:pt>
                  <c:pt idx="39">
                    <c:v>2.5166114784235766E-2</c:v>
                  </c:pt>
                  <c:pt idx="40">
                    <c:v>0.31469562013687657</c:v>
                  </c:pt>
                  <c:pt idx="41">
                    <c:v>4.0414518843273857E-2</c:v>
                  </c:pt>
                  <c:pt idx="42">
                    <c:v>2.5166114784235971E-2</c:v>
                  </c:pt>
                  <c:pt idx="43">
                    <c:v>0.20550750189064468</c:v>
                  </c:pt>
                  <c:pt idx="44">
                    <c:v>2.081665999466124E-2</c:v>
                  </c:pt>
                  <c:pt idx="45">
                    <c:v>5.7735026918963907E-3</c:v>
                  </c:pt>
                  <c:pt idx="46">
                    <c:v>5.7735026918961348E-3</c:v>
                  </c:pt>
                  <c:pt idx="47">
                    <c:v>2.0816659994661309E-2</c:v>
                  </c:pt>
                  <c:pt idx="48">
                    <c:v>4.9497474683058526E-2</c:v>
                  </c:pt>
                  <c:pt idx="49">
                    <c:v>3.5118845842842181E-2</c:v>
                  </c:pt>
                  <c:pt idx="50">
                    <c:v>5.507570547286076E-2</c:v>
                  </c:pt>
                  <c:pt idx="51">
                    <c:v>0.17156145643277068</c:v>
                  </c:pt>
                  <c:pt idx="52">
                    <c:v>2.0816659994661309E-2</c:v>
                  </c:pt>
                  <c:pt idx="53">
                    <c:v>0.12288205727444505</c:v>
                  </c:pt>
                  <c:pt idx="54">
                    <c:v>3.0550504633038766E-2</c:v>
                  </c:pt>
                  <c:pt idx="55">
                    <c:v>0.62385895841928518</c:v>
                  </c:pt>
                  <c:pt idx="56">
                    <c:v>5.5075705472860961E-2</c:v>
                  </c:pt>
                  <c:pt idx="57">
                    <c:v>0.10408329997330676</c:v>
                  </c:pt>
                  <c:pt idx="58">
                    <c:v>7.5055534994651285E-2</c:v>
                  </c:pt>
                  <c:pt idx="59">
                    <c:v>7.549834435270765E-2</c:v>
                  </c:pt>
                  <c:pt idx="60">
                    <c:v>0.10816653826391973</c:v>
                  </c:pt>
                  <c:pt idx="61">
                    <c:v>0.01</c:v>
                  </c:pt>
                  <c:pt idx="62">
                    <c:v>1.5275252316519577E-2</c:v>
                  </c:pt>
                  <c:pt idx="63">
                    <c:v>2.8867513459481187E-2</c:v>
                  </c:pt>
                  <c:pt idx="64">
                    <c:v>1.0000000000000231E-2</c:v>
                  </c:pt>
                  <c:pt idx="65">
                    <c:v>4.1633319989322626E-2</c:v>
                  </c:pt>
                  <c:pt idx="66">
                    <c:v>2.0816659994661132E-2</c:v>
                  </c:pt>
                  <c:pt idx="67">
                    <c:v>5.6862407030773408E-2</c:v>
                  </c:pt>
                  <c:pt idx="68">
                    <c:v>2.6457513110645928E-2</c:v>
                  </c:pt>
                  <c:pt idx="69">
                    <c:v>0.11239810200058276</c:v>
                  </c:pt>
                  <c:pt idx="70">
                    <c:v>2.3094010767585049E-2</c:v>
                  </c:pt>
                  <c:pt idx="71">
                    <c:v>4.5092497528228866E-2</c:v>
                  </c:pt>
                  <c:pt idx="72">
                    <c:v>9.9999999999997868E-3</c:v>
                  </c:pt>
                  <c:pt idx="73">
                    <c:v>3.0550504633039155E-2</c:v>
                  </c:pt>
                  <c:pt idx="74">
                    <c:v>1.0000000000000009E-2</c:v>
                  </c:pt>
                  <c:pt idx="75">
                    <c:v>2.0000000000000018E-2</c:v>
                  </c:pt>
                  <c:pt idx="76">
                    <c:v>7.3711147958320219E-2</c:v>
                  </c:pt>
                  <c:pt idx="77">
                    <c:v>7.8102496759066414E-2</c:v>
                  </c:pt>
                </c:numCache>
              </c:numRef>
            </c:plus>
            <c:minus>
              <c:numRef>
                <c:f>pH_cond_ind!$D$3:$D$80</c:f>
                <c:numCache>
                  <c:formatCode>General</c:formatCode>
                  <c:ptCount val="78"/>
                  <c:pt idx="0">
                    <c:v>3.2145502536643007E-2</c:v>
                  </c:pt>
                  <c:pt idx="1">
                    <c:v>1.5275252316519385E-2</c:v>
                  </c:pt>
                  <c:pt idx="2">
                    <c:v>6.3508529610859024E-2</c:v>
                  </c:pt>
                  <c:pt idx="3">
                    <c:v>3.7859388972001778E-2</c:v>
                  </c:pt>
                  <c:pt idx="4">
                    <c:v>1.0000000000000009E-2</c:v>
                  </c:pt>
                  <c:pt idx="5">
                    <c:v>1.5275252316519385E-2</c:v>
                  </c:pt>
                  <c:pt idx="6">
                    <c:v>0.115470053837925</c:v>
                  </c:pt>
                  <c:pt idx="7">
                    <c:v>3.60555127546398E-2</c:v>
                  </c:pt>
                  <c:pt idx="8">
                    <c:v>2.8867513459481187E-2</c:v>
                  </c:pt>
                  <c:pt idx="9">
                    <c:v>4.9999999999999822E-2</c:v>
                  </c:pt>
                  <c:pt idx="10">
                    <c:v>0.14798648586948712</c:v>
                  </c:pt>
                  <c:pt idx="11">
                    <c:v>0.10503967504392485</c:v>
                  </c:pt>
                  <c:pt idx="12">
                    <c:v>0.53519466863313714</c:v>
                  </c:pt>
                  <c:pt idx="13">
                    <c:v>2.0816659994661379E-2</c:v>
                  </c:pt>
                  <c:pt idx="14">
                    <c:v>4.5092497528228866E-2</c:v>
                  </c:pt>
                  <c:pt idx="15">
                    <c:v>0</c:v>
                  </c:pt>
                  <c:pt idx="16">
                    <c:v>6.2449979983984001E-2</c:v>
                  </c:pt>
                  <c:pt idx="17">
                    <c:v>0.22113344387495981</c:v>
                  </c:pt>
                  <c:pt idx="18">
                    <c:v>7.211102550927985E-2</c:v>
                  </c:pt>
                  <c:pt idx="19">
                    <c:v>3.60555127546398E-2</c:v>
                  </c:pt>
                  <c:pt idx="20">
                    <c:v>0.38314488121336038</c:v>
                  </c:pt>
                  <c:pt idx="21">
                    <c:v>3.7859388972001938E-2</c:v>
                  </c:pt>
                  <c:pt idx="22">
                    <c:v>6.6583281184793869E-2</c:v>
                  </c:pt>
                  <c:pt idx="23">
                    <c:v>0.19553345834749966</c:v>
                  </c:pt>
                  <c:pt idx="24">
                    <c:v>4.5825756949558538E-2</c:v>
                  </c:pt>
                  <c:pt idx="25">
                    <c:v>0.12662279942148386</c:v>
                  </c:pt>
                  <c:pt idx="26">
                    <c:v>6.6583281184793619E-2</c:v>
                  </c:pt>
                  <c:pt idx="27">
                    <c:v>3.2145502536643167E-2</c:v>
                  </c:pt>
                  <c:pt idx="28">
                    <c:v>4.3588989435406823E-2</c:v>
                  </c:pt>
                  <c:pt idx="29">
                    <c:v>6.4291005073286014E-2</c:v>
                  </c:pt>
                  <c:pt idx="30">
                    <c:v>5.8594652770823076E-2</c:v>
                  </c:pt>
                  <c:pt idx="31">
                    <c:v>0.11846237095944577</c:v>
                  </c:pt>
                  <c:pt idx="32">
                    <c:v>3.2145502536643167E-2</c:v>
                  </c:pt>
                  <c:pt idx="33">
                    <c:v>3.6055512754640112E-2</c:v>
                  </c:pt>
                  <c:pt idx="34">
                    <c:v>2.0000000000000018E-2</c:v>
                  </c:pt>
                  <c:pt idx="35">
                    <c:v>0.16772994167212193</c:v>
                  </c:pt>
                  <c:pt idx="36">
                    <c:v>3.5118845842842597E-2</c:v>
                  </c:pt>
                  <c:pt idx="37">
                    <c:v>5.773502691896263E-2</c:v>
                  </c:pt>
                  <c:pt idx="38">
                    <c:v>9.1651513899116688E-2</c:v>
                  </c:pt>
                  <c:pt idx="39">
                    <c:v>2.5166114784235766E-2</c:v>
                  </c:pt>
                  <c:pt idx="40">
                    <c:v>0.31469562013687657</c:v>
                  </c:pt>
                  <c:pt idx="41">
                    <c:v>4.0414518843273857E-2</c:v>
                  </c:pt>
                  <c:pt idx="42">
                    <c:v>2.5166114784235971E-2</c:v>
                  </c:pt>
                  <c:pt idx="43">
                    <c:v>0.20550750189064468</c:v>
                  </c:pt>
                  <c:pt idx="44">
                    <c:v>2.081665999466124E-2</c:v>
                  </c:pt>
                  <c:pt idx="45">
                    <c:v>5.7735026918963907E-3</c:v>
                  </c:pt>
                  <c:pt idx="46">
                    <c:v>5.7735026918961348E-3</c:v>
                  </c:pt>
                  <c:pt idx="47">
                    <c:v>2.0816659994661309E-2</c:v>
                  </c:pt>
                  <c:pt idx="48">
                    <c:v>4.9497474683058526E-2</c:v>
                  </c:pt>
                  <c:pt idx="49">
                    <c:v>3.5118845842842181E-2</c:v>
                  </c:pt>
                  <c:pt idx="50">
                    <c:v>5.507570547286076E-2</c:v>
                  </c:pt>
                  <c:pt idx="51">
                    <c:v>0.17156145643277068</c:v>
                  </c:pt>
                  <c:pt idx="52">
                    <c:v>2.0816659994661309E-2</c:v>
                  </c:pt>
                  <c:pt idx="53">
                    <c:v>0.12288205727444505</c:v>
                  </c:pt>
                  <c:pt idx="54">
                    <c:v>3.0550504633038766E-2</c:v>
                  </c:pt>
                  <c:pt idx="55">
                    <c:v>0.62385895841928518</c:v>
                  </c:pt>
                  <c:pt idx="56">
                    <c:v>5.5075705472860961E-2</c:v>
                  </c:pt>
                  <c:pt idx="57">
                    <c:v>0.10408329997330676</c:v>
                  </c:pt>
                  <c:pt idx="58">
                    <c:v>7.5055534994651285E-2</c:v>
                  </c:pt>
                  <c:pt idx="59">
                    <c:v>7.549834435270765E-2</c:v>
                  </c:pt>
                  <c:pt idx="60">
                    <c:v>0.10816653826391973</c:v>
                  </c:pt>
                  <c:pt idx="61">
                    <c:v>0.01</c:v>
                  </c:pt>
                  <c:pt idx="62">
                    <c:v>1.5275252316519577E-2</c:v>
                  </c:pt>
                  <c:pt idx="63">
                    <c:v>2.8867513459481187E-2</c:v>
                  </c:pt>
                  <c:pt idx="64">
                    <c:v>1.0000000000000231E-2</c:v>
                  </c:pt>
                  <c:pt idx="65">
                    <c:v>4.1633319989322626E-2</c:v>
                  </c:pt>
                  <c:pt idx="66">
                    <c:v>2.0816659994661132E-2</c:v>
                  </c:pt>
                  <c:pt idx="67">
                    <c:v>5.6862407030773408E-2</c:v>
                  </c:pt>
                  <c:pt idx="68">
                    <c:v>2.6457513110645928E-2</c:v>
                  </c:pt>
                  <c:pt idx="69">
                    <c:v>0.11239810200058276</c:v>
                  </c:pt>
                  <c:pt idx="70">
                    <c:v>2.3094010767585049E-2</c:v>
                  </c:pt>
                  <c:pt idx="71">
                    <c:v>4.5092497528228866E-2</c:v>
                  </c:pt>
                  <c:pt idx="72">
                    <c:v>9.9999999999997868E-3</c:v>
                  </c:pt>
                  <c:pt idx="73">
                    <c:v>3.0550504633039155E-2</c:v>
                  </c:pt>
                  <c:pt idx="74">
                    <c:v>1.0000000000000009E-2</c:v>
                  </c:pt>
                  <c:pt idx="75">
                    <c:v>2.0000000000000018E-2</c:v>
                  </c:pt>
                  <c:pt idx="76">
                    <c:v>7.3711147958320219E-2</c:v>
                  </c:pt>
                  <c:pt idx="77">
                    <c:v>7.8102496759066414E-2</c:v>
                  </c:pt>
                </c:numCache>
              </c:numRef>
            </c:minus>
            <c:spPr>
              <a:noFill/>
              <a:ln w="127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pH_cond_ind!$A$3:$A$80</c:f>
              <c:strCache>
                <c:ptCount val="78"/>
                <c:pt idx="0">
                  <c:v>CZ_01</c:v>
                </c:pt>
                <c:pt idx="1">
                  <c:v>CZ_02</c:v>
                </c:pt>
                <c:pt idx="2">
                  <c:v>CZ_03</c:v>
                </c:pt>
                <c:pt idx="3">
                  <c:v>CZ_04</c:v>
                </c:pt>
                <c:pt idx="4">
                  <c:v>CZ_QL</c:v>
                </c:pt>
                <c:pt idx="5">
                  <c:v>MT_01</c:v>
                </c:pt>
                <c:pt idx="6">
                  <c:v>MT_01</c:v>
                </c:pt>
                <c:pt idx="7">
                  <c:v>MT_02</c:v>
                </c:pt>
                <c:pt idx="8">
                  <c:v>MT_02</c:v>
                </c:pt>
                <c:pt idx="9">
                  <c:v>MT_03</c:v>
                </c:pt>
                <c:pt idx="10">
                  <c:v>MT_03</c:v>
                </c:pt>
                <c:pt idx="11">
                  <c:v>MT_04</c:v>
                </c:pt>
                <c:pt idx="12">
                  <c:v>MT_04</c:v>
                </c:pt>
                <c:pt idx="13">
                  <c:v>MT_QL</c:v>
                </c:pt>
                <c:pt idx="14">
                  <c:v>MC_01</c:v>
                </c:pt>
                <c:pt idx="15">
                  <c:v>MC_01</c:v>
                </c:pt>
                <c:pt idx="16">
                  <c:v>MC_02</c:v>
                </c:pt>
                <c:pt idx="17">
                  <c:v>MC_02</c:v>
                </c:pt>
                <c:pt idx="18">
                  <c:v>MC_03</c:v>
                </c:pt>
                <c:pt idx="19">
                  <c:v>MC_03</c:v>
                </c:pt>
                <c:pt idx="20">
                  <c:v>MC_04</c:v>
                </c:pt>
                <c:pt idx="21">
                  <c:v>MC_04</c:v>
                </c:pt>
                <c:pt idx="22">
                  <c:v>MC_QL</c:v>
                </c:pt>
                <c:pt idx="23">
                  <c:v>MC_QC</c:v>
                </c:pt>
                <c:pt idx="24">
                  <c:v>MB_01</c:v>
                </c:pt>
                <c:pt idx="25">
                  <c:v>MB_01</c:v>
                </c:pt>
                <c:pt idx="26">
                  <c:v>MB_02</c:v>
                </c:pt>
                <c:pt idx="27">
                  <c:v>MB_02</c:v>
                </c:pt>
                <c:pt idx="28">
                  <c:v>MB_03</c:v>
                </c:pt>
                <c:pt idx="29">
                  <c:v>MB_03</c:v>
                </c:pt>
                <c:pt idx="30">
                  <c:v>MB_04</c:v>
                </c:pt>
                <c:pt idx="31">
                  <c:v>MB_04</c:v>
                </c:pt>
                <c:pt idx="32">
                  <c:v>MB_QL</c:v>
                </c:pt>
                <c:pt idx="33">
                  <c:v>CY_01</c:v>
                </c:pt>
                <c:pt idx="34">
                  <c:v>CY_01</c:v>
                </c:pt>
                <c:pt idx="35">
                  <c:v>CY_02</c:v>
                </c:pt>
                <c:pt idx="36">
                  <c:v>CY_02</c:v>
                </c:pt>
                <c:pt idx="37">
                  <c:v>CY_03</c:v>
                </c:pt>
                <c:pt idx="38">
                  <c:v>CY_03</c:v>
                </c:pt>
                <c:pt idx="39">
                  <c:v>CY_04</c:v>
                </c:pt>
                <c:pt idx="40">
                  <c:v>CY_04</c:v>
                </c:pt>
                <c:pt idx="41">
                  <c:v>CY_QL</c:v>
                </c:pt>
                <c:pt idx="42">
                  <c:v>LS_01</c:v>
                </c:pt>
                <c:pt idx="43">
                  <c:v>LS_01</c:v>
                </c:pt>
                <c:pt idx="44">
                  <c:v>LS_02</c:v>
                </c:pt>
                <c:pt idx="45">
                  <c:v>LS_02</c:v>
                </c:pt>
                <c:pt idx="46">
                  <c:v>LS_03</c:v>
                </c:pt>
                <c:pt idx="47">
                  <c:v>LS_03</c:v>
                </c:pt>
                <c:pt idx="48">
                  <c:v>LS_04</c:v>
                </c:pt>
                <c:pt idx="49">
                  <c:v>LS_04</c:v>
                </c:pt>
                <c:pt idx="50">
                  <c:v>LS_05</c:v>
                </c:pt>
                <c:pt idx="51">
                  <c:v>LS_QL</c:v>
                </c:pt>
                <c:pt idx="52">
                  <c:v>LS_QC</c:v>
                </c:pt>
                <c:pt idx="53">
                  <c:v>CR_01</c:v>
                </c:pt>
                <c:pt idx="54">
                  <c:v>CR_01</c:v>
                </c:pt>
                <c:pt idx="55">
                  <c:v>CR_02</c:v>
                </c:pt>
                <c:pt idx="56">
                  <c:v>CR_03</c:v>
                </c:pt>
                <c:pt idx="57">
                  <c:v>CR_03</c:v>
                </c:pt>
                <c:pt idx="58">
                  <c:v>CR_04</c:v>
                </c:pt>
                <c:pt idx="59">
                  <c:v>CR_04</c:v>
                </c:pt>
                <c:pt idx="60">
                  <c:v>CR_QL</c:v>
                </c:pt>
                <c:pt idx="61">
                  <c:v>PZ_01</c:v>
                </c:pt>
                <c:pt idx="62">
                  <c:v>PZ_01</c:v>
                </c:pt>
                <c:pt idx="63">
                  <c:v>PZ_02</c:v>
                </c:pt>
                <c:pt idx="64">
                  <c:v>PZ_02</c:v>
                </c:pt>
                <c:pt idx="65">
                  <c:v>PZ_03</c:v>
                </c:pt>
                <c:pt idx="66">
                  <c:v>PZ_03</c:v>
                </c:pt>
                <c:pt idx="67">
                  <c:v>PZ_04</c:v>
                </c:pt>
                <c:pt idx="68">
                  <c:v>PZ_04</c:v>
                </c:pt>
                <c:pt idx="69">
                  <c:v>PZ_QL</c:v>
                </c:pt>
                <c:pt idx="70">
                  <c:v>IT_01</c:v>
                </c:pt>
                <c:pt idx="71">
                  <c:v>IT_01</c:v>
                </c:pt>
                <c:pt idx="72">
                  <c:v>IT_02</c:v>
                </c:pt>
                <c:pt idx="73">
                  <c:v>IT_02</c:v>
                </c:pt>
                <c:pt idx="74">
                  <c:v>IT_03</c:v>
                </c:pt>
                <c:pt idx="75">
                  <c:v>IT_04</c:v>
                </c:pt>
                <c:pt idx="76">
                  <c:v>IT_QL</c:v>
                </c:pt>
                <c:pt idx="77">
                  <c:v>IT_QC</c:v>
                </c:pt>
              </c:strCache>
            </c:strRef>
          </c:cat>
          <c:val>
            <c:numRef>
              <c:f>pH_cond_ind!$C$3:$C$80</c:f>
              <c:numCache>
                <c:formatCode>0.000</c:formatCode>
                <c:ptCount val="78"/>
                <c:pt idx="0">
                  <c:v>4.1033333333333335</c:v>
                </c:pt>
                <c:pt idx="1">
                  <c:v>3.9633333333333334</c:v>
                </c:pt>
                <c:pt idx="2">
                  <c:v>3.8966666666666665</c:v>
                </c:pt>
                <c:pt idx="3">
                  <c:v>3.8966666666666665</c:v>
                </c:pt>
                <c:pt idx="4">
                  <c:v>3.89</c:v>
                </c:pt>
                <c:pt idx="5">
                  <c:v>3.9466666666666668</c:v>
                </c:pt>
                <c:pt idx="6">
                  <c:v>4.0233333333333334</c:v>
                </c:pt>
                <c:pt idx="7">
                  <c:v>3.94</c:v>
                </c:pt>
                <c:pt idx="8">
                  <c:v>3.9233333333333333</c:v>
                </c:pt>
                <c:pt idx="9">
                  <c:v>4.0100000000000007</c:v>
                </c:pt>
                <c:pt idx="10">
                  <c:v>4.47</c:v>
                </c:pt>
                <c:pt idx="11">
                  <c:v>4.0166666666666666</c:v>
                </c:pt>
                <c:pt idx="12">
                  <c:v>5.4266666666666667</c:v>
                </c:pt>
                <c:pt idx="13">
                  <c:v>3.9233333333333333</c:v>
                </c:pt>
                <c:pt idx="14">
                  <c:v>3.8333333333333335</c:v>
                </c:pt>
                <c:pt idx="15">
                  <c:v>4.1900000000000004</c:v>
                </c:pt>
                <c:pt idx="16">
                  <c:v>3.9800000000000004</c:v>
                </c:pt>
                <c:pt idx="17">
                  <c:v>4.25</c:v>
                </c:pt>
                <c:pt idx="18">
                  <c:v>3.8799999999999994</c:v>
                </c:pt>
                <c:pt idx="19">
                  <c:v>3.93</c:v>
                </c:pt>
                <c:pt idx="20">
                  <c:v>4.18</c:v>
                </c:pt>
                <c:pt idx="21">
                  <c:v>3.8666666666666667</c:v>
                </c:pt>
                <c:pt idx="22">
                  <c:v>4.0566666666666658</c:v>
                </c:pt>
                <c:pt idx="23">
                  <c:v>4.1166666666666671</c:v>
                </c:pt>
                <c:pt idx="24">
                  <c:v>3.84</c:v>
                </c:pt>
                <c:pt idx="25">
                  <c:v>4.6166666666666663</c:v>
                </c:pt>
                <c:pt idx="26">
                  <c:v>3.9866666666666668</c:v>
                </c:pt>
                <c:pt idx="27">
                  <c:v>3.8033333333333332</c:v>
                </c:pt>
                <c:pt idx="28">
                  <c:v>3.8699999999999997</c:v>
                </c:pt>
                <c:pt idx="29">
                  <c:v>4.2233333333333336</c:v>
                </c:pt>
                <c:pt idx="30">
                  <c:v>3.8966666666666665</c:v>
                </c:pt>
                <c:pt idx="31">
                  <c:v>4.7633333333333328</c:v>
                </c:pt>
                <c:pt idx="32">
                  <c:v>3.8266666666666667</c:v>
                </c:pt>
                <c:pt idx="33">
                  <c:v>4.0599999999999996</c:v>
                </c:pt>
                <c:pt idx="34">
                  <c:v>3.92</c:v>
                </c:pt>
                <c:pt idx="35">
                  <c:v>4.2866666666666662</c:v>
                </c:pt>
                <c:pt idx="36">
                  <c:v>4.1633333333333331</c:v>
                </c:pt>
                <c:pt idx="37">
                  <c:v>3.8933333333333331</c:v>
                </c:pt>
                <c:pt idx="38">
                  <c:v>5.45</c:v>
                </c:pt>
                <c:pt idx="39">
                  <c:v>4.5133333333333336</c:v>
                </c:pt>
                <c:pt idx="40">
                  <c:v>4.9266666666666667</c:v>
                </c:pt>
                <c:pt idx="41">
                  <c:v>3.9633333333333334</c:v>
                </c:pt>
                <c:pt idx="42">
                  <c:v>3.9433333333333334</c:v>
                </c:pt>
                <c:pt idx="43">
                  <c:v>4.6333333333333337</c:v>
                </c:pt>
                <c:pt idx="44">
                  <c:v>4.0533333333333337</c:v>
                </c:pt>
                <c:pt idx="45">
                  <c:v>3.8666666666666671</c:v>
                </c:pt>
                <c:pt idx="46">
                  <c:v>3.6466666666666665</c:v>
                </c:pt>
                <c:pt idx="47">
                  <c:v>3.8133333333333339</c:v>
                </c:pt>
                <c:pt idx="48">
                  <c:v>4.2850000000000001</c:v>
                </c:pt>
                <c:pt idx="49">
                  <c:v>4.0266666666666673</c:v>
                </c:pt>
                <c:pt idx="50">
                  <c:v>3.9566666666666666</c:v>
                </c:pt>
                <c:pt idx="51">
                  <c:v>5.7033333333333331</c:v>
                </c:pt>
                <c:pt idx="52">
                  <c:v>3.7733333333333334</c:v>
                </c:pt>
                <c:pt idx="53">
                  <c:v>3.84</c:v>
                </c:pt>
                <c:pt idx="54">
                  <c:v>4.0233333333333334</c:v>
                </c:pt>
                <c:pt idx="55">
                  <c:v>4.13</c:v>
                </c:pt>
                <c:pt idx="56">
                  <c:v>3.7333333333333329</c:v>
                </c:pt>
                <c:pt idx="57">
                  <c:v>4.1633333333333331</c:v>
                </c:pt>
                <c:pt idx="58">
                  <c:v>3.7666666666666671</c:v>
                </c:pt>
                <c:pt idx="59">
                  <c:v>4.12</c:v>
                </c:pt>
                <c:pt idx="60">
                  <c:v>4.17</c:v>
                </c:pt>
                <c:pt idx="61">
                  <c:v>3.9</c:v>
                </c:pt>
                <c:pt idx="62">
                  <c:v>3.8966666666666665</c:v>
                </c:pt>
                <c:pt idx="63">
                  <c:v>4.2233333333333336</c:v>
                </c:pt>
                <c:pt idx="64">
                  <c:v>4.3099999999999996</c:v>
                </c:pt>
                <c:pt idx="65">
                  <c:v>4.0766666666666671</c:v>
                </c:pt>
                <c:pt idx="66">
                  <c:v>3.9866666666666668</c:v>
                </c:pt>
                <c:pt idx="67">
                  <c:v>4.0566666666666666</c:v>
                </c:pt>
                <c:pt idx="68">
                  <c:v>4.0100000000000007</c:v>
                </c:pt>
                <c:pt idx="69">
                  <c:v>4.1566666666666663</c:v>
                </c:pt>
                <c:pt idx="70">
                  <c:v>3.9666666666666668</c:v>
                </c:pt>
                <c:pt idx="71">
                  <c:v>4.123333333333334</c:v>
                </c:pt>
                <c:pt idx="72">
                  <c:v>4.83</c:v>
                </c:pt>
                <c:pt idx="73">
                  <c:v>4.1733333333333329</c:v>
                </c:pt>
                <c:pt idx="74">
                  <c:v>3.89</c:v>
                </c:pt>
                <c:pt idx="75">
                  <c:v>4.09</c:v>
                </c:pt>
                <c:pt idx="76">
                  <c:v>4.1166666666666663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B-3B47-91CC-7612410100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587728"/>
        <c:axId val="253134335"/>
      </c:lineChart>
      <c:catAx>
        <c:axId val="17835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3134335"/>
        <c:crosses val="autoZero"/>
        <c:auto val="1"/>
        <c:lblAlgn val="ctr"/>
        <c:lblOffset val="100"/>
        <c:noMultiLvlLbl val="0"/>
      </c:catAx>
      <c:valAx>
        <c:axId val="253134335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5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12272086340309E-2"/>
          <c:y val="7.4281505557441022E-2"/>
          <c:w val="0.95655237444392005"/>
          <c:h val="0.8100311909211622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dPt>
            <c:idx val="4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5E1-824C-A765-F6EA2F3AA435}"/>
              </c:ext>
            </c:extLst>
          </c:dPt>
          <c:dPt>
            <c:idx val="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5E1-824C-A765-F6EA2F3AA435}"/>
              </c:ext>
            </c:extLst>
          </c:dPt>
          <c:dPt>
            <c:idx val="8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E1-824C-A765-F6EA2F3AA435}"/>
              </c:ext>
            </c:extLst>
          </c:dPt>
          <c:dPt>
            <c:idx val="10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5E1-824C-A765-F6EA2F3AA435}"/>
              </c:ext>
            </c:extLst>
          </c:dPt>
          <c:dPt>
            <c:idx val="12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5E1-824C-A765-F6EA2F3AA435}"/>
              </c:ext>
            </c:extLst>
          </c:dPt>
          <c:dPt>
            <c:idx val="13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5E1-824C-A765-F6EA2F3AA435}"/>
              </c:ext>
            </c:extLst>
          </c:dPt>
          <c:dPt>
            <c:idx val="15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5E1-824C-A765-F6EA2F3AA435}"/>
              </c:ext>
            </c:extLst>
          </c:dPt>
          <c:dPt>
            <c:idx val="17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5E1-824C-A765-F6EA2F3AA435}"/>
              </c:ext>
            </c:extLst>
          </c:dPt>
          <c:dPt>
            <c:idx val="19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5E1-824C-A765-F6EA2F3AA435}"/>
              </c:ext>
            </c:extLst>
          </c:dPt>
          <c:dPt>
            <c:idx val="21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5E1-824C-A765-F6EA2F3AA435}"/>
              </c:ext>
            </c:extLst>
          </c:dPt>
          <c:dPt>
            <c:idx val="22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5E1-824C-A765-F6EA2F3AA435}"/>
              </c:ext>
            </c:extLst>
          </c:dPt>
          <c:dPt>
            <c:idx val="23"/>
            <c:marker>
              <c:symbol val="square"/>
              <c:size val="8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5E1-824C-A765-F6EA2F3AA435}"/>
              </c:ext>
            </c:extLst>
          </c:dPt>
          <c:dPt>
            <c:idx val="25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5E1-824C-A765-F6EA2F3AA435}"/>
              </c:ext>
            </c:extLst>
          </c:dPt>
          <c:dPt>
            <c:idx val="27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5E1-824C-A765-F6EA2F3AA435}"/>
              </c:ext>
            </c:extLst>
          </c:dPt>
          <c:dPt>
            <c:idx val="29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5E1-824C-A765-F6EA2F3AA435}"/>
              </c:ext>
            </c:extLst>
          </c:dPt>
          <c:dPt>
            <c:idx val="31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5E1-824C-A765-F6EA2F3AA435}"/>
              </c:ext>
            </c:extLst>
          </c:dPt>
          <c:dPt>
            <c:idx val="32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5E1-824C-A765-F6EA2F3AA435}"/>
              </c:ext>
            </c:extLst>
          </c:dPt>
          <c:dPt>
            <c:idx val="3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5E1-824C-A765-F6EA2F3AA435}"/>
              </c:ext>
            </c:extLst>
          </c:dPt>
          <c:dPt>
            <c:idx val="3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5E1-824C-A765-F6EA2F3AA435}"/>
              </c:ext>
            </c:extLst>
          </c:dPt>
          <c:dPt>
            <c:idx val="38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5E1-824C-A765-F6EA2F3AA435}"/>
              </c:ext>
            </c:extLst>
          </c:dPt>
          <c:dPt>
            <c:idx val="40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5E1-824C-A765-F6EA2F3AA435}"/>
              </c:ext>
            </c:extLst>
          </c:dPt>
          <c:dPt>
            <c:idx val="41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5E1-824C-A765-F6EA2F3AA435}"/>
              </c:ext>
            </c:extLst>
          </c:dPt>
          <c:dPt>
            <c:idx val="4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5E1-824C-A765-F6EA2F3AA435}"/>
              </c:ext>
            </c:extLst>
          </c:dPt>
          <c:dPt>
            <c:idx val="45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5E1-824C-A765-F6EA2F3AA435}"/>
              </c:ext>
            </c:extLst>
          </c:dPt>
          <c:dPt>
            <c:idx val="47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5E1-824C-A765-F6EA2F3AA435}"/>
              </c:ext>
            </c:extLst>
          </c:dPt>
          <c:dPt>
            <c:idx val="49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5E1-824C-A765-F6EA2F3AA435}"/>
              </c:ext>
            </c:extLst>
          </c:dPt>
          <c:dPt>
            <c:idx val="50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5E1-824C-A765-F6EA2F3AA435}"/>
              </c:ext>
            </c:extLst>
          </c:dPt>
          <c:dPt>
            <c:idx val="51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5E1-824C-A765-F6EA2F3AA435}"/>
              </c:ext>
            </c:extLst>
          </c:dPt>
          <c:dPt>
            <c:idx val="52"/>
            <c:marker>
              <c:symbol val="square"/>
              <c:size val="8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5E1-824C-A765-F6EA2F3AA435}"/>
              </c:ext>
            </c:extLst>
          </c:dPt>
          <c:dPt>
            <c:idx val="5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5E1-824C-A765-F6EA2F3AA435}"/>
              </c:ext>
            </c:extLst>
          </c:dPt>
          <c:dPt>
            <c:idx val="57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5E1-824C-A765-F6EA2F3AA435}"/>
              </c:ext>
            </c:extLst>
          </c:dPt>
          <c:dPt>
            <c:idx val="59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5E1-824C-A765-F6EA2F3AA435}"/>
              </c:ext>
            </c:extLst>
          </c:dPt>
          <c:dPt>
            <c:idx val="60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5E1-824C-A765-F6EA2F3AA435}"/>
              </c:ext>
            </c:extLst>
          </c:dPt>
          <c:dPt>
            <c:idx val="62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5E1-824C-A765-F6EA2F3AA435}"/>
              </c:ext>
            </c:extLst>
          </c:dPt>
          <c:dPt>
            <c:idx val="6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5E1-824C-A765-F6EA2F3AA435}"/>
              </c:ext>
            </c:extLst>
          </c:dPt>
          <c:dPt>
            <c:idx val="6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5E1-824C-A765-F6EA2F3AA435}"/>
              </c:ext>
            </c:extLst>
          </c:dPt>
          <c:dPt>
            <c:idx val="68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5E1-824C-A765-F6EA2F3AA435}"/>
              </c:ext>
            </c:extLst>
          </c:dPt>
          <c:dPt>
            <c:idx val="69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5E1-824C-A765-F6EA2F3AA435}"/>
              </c:ext>
            </c:extLst>
          </c:dPt>
          <c:dPt>
            <c:idx val="71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5E1-824C-A765-F6EA2F3AA435}"/>
              </c:ext>
            </c:extLst>
          </c:dPt>
          <c:dPt>
            <c:idx val="7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5E1-824C-A765-F6EA2F3AA435}"/>
              </c:ext>
            </c:extLst>
          </c:dPt>
          <c:dPt>
            <c:idx val="75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5E1-824C-A765-F6EA2F3AA435}"/>
              </c:ext>
            </c:extLst>
          </c:dPt>
          <c:dPt>
            <c:idx val="76"/>
            <c:marker>
              <c:symbol val="square"/>
              <c:size val="8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5E1-824C-A765-F6EA2F3AA435}"/>
              </c:ext>
            </c:extLst>
          </c:dPt>
          <c:dPt>
            <c:idx val="77"/>
            <c:marker>
              <c:symbol val="square"/>
              <c:size val="8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5E1-824C-A765-F6EA2F3AA435}"/>
              </c:ext>
            </c:extLst>
          </c:dPt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pH_cond_ind!$F$3:$F$80</c:f>
                <c:numCache>
                  <c:formatCode>General</c:formatCode>
                  <c:ptCount val="78"/>
                  <c:pt idx="0">
                    <c:v>2.5166114784235975E-2</c:v>
                  </c:pt>
                  <c:pt idx="1">
                    <c:v>0.58286647985051721</c:v>
                  </c:pt>
                  <c:pt idx="2">
                    <c:v>0.22368132093076792</c:v>
                  </c:pt>
                  <c:pt idx="3">
                    <c:v>0.28988503468329208</c:v>
                  </c:pt>
                  <c:pt idx="4">
                    <c:v>9.6090235369331159E-2</c:v>
                  </c:pt>
                  <c:pt idx="5">
                    <c:v>3.1487510751619325</c:v>
                  </c:pt>
                  <c:pt idx="6">
                    <c:v>6.5064070986477054E-2</c:v>
                  </c:pt>
                  <c:pt idx="7">
                    <c:v>2.4848943639519163</c:v>
                  </c:pt>
                  <c:pt idx="8">
                    <c:v>0.13012814197295411</c:v>
                  </c:pt>
                  <c:pt idx="9">
                    <c:v>0.35161532010612645</c:v>
                  </c:pt>
                  <c:pt idx="10">
                    <c:v>4.9328828623162742E-2</c:v>
                  </c:pt>
                  <c:pt idx="11">
                    <c:v>0.41016256939576223</c:v>
                  </c:pt>
                  <c:pt idx="12">
                    <c:v>4.3588989435406823E-2</c:v>
                  </c:pt>
                  <c:pt idx="13">
                    <c:v>0.32715949219506496</c:v>
                  </c:pt>
                  <c:pt idx="14">
                    <c:v>0.66583281184793786</c:v>
                  </c:pt>
                  <c:pt idx="15">
                    <c:v>6.3639610306789177E-2</c:v>
                  </c:pt>
                  <c:pt idx="16">
                    <c:v>1.9287301521985913</c:v>
                  </c:pt>
                  <c:pt idx="17">
                    <c:v>0.10263202878893783</c:v>
                  </c:pt>
                  <c:pt idx="18">
                    <c:v>2.9461839725312458</c:v>
                  </c:pt>
                  <c:pt idx="19">
                    <c:v>0.13576941236277515</c:v>
                  </c:pt>
                  <c:pt idx="20">
                    <c:v>10.337472289362301</c:v>
                  </c:pt>
                  <c:pt idx="21">
                    <c:v>0.13576941236277515</c:v>
                  </c:pt>
                  <c:pt idx="22">
                    <c:v>1.0692676621563615</c:v>
                  </c:pt>
                  <c:pt idx="23">
                    <c:v>2.0816659994661132E-2</c:v>
                  </c:pt>
                  <c:pt idx="24">
                    <c:v>1.6441816606851345</c:v>
                  </c:pt>
                  <c:pt idx="25">
                    <c:v>1.154700538379227E-2</c:v>
                  </c:pt>
                  <c:pt idx="26">
                    <c:v>1.4011899704655799</c:v>
                  </c:pt>
                  <c:pt idx="27">
                    <c:v>0.10816653826391934</c:v>
                  </c:pt>
                  <c:pt idx="28">
                    <c:v>0.73711147958320045</c:v>
                  </c:pt>
                  <c:pt idx="29">
                    <c:v>0.1442220510185592</c:v>
                  </c:pt>
                  <c:pt idx="30">
                    <c:v>2.0256686138984654</c:v>
                  </c:pt>
                  <c:pt idx="31">
                    <c:v>0.13527749258468705</c:v>
                  </c:pt>
                  <c:pt idx="32">
                    <c:v>0.80829037686547678</c:v>
                  </c:pt>
                  <c:pt idx="33">
                    <c:v>2.107921567168316</c:v>
                  </c:pt>
                  <c:pt idx="34">
                    <c:v>0.19857828011475287</c:v>
                  </c:pt>
                  <c:pt idx="35">
                    <c:v>1.4294521094927728</c:v>
                  </c:pt>
                  <c:pt idx="36">
                    <c:v>0.14364307617610167</c:v>
                  </c:pt>
                  <c:pt idx="37">
                    <c:v>1.014889156509222</c:v>
                  </c:pt>
                  <c:pt idx="38">
                    <c:v>0.23629078131263026</c:v>
                  </c:pt>
                  <c:pt idx="39">
                    <c:v>0.83266639978645363</c:v>
                  </c:pt>
                  <c:pt idx="40">
                    <c:v>8.7177978870813286E-2</c:v>
                  </c:pt>
                  <c:pt idx="41">
                    <c:v>2.8058213295456231</c:v>
                  </c:pt>
                  <c:pt idx="42">
                    <c:v>1.1547005383792526E-2</c:v>
                  </c:pt>
                  <c:pt idx="43">
                    <c:v>0.21548395145191993</c:v>
                  </c:pt>
                  <c:pt idx="44">
                    <c:v>5.7735026918962632E-3</c:v>
                  </c:pt>
                  <c:pt idx="45">
                    <c:v>0.16196707484341852</c:v>
                  </c:pt>
                  <c:pt idx="46">
                    <c:v>1.0000000000000009E-2</c:v>
                  </c:pt>
                  <c:pt idx="47">
                    <c:v>9.6436507609929514E-2</c:v>
                  </c:pt>
                  <c:pt idx="48">
                    <c:v>0.91923881554250975</c:v>
                  </c:pt>
                  <c:pt idx="49">
                    <c:v>7.9372539331937705E-2</c:v>
                  </c:pt>
                  <c:pt idx="50">
                    <c:v>7.0000000000000534E-2</c:v>
                  </c:pt>
                  <c:pt idx="51">
                    <c:v>1.5502687938977993</c:v>
                  </c:pt>
                  <c:pt idx="52">
                    <c:v>1.5275252316519579E-2</c:v>
                  </c:pt>
                  <c:pt idx="53">
                    <c:v>8.9328681470921474</c:v>
                  </c:pt>
                  <c:pt idx="54">
                    <c:v>0.1153256259467082</c:v>
                  </c:pt>
                  <c:pt idx="55">
                    <c:v>1.2583057392117918</c:v>
                  </c:pt>
                  <c:pt idx="56">
                    <c:v>1.2583057392117918</c:v>
                  </c:pt>
                  <c:pt idx="57">
                    <c:v>0.17097758137642924</c:v>
                  </c:pt>
                  <c:pt idx="58">
                    <c:v>3.5</c:v>
                  </c:pt>
                  <c:pt idx="59">
                    <c:v>0.1664331697709325</c:v>
                  </c:pt>
                  <c:pt idx="60">
                    <c:v>0.60000000000000142</c:v>
                  </c:pt>
                  <c:pt idx="61">
                    <c:v>0.02</c:v>
                  </c:pt>
                  <c:pt idx="62">
                    <c:v>0.43131581623368792</c:v>
                  </c:pt>
                  <c:pt idx="63">
                    <c:v>9.9999999999999811E-3</c:v>
                  </c:pt>
                  <c:pt idx="64">
                    <c:v>0.32331615074618969</c:v>
                  </c:pt>
                  <c:pt idx="65">
                    <c:v>5.7735026918962623E-3</c:v>
                  </c:pt>
                  <c:pt idx="66">
                    <c:v>5.291502622129169E-2</c:v>
                  </c:pt>
                  <c:pt idx="67">
                    <c:v>9.9999999999999811E-3</c:v>
                  </c:pt>
                  <c:pt idx="68">
                    <c:v>5.7735026918961348E-3</c:v>
                  </c:pt>
                  <c:pt idx="69">
                    <c:v>9.999999999999995E-3</c:v>
                  </c:pt>
                  <c:pt idx="70">
                    <c:v>0.24785748593361814</c:v>
                  </c:pt>
                  <c:pt idx="71">
                    <c:v>7.571877794400407E-2</c:v>
                  </c:pt>
                  <c:pt idx="72">
                    <c:v>0.55193598662646892</c:v>
                  </c:pt>
                  <c:pt idx="73">
                    <c:v>8.6216781042516996E-2</c:v>
                  </c:pt>
                  <c:pt idx="74">
                    <c:v>0.32145502536643106</c:v>
                  </c:pt>
                  <c:pt idx="75">
                    <c:v>5.6862407030773048E-2</c:v>
                  </c:pt>
                  <c:pt idx="76">
                    <c:v>0.80541914553852001</c:v>
                  </c:pt>
                  <c:pt idx="77">
                    <c:v>5.7735026918963907E-3</c:v>
                  </c:pt>
                </c:numCache>
              </c:numRef>
            </c:plus>
            <c:minus>
              <c:numRef>
                <c:f>pH_cond_ind!$F$3:$F$80</c:f>
                <c:numCache>
                  <c:formatCode>General</c:formatCode>
                  <c:ptCount val="78"/>
                  <c:pt idx="0">
                    <c:v>2.5166114784235975E-2</c:v>
                  </c:pt>
                  <c:pt idx="1">
                    <c:v>0.58286647985051721</c:v>
                  </c:pt>
                  <c:pt idx="2">
                    <c:v>0.22368132093076792</c:v>
                  </c:pt>
                  <c:pt idx="3">
                    <c:v>0.28988503468329208</c:v>
                  </c:pt>
                  <c:pt idx="4">
                    <c:v>9.6090235369331159E-2</c:v>
                  </c:pt>
                  <c:pt idx="5">
                    <c:v>3.1487510751619325</c:v>
                  </c:pt>
                  <c:pt idx="6">
                    <c:v>6.5064070986477054E-2</c:v>
                  </c:pt>
                  <c:pt idx="7">
                    <c:v>2.4848943639519163</c:v>
                  </c:pt>
                  <c:pt idx="8">
                    <c:v>0.13012814197295411</c:v>
                  </c:pt>
                  <c:pt idx="9">
                    <c:v>0.35161532010612645</c:v>
                  </c:pt>
                  <c:pt idx="10">
                    <c:v>4.9328828623162742E-2</c:v>
                  </c:pt>
                  <c:pt idx="11">
                    <c:v>0.41016256939576223</c:v>
                  </c:pt>
                  <c:pt idx="12">
                    <c:v>4.3588989435406823E-2</c:v>
                  </c:pt>
                  <c:pt idx="13">
                    <c:v>0.32715949219506496</c:v>
                  </c:pt>
                  <c:pt idx="14">
                    <c:v>0.66583281184793786</c:v>
                  </c:pt>
                  <c:pt idx="15">
                    <c:v>6.3639610306789177E-2</c:v>
                  </c:pt>
                  <c:pt idx="16">
                    <c:v>1.9287301521985913</c:v>
                  </c:pt>
                  <c:pt idx="17">
                    <c:v>0.10263202878893783</c:v>
                  </c:pt>
                  <c:pt idx="18">
                    <c:v>2.9461839725312458</c:v>
                  </c:pt>
                  <c:pt idx="19">
                    <c:v>0.13576941236277515</c:v>
                  </c:pt>
                  <c:pt idx="20">
                    <c:v>10.337472289362301</c:v>
                  </c:pt>
                  <c:pt idx="21">
                    <c:v>0.13576941236277515</c:v>
                  </c:pt>
                  <c:pt idx="22">
                    <c:v>1.0692676621563615</c:v>
                  </c:pt>
                  <c:pt idx="23">
                    <c:v>2.0816659994661132E-2</c:v>
                  </c:pt>
                  <c:pt idx="24">
                    <c:v>1.6441816606851345</c:v>
                  </c:pt>
                  <c:pt idx="25">
                    <c:v>1.154700538379227E-2</c:v>
                  </c:pt>
                  <c:pt idx="26">
                    <c:v>1.4011899704655799</c:v>
                  </c:pt>
                  <c:pt idx="27">
                    <c:v>0.10816653826391934</c:v>
                  </c:pt>
                  <c:pt idx="28">
                    <c:v>0.73711147958320045</c:v>
                  </c:pt>
                  <c:pt idx="29">
                    <c:v>0.1442220510185592</c:v>
                  </c:pt>
                  <c:pt idx="30">
                    <c:v>2.0256686138984654</c:v>
                  </c:pt>
                  <c:pt idx="31">
                    <c:v>0.13527749258468705</c:v>
                  </c:pt>
                  <c:pt idx="32">
                    <c:v>0.80829037686547678</c:v>
                  </c:pt>
                  <c:pt idx="33">
                    <c:v>2.107921567168316</c:v>
                  </c:pt>
                  <c:pt idx="34">
                    <c:v>0.19857828011475287</c:v>
                  </c:pt>
                  <c:pt idx="35">
                    <c:v>1.4294521094927728</c:v>
                  </c:pt>
                  <c:pt idx="36">
                    <c:v>0.14364307617610167</c:v>
                  </c:pt>
                  <c:pt idx="37">
                    <c:v>1.014889156509222</c:v>
                  </c:pt>
                  <c:pt idx="38">
                    <c:v>0.23629078131263026</c:v>
                  </c:pt>
                  <c:pt idx="39">
                    <c:v>0.83266639978645363</c:v>
                  </c:pt>
                  <c:pt idx="40">
                    <c:v>8.7177978870813286E-2</c:v>
                  </c:pt>
                  <c:pt idx="41">
                    <c:v>2.8058213295456231</c:v>
                  </c:pt>
                  <c:pt idx="42">
                    <c:v>1.1547005383792526E-2</c:v>
                  </c:pt>
                  <c:pt idx="43">
                    <c:v>0.21548395145191993</c:v>
                  </c:pt>
                  <c:pt idx="44">
                    <c:v>5.7735026918962632E-3</c:v>
                  </c:pt>
                  <c:pt idx="45">
                    <c:v>0.16196707484341852</c:v>
                  </c:pt>
                  <c:pt idx="46">
                    <c:v>1.0000000000000009E-2</c:v>
                  </c:pt>
                  <c:pt idx="47">
                    <c:v>9.6436507609929514E-2</c:v>
                  </c:pt>
                  <c:pt idx="48">
                    <c:v>0.91923881554250975</c:v>
                  </c:pt>
                  <c:pt idx="49">
                    <c:v>7.9372539331937705E-2</c:v>
                  </c:pt>
                  <c:pt idx="50">
                    <c:v>7.0000000000000534E-2</c:v>
                  </c:pt>
                  <c:pt idx="51">
                    <c:v>1.5502687938977993</c:v>
                  </c:pt>
                  <c:pt idx="52">
                    <c:v>1.5275252316519579E-2</c:v>
                  </c:pt>
                  <c:pt idx="53">
                    <c:v>8.9328681470921474</c:v>
                  </c:pt>
                  <c:pt idx="54">
                    <c:v>0.1153256259467082</c:v>
                  </c:pt>
                  <c:pt idx="55">
                    <c:v>1.2583057392117918</c:v>
                  </c:pt>
                  <c:pt idx="56">
                    <c:v>1.2583057392117918</c:v>
                  </c:pt>
                  <c:pt idx="57">
                    <c:v>0.17097758137642924</c:v>
                  </c:pt>
                  <c:pt idx="58">
                    <c:v>3.5</c:v>
                  </c:pt>
                  <c:pt idx="59">
                    <c:v>0.1664331697709325</c:v>
                  </c:pt>
                  <c:pt idx="60">
                    <c:v>0.60000000000000142</c:v>
                  </c:pt>
                  <c:pt idx="61">
                    <c:v>0.02</c:v>
                  </c:pt>
                  <c:pt idx="62">
                    <c:v>0.43131581623368792</c:v>
                  </c:pt>
                  <c:pt idx="63">
                    <c:v>9.9999999999999811E-3</c:v>
                  </c:pt>
                  <c:pt idx="64">
                    <c:v>0.32331615074618969</c:v>
                  </c:pt>
                  <c:pt idx="65">
                    <c:v>5.7735026918962623E-3</c:v>
                  </c:pt>
                  <c:pt idx="66">
                    <c:v>5.291502622129169E-2</c:v>
                  </c:pt>
                  <c:pt idx="67">
                    <c:v>9.9999999999999811E-3</c:v>
                  </c:pt>
                  <c:pt idx="68">
                    <c:v>5.7735026918961348E-3</c:v>
                  </c:pt>
                  <c:pt idx="69">
                    <c:v>9.999999999999995E-3</c:v>
                  </c:pt>
                  <c:pt idx="70">
                    <c:v>0.24785748593361814</c:v>
                  </c:pt>
                  <c:pt idx="71">
                    <c:v>7.571877794400407E-2</c:v>
                  </c:pt>
                  <c:pt idx="72">
                    <c:v>0.55193598662646892</c:v>
                  </c:pt>
                  <c:pt idx="73">
                    <c:v>8.6216781042516996E-2</c:v>
                  </c:pt>
                  <c:pt idx="74">
                    <c:v>0.32145502536643106</c:v>
                  </c:pt>
                  <c:pt idx="75">
                    <c:v>5.6862407030773048E-2</c:v>
                  </c:pt>
                  <c:pt idx="76">
                    <c:v>0.80541914553852001</c:v>
                  </c:pt>
                  <c:pt idx="77">
                    <c:v>5.7735026918963907E-3</c:v>
                  </c:pt>
                </c:numCache>
              </c:numRef>
            </c:minus>
            <c:spPr>
              <a:noFill/>
              <a:ln w="127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pH_cond_ind!$A$3:$A$80</c:f>
              <c:strCache>
                <c:ptCount val="78"/>
                <c:pt idx="0">
                  <c:v>CZ_01</c:v>
                </c:pt>
                <c:pt idx="1">
                  <c:v>CZ_02</c:v>
                </c:pt>
                <c:pt idx="2">
                  <c:v>CZ_03</c:v>
                </c:pt>
                <c:pt idx="3">
                  <c:v>CZ_04</c:v>
                </c:pt>
                <c:pt idx="4">
                  <c:v>CZ_QL</c:v>
                </c:pt>
                <c:pt idx="5">
                  <c:v>MT_01</c:v>
                </c:pt>
                <c:pt idx="6">
                  <c:v>MT_01</c:v>
                </c:pt>
                <c:pt idx="7">
                  <c:v>MT_02</c:v>
                </c:pt>
                <c:pt idx="8">
                  <c:v>MT_02</c:v>
                </c:pt>
                <c:pt idx="9">
                  <c:v>MT_03</c:v>
                </c:pt>
                <c:pt idx="10">
                  <c:v>MT_03</c:v>
                </c:pt>
                <c:pt idx="11">
                  <c:v>MT_04</c:v>
                </c:pt>
                <c:pt idx="12">
                  <c:v>MT_04</c:v>
                </c:pt>
                <c:pt idx="13">
                  <c:v>MT_QL</c:v>
                </c:pt>
                <c:pt idx="14">
                  <c:v>MC_01</c:v>
                </c:pt>
                <c:pt idx="15">
                  <c:v>MC_01</c:v>
                </c:pt>
                <c:pt idx="16">
                  <c:v>MC_02</c:v>
                </c:pt>
                <c:pt idx="17">
                  <c:v>MC_02</c:v>
                </c:pt>
                <c:pt idx="18">
                  <c:v>MC_03</c:v>
                </c:pt>
                <c:pt idx="19">
                  <c:v>MC_03</c:v>
                </c:pt>
                <c:pt idx="20">
                  <c:v>MC_04</c:v>
                </c:pt>
                <c:pt idx="21">
                  <c:v>MC_04</c:v>
                </c:pt>
                <c:pt idx="22">
                  <c:v>MC_QL</c:v>
                </c:pt>
                <c:pt idx="23">
                  <c:v>MC_QC</c:v>
                </c:pt>
                <c:pt idx="24">
                  <c:v>MB_01</c:v>
                </c:pt>
                <c:pt idx="25">
                  <c:v>MB_01</c:v>
                </c:pt>
                <c:pt idx="26">
                  <c:v>MB_02</c:v>
                </c:pt>
                <c:pt idx="27">
                  <c:v>MB_02</c:v>
                </c:pt>
                <c:pt idx="28">
                  <c:v>MB_03</c:v>
                </c:pt>
                <c:pt idx="29">
                  <c:v>MB_03</c:v>
                </c:pt>
                <c:pt idx="30">
                  <c:v>MB_04</c:v>
                </c:pt>
                <c:pt idx="31">
                  <c:v>MB_04</c:v>
                </c:pt>
                <c:pt idx="32">
                  <c:v>MB_QL</c:v>
                </c:pt>
                <c:pt idx="33">
                  <c:v>CY_01</c:v>
                </c:pt>
                <c:pt idx="34">
                  <c:v>CY_01</c:v>
                </c:pt>
                <c:pt idx="35">
                  <c:v>CY_02</c:v>
                </c:pt>
                <c:pt idx="36">
                  <c:v>CY_02</c:v>
                </c:pt>
                <c:pt idx="37">
                  <c:v>CY_03</c:v>
                </c:pt>
                <c:pt idx="38">
                  <c:v>CY_03</c:v>
                </c:pt>
                <c:pt idx="39">
                  <c:v>CY_04</c:v>
                </c:pt>
                <c:pt idx="40">
                  <c:v>CY_04</c:v>
                </c:pt>
                <c:pt idx="41">
                  <c:v>CY_QL</c:v>
                </c:pt>
                <c:pt idx="42">
                  <c:v>LS_01</c:v>
                </c:pt>
                <c:pt idx="43">
                  <c:v>LS_01</c:v>
                </c:pt>
                <c:pt idx="44">
                  <c:v>LS_02</c:v>
                </c:pt>
                <c:pt idx="45">
                  <c:v>LS_02</c:v>
                </c:pt>
                <c:pt idx="46">
                  <c:v>LS_03</c:v>
                </c:pt>
                <c:pt idx="47">
                  <c:v>LS_03</c:v>
                </c:pt>
                <c:pt idx="48">
                  <c:v>LS_04</c:v>
                </c:pt>
                <c:pt idx="49">
                  <c:v>LS_04</c:v>
                </c:pt>
                <c:pt idx="50">
                  <c:v>LS_05</c:v>
                </c:pt>
                <c:pt idx="51">
                  <c:v>LS_QL</c:v>
                </c:pt>
                <c:pt idx="52">
                  <c:v>LS_QC</c:v>
                </c:pt>
                <c:pt idx="53">
                  <c:v>CR_01</c:v>
                </c:pt>
                <c:pt idx="54">
                  <c:v>CR_01</c:v>
                </c:pt>
                <c:pt idx="55">
                  <c:v>CR_02</c:v>
                </c:pt>
                <c:pt idx="56">
                  <c:v>CR_03</c:v>
                </c:pt>
                <c:pt idx="57">
                  <c:v>CR_03</c:v>
                </c:pt>
                <c:pt idx="58">
                  <c:v>CR_04</c:v>
                </c:pt>
                <c:pt idx="59">
                  <c:v>CR_04</c:v>
                </c:pt>
                <c:pt idx="60">
                  <c:v>CR_QL</c:v>
                </c:pt>
                <c:pt idx="61">
                  <c:v>PZ_01</c:v>
                </c:pt>
                <c:pt idx="62">
                  <c:v>PZ_01</c:v>
                </c:pt>
                <c:pt idx="63">
                  <c:v>PZ_02</c:v>
                </c:pt>
                <c:pt idx="64">
                  <c:v>PZ_02</c:v>
                </c:pt>
                <c:pt idx="65">
                  <c:v>PZ_03</c:v>
                </c:pt>
                <c:pt idx="66">
                  <c:v>PZ_03</c:v>
                </c:pt>
                <c:pt idx="67">
                  <c:v>PZ_04</c:v>
                </c:pt>
                <c:pt idx="68">
                  <c:v>PZ_04</c:v>
                </c:pt>
                <c:pt idx="69">
                  <c:v>PZ_QL</c:v>
                </c:pt>
                <c:pt idx="70">
                  <c:v>IT_01</c:v>
                </c:pt>
                <c:pt idx="71">
                  <c:v>IT_01</c:v>
                </c:pt>
                <c:pt idx="72">
                  <c:v>IT_02</c:v>
                </c:pt>
                <c:pt idx="73">
                  <c:v>IT_02</c:v>
                </c:pt>
                <c:pt idx="74">
                  <c:v>IT_03</c:v>
                </c:pt>
                <c:pt idx="75">
                  <c:v>IT_04</c:v>
                </c:pt>
                <c:pt idx="76">
                  <c:v>IT_QL</c:v>
                </c:pt>
                <c:pt idx="77">
                  <c:v>IT_QC</c:v>
                </c:pt>
              </c:strCache>
            </c:strRef>
          </c:cat>
          <c:val>
            <c:numRef>
              <c:f>pH_cond_ind!$E$3:$E$80</c:f>
              <c:numCache>
                <c:formatCode>0.000</c:formatCode>
                <c:ptCount val="78"/>
                <c:pt idx="0">
                  <c:v>3.1733333333333333</c:v>
                </c:pt>
                <c:pt idx="1">
                  <c:v>14.783333333333331</c:v>
                </c:pt>
                <c:pt idx="2">
                  <c:v>14.856666666666667</c:v>
                </c:pt>
                <c:pt idx="3">
                  <c:v>14.936666666666666</c:v>
                </c:pt>
                <c:pt idx="4">
                  <c:v>15.393333333333333</c:v>
                </c:pt>
                <c:pt idx="5">
                  <c:v>23.543333333333333</c:v>
                </c:pt>
                <c:pt idx="6">
                  <c:v>6.8866666666666667</c:v>
                </c:pt>
                <c:pt idx="7">
                  <c:v>22.87</c:v>
                </c:pt>
                <c:pt idx="8">
                  <c:v>4.8633333333333342</c:v>
                </c:pt>
                <c:pt idx="9">
                  <c:v>17.706666666666667</c:v>
                </c:pt>
                <c:pt idx="10">
                  <c:v>5.0766666666666671</c:v>
                </c:pt>
                <c:pt idx="11">
                  <c:v>17.886666666666667</c:v>
                </c:pt>
                <c:pt idx="12">
                  <c:v>5.1000000000000005</c:v>
                </c:pt>
                <c:pt idx="13">
                  <c:v>18.733333333333331</c:v>
                </c:pt>
                <c:pt idx="14">
                  <c:v>36.433333333333337</c:v>
                </c:pt>
                <c:pt idx="15">
                  <c:v>10.465</c:v>
                </c:pt>
                <c:pt idx="16">
                  <c:v>33.300000000000004</c:v>
                </c:pt>
                <c:pt idx="17">
                  <c:v>7.7133333333333338</c:v>
                </c:pt>
                <c:pt idx="18">
                  <c:v>39.1</c:v>
                </c:pt>
                <c:pt idx="19">
                  <c:v>8.0566666666666666</c:v>
                </c:pt>
                <c:pt idx="20">
                  <c:v>34.366666666666667</c:v>
                </c:pt>
                <c:pt idx="21">
                  <c:v>8.8833333333333329</c:v>
                </c:pt>
                <c:pt idx="22">
                  <c:v>43.733333333333327</c:v>
                </c:pt>
                <c:pt idx="23">
                  <c:v>3.2633333333333332</c:v>
                </c:pt>
                <c:pt idx="24">
                  <c:v>38.06666666666667</c:v>
                </c:pt>
                <c:pt idx="25">
                  <c:v>8.7766666666666655</c:v>
                </c:pt>
                <c:pt idx="26">
                  <c:v>25.933333333333334</c:v>
                </c:pt>
                <c:pt idx="27">
                  <c:v>9.0299999999999994</c:v>
                </c:pt>
                <c:pt idx="28">
                  <c:v>29.533333333333331</c:v>
                </c:pt>
                <c:pt idx="29">
                  <c:v>6.52</c:v>
                </c:pt>
                <c:pt idx="30">
                  <c:v>31.233333333333334</c:v>
                </c:pt>
                <c:pt idx="31">
                  <c:v>6.6999999999999993</c:v>
                </c:pt>
                <c:pt idx="32">
                  <c:v>36.966666666666669</c:v>
                </c:pt>
                <c:pt idx="33">
                  <c:v>57.966666666666661</c:v>
                </c:pt>
                <c:pt idx="34">
                  <c:v>3.4666666666666668</c:v>
                </c:pt>
                <c:pt idx="35">
                  <c:v>35.466666666666661</c:v>
                </c:pt>
                <c:pt idx="36">
                  <c:v>3.7933333333333334</c:v>
                </c:pt>
                <c:pt idx="37">
                  <c:v>25.7</c:v>
                </c:pt>
                <c:pt idx="38">
                  <c:v>2.9266666666666663</c:v>
                </c:pt>
                <c:pt idx="39">
                  <c:v>27.866666666666664</c:v>
                </c:pt>
                <c:pt idx="40">
                  <c:v>3.28</c:v>
                </c:pt>
                <c:pt idx="41">
                  <c:v>20.963333333333335</c:v>
                </c:pt>
                <c:pt idx="42">
                  <c:v>0.22333333333333336</c:v>
                </c:pt>
                <c:pt idx="43">
                  <c:v>17.116666666666667</c:v>
                </c:pt>
                <c:pt idx="44">
                  <c:v>0.24333333333333332</c:v>
                </c:pt>
                <c:pt idx="45">
                  <c:v>13.546666666666667</c:v>
                </c:pt>
                <c:pt idx="46">
                  <c:v>0.26</c:v>
                </c:pt>
                <c:pt idx="47">
                  <c:v>13.950000000000001</c:v>
                </c:pt>
                <c:pt idx="48">
                  <c:v>26.25</c:v>
                </c:pt>
                <c:pt idx="49">
                  <c:v>13.76</c:v>
                </c:pt>
                <c:pt idx="50">
                  <c:v>14.350000000000001</c:v>
                </c:pt>
                <c:pt idx="51">
                  <c:v>30.333333333333332</c:v>
                </c:pt>
                <c:pt idx="52">
                  <c:v>3.3166666666666664</c:v>
                </c:pt>
                <c:pt idx="53">
                  <c:v>26.293333333333333</c:v>
                </c:pt>
                <c:pt idx="54">
                  <c:v>13.170000000000002</c:v>
                </c:pt>
                <c:pt idx="55">
                  <c:v>32.666666666666664</c:v>
                </c:pt>
                <c:pt idx="56">
                  <c:v>32.666666666666664</c:v>
                </c:pt>
                <c:pt idx="57">
                  <c:v>13.216666666666669</c:v>
                </c:pt>
                <c:pt idx="58">
                  <c:v>38.4</c:v>
                </c:pt>
                <c:pt idx="59">
                  <c:v>14.100000000000001</c:v>
                </c:pt>
                <c:pt idx="60">
                  <c:v>40.9</c:v>
                </c:pt>
                <c:pt idx="61">
                  <c:v>0.3</c:v>
                </c:pt>
                <c:pt idx="62">
                  <c:v>16.106666666666666</c:v>
                </c:pt>
                <c:pt idx="63">
                  <c:v>0.28000000000000003</c:v>
                </c:pt>
                <c:pt idx="64">
                  <c:v>16.446666666666669</c:v>
                </c:pt>
                <c:pt idx="65">
                  <c:v>0.30333333333333329</c:v>
                </c:pt>
                <c:pt idx="66">
                  <c:v>15.63</c:v>
                </c:pt>
                <c:pt idx="67">
                  <c:v>0.34</c:v>
                </c:pt>
                <c:pt idx="68">
                  <c:v>14.226666666666668</c:v>
                </c:pt>
                <c:pt idx="69">
                  <c:v>0.18000000000000002</c:v>
                </c:pt>
                <c:pt idx="70">
                  <c:v>18.553333333333331</c:v>
                </c:pt>
                <c:pt idx="71">
                  <c:v>13.633333333333333</c:v>
                </c:pt>
                <c:pt idx="72">
                  <c:v>17.646666666666665</c:v>
                </c:pt>
                <c:pt idx="73">
                  <c:v>13.476666666666667</c:v>
                </c:pt>
                <c:pt idx="74">
                  <c:v>18.006666666666664</c:v>
                </c:pt>
                <c:pt idx="75">
                  <c:v>9.6966666666666654</c:v>
                </c:pt>
                <c:pt idx="76">
                  <c:v>18.7</c:v>
                </c:pt>
                <c:pt idx="77">
                  <c:v>3.3266666666666667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5E1-824C-A765-F6EA2F3AA4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587728"/>
        <c:axId val="253134335"/>
      </c:lineChart>
      <c:catAx>
        <c:axId val="17835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3134335"/>
        <c:crosses val="autoZero"/>
        <c:auto val="1"/>
        <c:lblAlgn val="ctr"/>
        <c:lblOffset val="100"/>
        <c:noMultiLvlLbl val="0"/>
      </c:catAx>
      <c:valAx>
        <c:axId val="253134335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5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12272086340309E-2"/>
          <c:y val="7.4281505557441022E-2"/>
          <c:w val="0.95655237444392005"/>
          <c:h val="0.8100311909211622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dPt>
            <c:idx val="2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3DF-D842-AD5A-15E595E29DFF}"/>
              </c:ext>
            </c:extLst>
          </c:dPt>
          <c:dPt>
            <c:idx val="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DF-D842-AD5A-15E595E29DFF}"/>
              </c:ext>
            </c:extLst>
          </c:dPt>
          <c:dPt>
            <c:idx val="5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3DF-D842-AD5A-15E595E29DFF}"/>
              </c:ext>
            </c:extLst>
          </c:dPt>
          <c:dPt>
            <c:idx val="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DF-D842-AD5A-15E595E29DFF}"/>
              </c:ext>
            </c:extLst>
          </c:dPt>
          <c:dPt>
            <c:idx val="7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3DF-D842-AD5A-15E595E29DFF}"/>
              </c:ext>
            </c:extLst>
          </c:dPt>
          <c:dPt>
            <c:idx val="8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DF-D842-AD5A-15E595E29DFF}"/>
              </c:ext>
            </c:extLst>
          </c:dPt>
          <c:dPt>
            <c:idx val="9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3DF-D842-AD5A-15E595E29DFF}"/>
              </c:ext>
            </c:extLst>
          </c:dPt>
          <c:dPt>
            <c:idx val="10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DF-D842-AD5A-15E595E29DFF}"/>
              </c:ext>
            </c:extLst>
          </c:dPt>
          <c:dPt>
            <c:idx val="11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3DF-D842-AD5A-15E595E29DFF}"/>
              </c:ext>
            </c:extLst>
          </c:dPt>
          <c:dPt>
            <c:idx val="12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3DF-D842-AD5A-15E595E29DFF}"/>
              </c:ext>
            </c:extLst>
          </c:dPt>
          <c:dPt>
            <c:idx val="1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3DF-D842-AD5A-15E595E29DFF}"/>
              </c:ext>
            </c:extLst>
          </c:dPt>
          <c:dPt>
            <c:idx val="1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3DF-D842-AD5A-15E595E29DFF}"/>
              </c:ext>
            </c:extLst>
          </c:dPt>
          <c:dPt>
            <c:idx val="1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377-2747-986C-C7740386D1EC}"/>
              </c:ext>
            </c:extLst>
          </c:dPt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pH_cond_sitios!$D$2:$D$18</c:f>
                <c:numCache>
                  <c:formatCode>General</c:formatCode>
                  <c:ptCount val="17"/>
                  <c:pt idx="0">
                    <c:v>9.4820404401737737E-2</c:v>
                  </c:pt>
                  <c:pt idx="1">
                    <c:v>6.3936521549727537E-2</c:v>
                  </c:pt>
                  <c:pt idx="2">
                    <c:v>0.66638043097609156</c:v>
                  </c:pt>
                  <c:pt idx="3">
                    <c:v>0.21924802614777855</c:v>
                  </c:pt>
                  <c:pt idx="4">
                    <c:v>0.20159816016476487</c:v>
                  </c:pt>
                  <c:pt idx="5">
                    <c:v>7.37111479583199E-2</c:v>
                  </c:pt>
                  <c:pt idx="6">
                    <c:v>0.39783124182207841</c:v>
                  </c:pt>
                  <c:pt idx="7">
                    <c:v>0.25640285537104357</c:v>
                  </c:pt>
                  <c:pt idx="8">
                    <c:v>0.65103414238075941</c:v>
                  </c:pt>
                  <c:pt idx="9">
                    <c:v>0.23174829606120678</c:v>
                  </c:pt>
                  <c:pt idx="10">
                    <c:v>0.3173656446135158</c:v>
                  </c:pt>
                  <c:pt idx="11">
                    <c:v>0.31900769440706134</c:v>
                  </c:pt>
                  <c:pt idx="12">
                    <c:v>9.0661151793061029E-2</c:v>
                  </c:pt>
                  <c:pt idx="13">
                    <c:v>8.7527773370006001E-2</c:v>
                  </c:pt>
                  <c:pt idx="14">
                    <c:v>0.16323203414065809</c:v>
                  </c:pt>
                  <c:pt idx="15">
                    <c:v>0.39027864948319207</c:v>
                  </c:pt>
                  <c:pt idx="16">
                    <c:v>4.6487752269937767E-2</c:v>
                  </c:pt>
                </c:numCache>
              </c:numRef>
            </c:plus>
            <c:minus>
              <c:numRef>
                <c:f>pH_cond_sitios!$D$2:$D$18</c:f>
                <c:numCache>
                  <c:formatCode>General</c:formatCode>
                  <c:ptCount val="17"/>
                  <c:pt idx="0">
                    <c:v>9.4820404401737737E-2</c:v>
                  </c:pt>
                  <c:pt idx="1">
                    <c:v>6.3936521549727537E-2</c:v>
                  </c:pt>
                  <c:pt idx="2">
                    <c:v>0.66638043097609156</c:v>
                  </c:pt>
                  <c:pt idx="3">
                    <c:v>0.21924802614777855</c:v>
                  </c:pt>
                  <c:pt idx="4">
                    <c:v>0.20159816016476487</c:v>
                  </c:pt>
                  <c:pt idx="5">
                    <c:v>7.37111479583199E-2</c:v>
                  </c:pt>
                  <c:pt idx="6">
                    <c:v>0.39783124182207841</c:v>
                  </c:pt>
                  <c:pt idx="7">
                    <c:v>0.25640285537104357</c:v>
                  </c:pt>
                  <c:pt idx="8">
                    <c:v>0.65103414238075941</c:v>
                  </c:pt>
                  <c:pt idx="9">
                    <c:v>0.23174829606120678</c:v>
                  </c:pt>
                  <c:pt idx="10">
                    <c:v>0.3173656446135158</c:v>
                  </c:pt>
                  <c:pt idx="11">
                    <c:v>0.31900769440706134</c:v>
                  </c:pt>
                  <c:pt idx="12">
                    <c:v>9.0661151793061029E-2</c:v>
                  </c:pt>
                  <c:pt idx="13">
                    <c:v>8.7527773370006001E-2</c:v>
                  </c:pt>
                  <c:pt idx="14">
                    <c:v>0.16323203414065809</c:v>
                  </c:pt>
                  <c:pt idx="15">
                    <c:v>0.39027864948319207</c:v>
                  </c:pt>
                  <c:pt idx="16">
                    <c:v>4.6487752269937767E-2</c:v>
                  </c:pt>
                </c:numCache>
              </c:numRef>
            </c:minus>
            <c:spPr>
              <a:noFill/>
              <a:ln w="127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pH_cond_sitios!$A$2:$A$18</c:f>
              <c:strCache>
                <c:ptCount val="17"/>
                <c:pt idx="0">
                  <c:v>CZ</c:v>
                </c:pt>
                <c:pt idx="1">
                  <c:v>MT</c:v>
                </c:pt>
                <c:pt idx="2">
                  <c:v>MT</c:v>
                </c:pt>
                <c:pt idx="3">
                  <c:v>MC</c:v>
                </c:pt>
                <c:pt idx="4">
                  <c:v>MC</c:v>
                </c:pt>
                <c:pt idx="5">
                  <c:v>MB</c:v>
                </c:pt>
                <c:pt idx="6">
                  <c:v>MB</c:v>
                </c:pt>
                <c:pt idx="7">
                  <c:v>CY</c:v>
                </c:pt>
                <c:pt idx="8">
                  <c:v>CY</c:v>
                </c:pt>
                <c:pt idx="9">
                  <c:v>LS</c:v>
                </c:pt>
                <c:pt idx="10">
                  <c:v>LS</c:v>
                </c:pt>
                <c:pt idx="11">
                  <c:v>CR</c:v>
                </c:pt>
                <c:pt idx="12">
                  <c:v>CR</c:v>
                </c:pt>
                <c:pt idx="13">
                  <c:v>PZ</c:v>
                </c:pt>
                <c:pt idx="14">
                  <c:v>PZ</c:v>
                </c:pt>
                <c:pt idx="15">
                  <c:v>IT</c:v>
                </c:pt>
                <c:pt idx="16">
                  <c:v>IT</c:v>
                </c:pt>
              </c:strCache>
            </c:strRef>
          </c:cat>
          <c:val>
            <c:numRef>
              <c:f>pH_cond_sitios!$C$2:$C$18</c:f>
              <c:numCache>
                <c:formatCode>0.000</c:formatCode>
                <c:ptCount val="17"/>
                <c:pt idx="0">
                  <c:v>3.9649999999999999</c:v>
                </c:pt>
                <c:pt idx="1">
                  <c:v>3.9783333333333331</c:v>
                </c:pt>
                <c:pt idx="2">
                  <c:v>4.4608333333333334</c:v>
                </c:pt>
                <c:pt idx="3">
                  <c:v>3.9683333333333337</c:v>
                </c:pt>
                <c:pt idx="4">
                  <c:v>4.0472727272727269</c:v>
                </c:pt>
                <c:pt idx="5">
                  <c:v>3.898333333333333</c:v>
                </c:pt>
                <c:pt idx="6">
                  <c:v>4.3516666666666666</c:v>
                </c:pt>
                <c:pt idx="7">
                  <c:v>4.1883333333333335</c:v>
                </c:pt>
                <c:pt idx="8">
                  <c:v>4.6150000000000002</c:v>
                </c:pt>
                <c:pt idx="9">
                  <c:v>3.9545454545454537</c:v>
                </c:pt>
                <c:pt idx="10">
                  <c:v>4.0593333333333339</c:v>
                </c:pt>
                <c:pt idx="11">
                  <c:v>3.8675000000000002</c:v>
                </c:pt>
                <c:pt idx="12">
                  <c:v>4.1022222222222222</c:v>
                </c:pt>
                <c:pt idx="13">
                  <c:v>4.1188888888888888</c:v>
                </c:pt>
                <c:pt idx="14">
                  <c:v>4.0508333333333324</c:v>
                </c:pt>
                <c:pt idx="15">
                  <c:v>4.2008333333333345</c:v>
                </c:pt>
                <c:pt idx="16">
                  <c:v>4.1288888888888886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3DF-D842-AD5A-15E595E29D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587728"/>
        <c:axId val="253134335"/>
      </c:lineChart>
      <c:catAx>
        <c:axId val="17835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3134335"/>
        <c:crosses val="autoZero"/>
        <c:auto val="1"/>
        <c:lblAlgn val="ctr"/>
        <c:lblOffset val="100"/>
        <c:noMultiLvlLbl val="0"/>
      </c:catAx>
      <c:valAx>
        <c:axId val="253134335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5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12272086340309E-2"/>
          <c:y val="7.4281505557441022E-2"/>
          <c:w val="0.95655237444392005"/>
          <c:h val="0.8100311909211622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dPt>
            <c:idx val="2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8F3-9D46-99E4-DB8CF16F2812}"/>
              </c:ext>
            </c:extLst>
          </c:dPt>
          <c:dPt>
            <c:idx val="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F3-9D46-99E4-DB8CF16F2812}"/>
              </c:ext>
            </c:extLst>
          </c:dPt>
          <c:dPt>
            <c:idx val="5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8F3-9D46-99E4-DB8CF16F2812}"/>
              </c:ext>
            </c:extLst>
          </c:dPt>
          <c:dPt>
            <c:idx val="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F3-9D46-99E4-DB8CF16F2812}"/>
              </c:ext>
            </c:extLst>
          </c:dPt>
          <c:dPt>
            <c:idx val="7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8F3-9D46-99E4-DB8CF16F2812}"/>
              </c:ext>
            </c:extLst>
          </c:dPt>
          <c:dPt>
            <c:idx val="8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8F3-9D46-99E4-DB8CF16F2812}"/>
              </c:ext>
            </c:extLst>
          </c:dPt>
          <c:dPt>
            <c:idx val="9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8F3-9D46-99E4-DB8CF16F2812}"/>
              </c:ext>
            </c:extLst>
          </c:dPt>
          <c:dPt>
            <c:idx val="10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8F3-9D46-99E4-DB8CF16F2812}"/>
              </c:ext>
            </c:extLst>
          </c:dPt>
          <c:dPt>
            <c:idx val="11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8F3-9D46-99E4-DB8CF16F2812}"/>
              </c:ext>
            </c:extLst>
          </c:dPt>
          <c:dPt>
            <c:idx val="12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F3-9D46-99E4-DB8CF16F2812}"/>
              </c:ext>
            </c:extLst>
          </c:dPt>
          <c:dPt>
            <c:idx val="1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8F3-9D46-99E4-DB8CF16F2812}"/>
              </c:ext>
            </c:extLst>
          </c:dPt>
          <c:dPt>
            <c:idx val="14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8F3-9D46-99E4-DB8CF16F2812}"/>
              </c:ext>
            </c:extLst>
          </c:dPt>
          <c:dPt>
            <c:idx val="16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D46-CE4E-B714-69ADCF21D468}"/>
              </c:ext>
            </c:extLst>
          </c:dPt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pH_cond_sitios!$F$2:$F$18</c:f>
                <c:numCache>
                  <c:formatCode>General</c:formatCode>
                  <c:ptCount val="17"/>
                  <c:pt idx="0">
                    <c:v>5.2934489959503033</c:v>
                  </c:pt>
                  <c:pt idx="1">
                    <c:v>3.3206703412340399</c:v>
                  </c:pt>
                  <c:pt idx="2">
                    <c:v>0.85541944345591681</c:v>
                  </c:pt>
                  <c:pt idx="3">
                    <c:v>5.2066391183843965</c:v>
                  </c:pt>
                  <c:pt idx="4">
                    <c:v>1.0262872183484764</c:v>
                  </c:pt>
                  <c:pt idx="5">
                    <c:v>4.7828212163825299</c:v>
                  </c:pt>
                  <c:pt idx="6">
                    <c:v>1.2069822122160991</c:v>
                  </c:pt>
                  <c:pt idx="7">
                    <c:v>13.398948398356406</c:v>
                  </c:pt>
                  <c:pt idx="8">
                    <c:v>0.36010941098336074</c:v>
                  </c:pt>
                  <c:pt idx="9">
                    <c:v>1.7873008824606018E-2</c:v>
                  </c:pt>
                  <c:pt idx="10">
                    <c:v>1.3638593699323915</c:v>
                  </c:pt>
                  <c:pt idx="11">
                    <c:v>6.1095295657809769</c:v>
                  </c:pt>
                  <c:pt idx="12">
                    <c:v>0.47273436280619352</c:v>
                  </c:pt>
                  <c:pt idx="13">
                    <c:v>2.7284509239574831E-2</c:v>
                  </c:pt>
                  <c:pt idx="14">
                    <c:v>0.9129485199067906</c:v>
                  </c:pt>
                  <c:pt idx="15">
                    <c:v>0.63122295921680815</c:v>
                  </c:pt>
                  <c:pt idx="16">
                    <c:v>1.9314207493736284</c:v>
                  </c:pt>
                </c:numCache>
              </c:numRef>
            </c:plus>
            <c:minus>
              <c:numRef>
                <c:f>pH_cond_sitios!$F$2:$F$18</c:f>
                <c:numCache>
                  <c:formatCode>General</c:formatCode>
                  <c:ptCount val="17"/>
                  <c:pt idx="0">
                    <c:v>5.2934489959503033</c:v>
                  </c:pt>
                  <c:pt idx="1">
                    <c:v>3.3206703412340399</c:v>
                  </c:pt>
                  <c:pt idx="2">
                    <c:v>0.85541944345591681</c:v>
                  </c:pt>
                  <c:pt idx="3">
                    <c:v>5.2066391183843965</c:v>
                  </c:pt>
                  <c:pt idx="4">
                    <c:v>1.0262872183484764</c:v>
                  </c:pt>
                  <c:pt idx="5">
                    <c:v>4.7828212163825299</c:v>
                  </c:pt>
                  <c:pt idx="6">
                    <c:v>1.2069822122160991</c:v>
                  </c:pt>
                  <c:pt idx="7">
                    <c:v>13.398948398356406</c:v>
                  </c:pt>
                  <c:pt idx="8">
                    <c:v>0.36010941098336074</c:v>
                  </c:pt>
                  <c:pt idx="9">
                    <c:v>1.7873008824606018E-2</c:v>
                  </c:pt>
                  <c:pt idx="10">
                    <c:v>1.3638593699323915</c:v>
                  </c:pt>
                  <c:pt idx="11">
                    <c:v>6.1095295657809769</c:v>
                  </c:pt>
                  <c:pt idx="12">
                    <c:v>0.47273436280619352</c:v>
                  </c:pt>
                  <c:pt idx="13">
                    <c:v>2.7284509239574831E-2</c:v>
                  </c:pt>
                  <c:pt idx="14">
                    <c:v>0.9129485199067906</c:v>
                  </c:pt>
                  <c:pt idx="15">
                    <c:v>0.63122295921680815</c:v>
                  </c:pt>
                  <c:pt idx="16">
                    <c:v>1.9314207493736284</c:v>
                  </c:pt>
                </c:numCache>
              </c:numRef>
            </c:minus>
            <c:spPr>
              <a:noFill/>
              <a:ln w="127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pH_cond_sitios!$A$2:$A$18</c:f>
              <c:strCache>
                <c:ptCount val="17"/>
                <c:pt idx="0">
                  <c:v>CZ</c:v>
                </c:pt>
                <c:pt idx="1">
                  <c:v>MT</c:v>
                </c:pt>
                <c:pt idx="2">
                  <c:v>MT</c:v>
                </c:pt>
                <c:pt idx="3">
                  <c:v>MC</c:v>
                </c:pt>
                <c:pt idx="4">
                  <c:v>MC</c:v>
                </c:pt>
                <c:pt idx="5">
                  <c:v>MB</c:v>
                </c:pt>
                <c:pt idx="6">
                  <c:v>MB</c:v>
                </c:pt>
                <c:pt idx="7">
                  <c:v>CY</c:v>
                </c:pt>
                <c:pt idx="8">
                  <c:v>CY</c:v>
                </c:pt>
                <c:pt idx="9">
                  <c:v>LS</c:v>
                </c:pt>
                <c:pt idx="10">
                  <c:v>LS</c:v>
                </c:pt>
                <c:pt idx="11">
                  <c:v>CR</c:v>
                </c:pt>
                <c:pt idx="12">
                  <c:v>CR</c:v>
                </c:pt>
                <c:pt idx="13">
                  <c:v>PZ</c:v>
                </c:pt>
                <c:pt idx="14">
                  <c:v>PZ</c:v>
                </c:pt>
                <c:pt idx="15">
                  <c:v>IT</c:v>
                </c:pt>
                <c:pt idx="16">
                  <c:v>IT</c:v>
                </c:pt>
              </c:strCache>
            </c:strRef>
          </c:cat>
          <c:val>
            <c:numRef>
              <c:f>pH_cond_sitios!$E$2:$E$18</c:f>
              <c:numCache>
                <c:formatCode>0.000</c:formatCode>
                <c:ptCount val="17"/>
                <c:pt idx="0">
                  <c:v>11.9375</c:v>
                </c:pt>
                <c:pt idx="1">
                  <c:v>20.501666666666669</c:v>
                </c:pt>
                <c:pt idx="2">
                  <c:v>5.4816666666666665</c:v>
                </c:pt>
                <c:pt idx="3">
                  <c:v>35.800000000000004</c:v>
                </c:pt>
                <c:pt idx="4">
                  <c:v>8.6263636363636369</c:v>
                </c:pt>
                <c:pt idx="5">
                  <c:v>31.191666666666666</c:v>
                </c:pt>
                <c:pt idx="6">
                  <c:v>7.756666666666665</c:v>
                </c:pt>
                <c:pt idx="7">
                  <c:v>36.75</c:v>
                </c:pt>
                <c:pt idx="8">
                  <c:v>3.3666666666666671</c:v>
                </c:pt>
                <c:pt idx="9">
                  <c:v>0.2422222222222222</c:v>
                </c:pt>
                <c:pt idx="10">
                  <c:v>14.544666666666664</c:v>
                </c:pt>
                <c:pt idx="11">
                  <c:v>32.506666666666661</c:v>
                </c:pt>
                <c:pt idx="12">
                  <c:v>13.495555555555555</c:v>
                </c:pt>
                <c:pt idx="13">
                  <c:v>0.30777777777777776</c:v>
                </c:pt>
                <c:pt idx="14">
                  <c:v>15.602499999999999</c:v>
                </c:pt>
                <c:pt idx="15">
                  <c:v>18.226666666666667</c:v>
                </c:pt>
                <c:pt idx="16">
                  <c:v>12.268888888888892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8F3-9D46-99E4-DB8CF16F2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587728"/>
        <c:axId val="253134335"/>
      </c:lineChart>
      <c:catAx>
        <c:axId val="17835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3134335"/>
        <c:crosses val="autoZero"/>
        <c:auto val="1"/>
        <c:lblAlgn val="ctr"/>
        <c:lblOffset val="100"/>
        <c:noMultiLvlLbl val="0"/>
      </c:catAx>
      <c:valAx>
        <c:axId val="253134335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5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488949</xdr:colOff>
      <xdr:row>5</xdr:row>
      <xdr:rowOff>139699</xdr:rowOff>
    </xdr:from>
    <xdr:to>
      <xdr:col>32</xdr:col>
      <xdr:colOff>778386</xdr:colOff>
      <xdr:row>56</xdr:row>
      <xdr:rowOff>40967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610B5C-6786-664F-9EDA-6E7BCFEF1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37</xdr:col>
      <xdr:colOff>543437</xdr:colOff>
      <xdr:row>53</xdr:row>
      <xdr:rowOff>167968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48B4DF-B90E-2C43-A7F8-50EF6A2A2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305682</xdr:colOff>
      <xdr:row>63</xdr:row>
      <xdr:rowOff>17332</xdr:rowOff>
    </xdr:from>
    <xdr:to>
      <xdr:col>46</xdr:col>
      <xdr:colOff>621134</xdr:colOff>
      <xdr:row>94</xdr:row>
      <xdr:rowOff>12210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AA99A3-CA30-5245-ADB9-5C9A1B68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582082</xdr:colOff>
      <xdr:row>10</xdr:row>
      <xdr:rowOff>25400</xdr:rowOff>
    </xdr:from>
    <xdr:to>
      <xdr:col>47</xdr:col>
      <xdr:colOff>381000</xdr:colOff>
      <xdr:row>54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FBD34C-DDAA-8F49-87F9-D20AA3AC2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0</xdr:rowOff>
    </xdr:from>
    <xdr:to>
      <xdr:col>19</xdr:col>
      <xdr:colOff>785940</xdr:colOff>
      <xdr:row>30</xdr:row>
      <xdr:rowOff>112234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6DBF9-0E41-CB4F-923F-D30980AA4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14816</xdr:colOff>
      <xdr:row>2</xdr:row>
      <xdr:rowOff>197555</xdr:rowOff>
    </xdr:from>
    <xdr:to>
      <xdr:col>19</xdr:col>
      <xdr:colOff>75595</xdr:colOff>
      <xdr:row>37</xdr:row>
      <xdr:rowOff>121959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C24A39-1851-4D4F-BDF3-FCF6636EC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14111</xdr:colOff>
      <xdr:row>39</xdr:row>
      <xdr:rowOff>14110</xdr:rowOff>
    </xdr:from>
    <xdr:to>
      <xdr:col>20</xdr:col>
      <xdr:colOff>584868</xdr:colOff>
      <xdr:row>74</xdr:row>
      <xdr:rowOff>150395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EAAC92-DFEF-C948-82CE-24231E1C3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0</xdr:row>
      <xdr:rowOff>152400</xdr:rowOff>
    </xdr:from>
    <xdr:to>
      <xdr:col>17</xdr:col>
      <xdr:colOff>253284</xdr:colOff>
      <xdr:row>29</xdr:row>
      <xdr:rowOff>20656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C9595B-D485-F242-B0E6-A7920ED6C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21</xdr:col>
      <xdr:colOff>477178</xdr:colOff>
      <xdr:row>64</xdr:row>
      <xdr:rowOff>92837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144512-3947-3043-AAE8-498729A1F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T257"/>
  <sheetViews>
    <sheetView topLeftCell="C1" zoomScaleNormal="100" workbookViewId="0">
      <selection activeCell="N2" sqref="N2"/>
    </sheetView>
  </sheetViews>
  <sheetFormatPr baseColWidth="10" defaultColWidth="11.5" defaultRowHeight="15" x14ac:dyDescent="0.2"/>
  <cols>
    <col min="1" max="9" width="11.5" style="1"/>
    <col min="10" max="10" width="11.5" style="2"/>
    <col min="11" max="11" width="11.5" style="9"/>
    <col min="14" max="15" width="12.6640625" style="20" bestFit="1" customWidth="1"/>
    <col min="19" max="19" width="13.83203125" customWidth="1"/>
  </cols>
  <sheetData>
    <row r="1" spans="1:20" x14ac:dyDescent="0.2">
      <c r="B1" s="7" t="s">
        <v>105</v>
      </c>
      <c r="C1" s="7" t="s">
        <v>106</v>
      </c>
      <c r="D1" s="7" t="s">
        <v>1</v>
      </c>
      <c r="E1" s="7" t="s">
        <v>2</v>
      </c>
      <c r="F1" s="7" t="s">
        <v>0</v>
      </c>
      <c r="G1" s="7" t="s">
        <v>3</v>
      </c>
      <c r="H1" s="7" t="s">
        <v>4</v>
      </c>
      <c r="I1" s="7" t="s">
        <v>5</v>
      </c>
      <c r="J1" s="8" t="s">
        <v>6</v>
      </c>
      <c r="K1" s="10" t="s">
        <v>108</v>
      </c>
      <c r="L1" s="21" t="s">
        <v>109</v>
      </c>
      <c r="M1" s="21" t="s">
        <v>110</v>
      </c>
      <c r="N1" s="20" t="s">
        <v>104</v>
      </c>
      <c r="O1" s="20" t="s">
        <v>101</v>
      </c>
      <c r="P1" t="s">
        <v>102</v>
      </c>
      <c r="Q1" t="s">
        <v>103</v>
      </c>
      <c r="S1" t="s">
        <v>191</v>
      </c>
      <c r="T1" t="s">
        <v>192</v>
      </c>
    </row>
    <row r="2" spans="1:20" x14ac:dyDescent="0.2">
      <c r="A2" s="1">
        <v>1</v>
      </c>
      <c r="B2" s="1" t="s">
        <v>7</v>
      </c>
      <c r="C2" s="1" t="s">
        <v>90</v>
      </c>
      <c r="D2" s="1">
        <v>1</v>
      </c>
      <c r="E2" s="1">
        <v>39.765000000000001</v>
      </c>
      <c r="F2" s="1">
        <v>10</v>
      </c>
      <c r="G2" s="1">
        <f>SUM(E2:F2)</f>
        <v>49.765000000000001</v>
      </c>
      <c r="H2" s="1">
        <v>44.912999999999997</v>
      </c>
      <c r="I2" s="1">
        <v>44.881999999999998</v>
      </c>
      <c r="J2" s="2">
        <v>44.88</v>
      </c>
      <c r="K2" s="9">
        <f>G2-H2</f>
        <v>4.8520000000000039</v>
      </c>
      <c r="L2" s="2">
        <f>H2-I2</f>
        <v>3.0999999999998806E-2</v>
      </c>
      <c r="M2" s="2">
        <f>I2-J2</f>
        <v>1.9999999999953388E-3</v>
      </c>
      <c r="N2" s="20">
        <f>((G2/J2)-1)*100</f>
        <v>10.884581105169344</v>
      </c>
      <c r="O2" s="20">
        <f>((G2/I2)-1)*100</f>
        <v>10.879639944744014</v>
      </c>
      <c r="P2" s="18">
        <f>AVERAGE(N2:N4)</f>
        <v>10.718798790813528</v>
      </c>
      <c r="Q2">
        <f>STDEV(N2:N4)</f>
        <v>0.50679428923496139</v>
      </c>
      <c r="R2" t="s">
        <v>107</v>
      </c>
      <c r="S2" s="18">
        <f>AVERAGE(N2:N13)</f>
        <v>11.876067849165375</v>
      </c>
      <c r="T2">
        <f>STDEV(N2:N13)</f>
        <v>2.2223670584582953</v>
      </c>
    </row>
    <row r="3" spans="1:20" x14ac:dyDescent="0.2">
      <c r="A3" s="1">
        <v>2</v>
      </c>
      <c r="B3" s="1" t="s">
        <v>7</v>
      </c>
      <c r="C3" s="1" t="s">
        <v>90</v>
      </c>
      <c r="D3" s="1">
        <v>2</v>
      </c>
      <c r="E3" s="1">
        <v>39.027000000000001</v>
      </c>
      <c r="F3" s="1">
        <v>10</v>
      </c>
      <c r="G3" s="1">
        <f t="shared" ref="G3:G19" si="0">SUM(E3:F3)</f>
        <v>49.027000000000001</v>
      </c>
      <c r="H3" s="1">
        <v>44.143000000000001</v>
      </c>
      <c r="I3" s="1">
        <v>44.125</v>
      </c>
      <c r="J3" s="2">
        <v>44.12</v>
      </c>
      <c r="K3" s="9">
        <f t="shared" ref="K3:M25" si="1">G3-H3</f>
        <v>4.8840000000000003</v>
      </c>
      <c r="L3" s="2">
        <f t="shared" ref="L3:M25" si="2">H3-I3</f>
        <v>1.8000000000000682E-2</v>
      </c>
      <c r="M3" s="2">
        <f t="shared" si="2"/>
        <v>5.000000000002558E-3</v>
      </c>
      <c r="N3" s="20">
        <f t="shared" ref="N3:N50" si="3">((G3/J3)-1)*100</f>
        <v>11.121940163191301</v>
      </c>
      <c r="O3" s="20">
        <f t="shared" ref="O3:O50" si="4">((G3/I3)-1)*100</f>
        <v>11.109348441926347</v>
      </c>
    </row>
    <row r="4" spans="1:20" x14ac:dyDescent="0.2">
      <c r="A4" s="1">
        <v>3</v>
      </c>
      <c r="B4" s="1" t="s">
        <v>7</v>
      </c>
      <c r="C4" s="1" t="s">
        <v>90</v>
      </c>
      <c r="D4" s="1">
        <v>3</v>
      </c>
      <c r="E4" s="1">
        <v>42.914000000000001</v>
      </c>
      <c r="F4" s="1">
        <v>10.002000000000001</v>
      </c>
      <c r="G4" s="1">
        <f t="shared" si="0"/>
        <v>52.916000000000004</v>
      </c>
      <c r="H4" s="1">
        <v>48.069000000000003</v>
      </c>
      <c r="I4" s="1">
        <v>48.042999999999999</v>
      </c>
      <c r="J4" s="2">
        <v>48.04</v>
      </c>
      <c r="K4" s="9">
        <f t="shared" si="1"/>
        <v>4.8470000000000013</v>
      </c>
      <c r="L4" s="2">
        <f t="shared" si="2"/>
        <v>2.6000000000003354E-2</v>
      </c>
      <c r="M4" s="2">
        <f t="shared" si="2"/>
        <v>3.0000000000001137E-3</v>
      </c>
      <c r="N4" s="20">
        <f t="shared" si="3"/>
        <v>10.149875104079943</v>
      </c>
      <c r="O4" s="20">
        <f t="shared" si="4"/>
        <v>10.142996898611667</v>
      </c>
    </row>
    <row r="5" spans="1:20" x14ac:dyDescent="0.2">
      <c r="A5" s="1">
        <v>4</v>
      </c>
      <c r="B5" s="1" t="s">
        <v>8</v>
      </c>
      <c r="C5" s="1" t="s">
        <v>90</v>
      </c>
      <c r="D5" s="1">
        <v>1</v>
      </c>
      <c r="E5" s="1">
        <v>40.695999999999998</v>
      </c>
      <c r="F5" s="1">
        <v>10.000999999999999</v>
      </c>
      <c r="G5" s="1">
        <f t="shared" si="0"/>
        <v>50.696999999999996</v>
      </c>
      <c r="H5" s="1">
        <v>46.338999999999999</v>
      </c>
      <c r="I5" s="1">
        <v>46.292999999999999</v>
      </c>
      <c r="J5" s="2">
        <v>46.292999999999999</v>
      </c>
      <c r="K5" s="9">
        <f t="shared" si="1"/>
        <v>4.357999999999997</v>
      </c>
      <c r="L5" s="2">
        <f t="shared" si="2"/>
        <v>4.5999999999999375E-2</v>
      </c>
      <c r="M5" s="2">
        <f t="shared" si="2"/>
        <v>0</v>
      </c>
      <c r="N5" s="20">
        <f t="shared" si="3"/>
        <v>9.5133173481951836</v>
      </c>
      <c r="O5" s="20">
        <f t="shared" si="4"/>
        <v>9.5133173481951836</v>
      </c>
      <c r="P5" s="18">
        <f>AVERAGE(N5:N7)</f>
        <v>9.2731070529981245</v>
      </c>
      <c r="Q5">
        <f>STDEV(N5:N7)</f>
        <v>0.25865076185927932</v>
      </c>
      <c r="R5" t="s">
        <v>111</v>
      </c>
    </row>
    <row r="6" spans="1:20" x14ac:dyDescent="0.2">
      <c r="A6" s="1">
        <v>5</v>
      </c>
      <c r="B6" s="1" t="s">
        <v>8</v>
      </c>
      <c r="C6" s="1" t="s">
        <v>90</v>
      </c>
      <c r="D6" s="1">
        <v>2</v>
      </c>
      <c r="E6" s="1">
        <v>42.890999999999998</v>
      </c>
      <c r="F6" s="1">
        <v>10.002000000000001</v>
      </c>
      <c r="G6" s="1">
        <f t="shared" si="0"/>
        <v>52.893000000000001</v>
      </c>
      <c r="H6" s="1">
        <v>48.597000000000001</v>
      </c>
      <c r="I6" s="1">
        <v>48.533000000000001</v>
      </c>
      <c r="J6" s="2">
        <v>48.526000000000003</v>
      </c>
      <c r="K6" s="9">
        <f t="shared" si="1"/>
        <v>4.2959999999999994</v>
      </c>
      <c r="L6" s="2">
        <f t="shared" si="2"/>
        <v>6.4000000000000057E-2</v>
      </c>
      <c r="M6" s="2">
        <f t="shared" si="2"/>
        <v>6.9999999999978968E-3</v>
      </c>
      <c r="N6" s="20">
        <f t="shared" si="3"/>
        <v>8.9992993446811997</v>
      </c>
      <c r="O6" s="20">
        <f t="shared" si="4"/>
        <v>8.9835781839161086</v>
      </c>
    </row>
    <row r="7" spans="1:20" x14ac:dyDescent="0.2">
      <c r="A7" s="1">
        <v>6</v>
      </c>
      <c r="B7" s="1" t="s">
        <v>8</v>
      </c>
      <c r="C7" s="1" t="s">
        <v>90</v>
      </c>
      <c r="D7" s="1">
        <v>3</v>
      </c>
      <c r="E7" s="1">
        <v>41.665999999999997</v>
      </c>
      <c r="F7" s="1">
        <v>10</v>
      </c>
      <c r="G7" s="1">
        <f t="shared" si="0"/>
        <v>51.665999999999997</v>
      </c>
      <c r="H7" s="1">
        <v>47.314999999999998</v>
      </c>
      <c r="I7" s="1">
        <v>47.268999999999998</v>
      </c>
      <c r="J7" s="2">
        <v>47.267000000000003</v>
      </c>
      <c r="K7" s="9">
        <f t="shared" si="1"/>
        <v>4.3509999999999991</v>
      </c>
      <c r="L7" s="2">
        <f t="shared" si="2"/>
        <v>4.5999999999999375E-2</v>
      </c>
      <c r="M7" s="2">
        <f t="shared" si="2"/>
        <v>1.9999999999953388E-3</v>
      </c>
      <c r="N7" s="20">
        <f t="shared" si="3"/>
        <v>9.3067044661179885</v>
      </c>
      <c r="O7" s="20">
        <f t="shared" si="4"/>
        <v>9.3020795870443642</v>
      </c>
    </row>
    <row r="8" spans="1:20" x14ac:dyDescent="0.2">
      <c r="A8" s="1">
        <v>7</v>
      </c>
      <c r="B8" s="1" t="s">
        <v>9</v>
      </c>
      <c r="C8" s="1" t="s">
        <v>90</v>
      </c>
      <c r="D8" s="1">
        <v>1</v>
      </c>
      <c r="E8" s="1">
        <v>39.893000000000001</v>
      </c>
      <c r="F8" s="1">
        <v>10</v>
      </c>
      <c r="G8" s="1">
        <f t="shared" si="0"/>
        <v>49.893000000000001</v>
      </c>
      <c r="H8" s="1">
        <v>44.369</v>
      </c>
      <c r="I8" s="1">
        <v>44.307000000000002</v>
      </c>
      <c r="J8" s="2">
        <v>44.307000000000002</v>
      </c>
      <c r="K8" s="9">
        <f t="shared" si="1"/>
        <v>5.5240000000000009</v>
      </c>
      <c r="L8" s="2">
        <f t="shared" si="2"/>
        <v>6.1999999999997613E-2</v>
      </c>
      <c r="M8" s="2">
        <f t="shared" si="2"/>
        <v>0</v>
      </c>
      <c r="N8" s="20">
        <f t="shared" si="3"/>
        <v>12.607488658676957</v>
      </c>
      <c r="O8" s="20">
        <f t="shared" si="4"/>
        <v>12.607488658676957</v>
      </c>
      <c r="P8" s="18">
        <f>AVERAGE(N8:N10)</f>
        <v>12.711284001559422</v>
      </c>
      <c r="Q8">
        <f>STDEV(N8:N10)</f>
        <v>0.40909736828527221</v>
      </c>
      <c r="R8" t="s">
        <v>112</v>
      </c>
    </row>
    <row r="9" spans="1:20" x14ac:dyDescent="0.2">
      <c r="A9" s="1">
        <v>8</v>
      </c>
      <c r="B9" s="1" t="s">
        <v>9</v>
      </c>
      <c r="C9" s="1" t="s">
        <v>90</v>
      </c>
      <c r="D9" s="1">
        <v>2</v>
      </c>
      <c r="E9" s="1">
        <v>43.631</v>
      </c>
      <c r="F9" s="1">
        <v>10</v>
      </c>
      <c r="G9" s="1">
        <f t="shared" si="0"/>
        <v>53.631</v>
      </c>
      <c r="H9" s="1">
        <v>48.158999999999999</v>
      </c>
      <c r="I9" s="1">
        <v>47.393999999999998</v>
      </c>
      <c r="J9" s="2">
        <v>47.393000000000001</v>
      </c>
      <c r="K9" s="9">
        <f t="shared" si="1"/>
        <v>5.4720000000000013</v>
      </c>
      <c r="L9" s="2">
        <f t="shared" si="2"/>
        <v>0.76500000000000057</v>
      </c>
      <c r="M9" s="2">
        <f t="shared" si="2"/>
        <v>9.9999999999766942E-4</v>
      </c>
      <c r="N9" s="20">
        <f t="shared" si="3"/>
        <v>13.162281349566385</v>
      </c>
      <c r="O9" s="20">
        <f t="shared" si="4"/>
        <v>13.159893657425004</v>
      </c>
    </row>
    <row r="10" spans="1:20" x14ac:dyDescent="0.2">
      <c r="A10" s="1">
        <v>9</v>
      </c>
      <c r="B10" s="1" t="s">
        <v>9</v>
      </c>
      <c r="C10" s="1" t="s">
        <v>90</v>
      </c>
      <c r="D10" s="1">
        <v>3</v>
      </c>
      <c r="E10" s="1">
        <v>40.427999999999997</v>
      </c>
      <c r="F10" s="1">
        <v>10.000999999999999</v>
      </c>
      <c r="G10" s="1">
        <f t="shared" si="0"/>
        <v>50.428999999999995</v>
      </c>
      <c r="H10" s="1">
        <v>44.923000000000002</v>
      </c>
      <c r="I10" s="1">
        <v>44.881999999999998</v>
      </c>
      <c r="J10" s="2">
        <v>44.88</v>
      </c>
      <c r="K10" s="9">
        <f t="shared" si="1"/>
        <v>5.5059999999999931</v>
      </c>
      <c r="L10" s="2">
        <f t="shared" si="2"/>
        <v>4.1000000000003922E-2</v>
      </c>
      <c r="M10" s="2">
        <f t="shared" si="2"/>
        <v>1.9999999999953388E-3</v>
      </c>
      <c r="N10" s="20">
        <f t="shared" si="3"/>
        <v>12.364081996434928</v>
      </c>
      <c r="O10" s="20">
        <f t="shared" si="4"/>
        <v>12.359074907535316</v>
      </c>
    </row>
    <row r="11" spans="1:20" x14ac:dyDescent="0.2">
      <c r="A11" s="1">
        <v>10</v>
      </c>
      <c r="B11" s="1" t="s">
        <v>10</v>
      </c>
      <c r="C11" s="1" t="s">
        <v>90</v>
      </c>
      <c r="D11" s="1">
        <v>1</v>
      </c>
      <c r="E11" s="1">
        <v>44.454000000000001</v>
      </c>
      <c r="F11" s="1">
        <v>10.000999999999999</v>
      </c>
      <c r="G11" s="1">
        <f t="shared" si="0"/>
        <v>54.454999999999998</v>
      </c>
      <c r="H11" s="1">
        <v>47.743000000000002</v>
      </c>
      <c r="I11" s="1">
        <v>47.737000000000002</v>
      </c>
      <c r="J11" s="11">
        <v>47.734000000000002</v>
      </c>
      <c r="K11" s="9">
        <f t="shared" si="1"/>
        <v>6.7119999999999962</v>
      </c>
      <c r="L11" s="2">
        <f t="shared" si="2"/>
        <v>6.0000000000002274E-3</v>
      </c>
      <c r="M11" s="2">
        <f t="shared" si="2"/>
        <v>3.0000000000001137E-3</v>
      </c>
      <c r="N11" s="20">
        <f t="shared" si="3"/>
        <v>14.080110612980267</v>
      </c>
      <c r="O11" s="20">
        <f t="shared" si="4"/>
        <v>14.072941324339606</v>
      </c>
      <c r="P11" s="18">
        <f>AVERAGE(N11:N13)</f>
        <v>14.801081551290428</v>
      </c>
      <c r="Q11">
        <f>STDEV(N11:N13)</f>
        <v>0.78802374390079144</v>
      </c>
      <c r="R11" t="s">
        <v>113</v>
      </c>
    </row>
    <row r="12" spans="1:20" x14ac:dyDescent="0.2">
      <c r="A12" s="1">
        <v>11</v>
      </c>
      <c r="B12" s="1" t="s">
        <v>10</v>
      </c>
      <c r="C12" s="1" t="s">
        <v>90</v>
      </c>
      <c r="D12" s="1">
        <v>2</v>
      </c>
      <c r="E12" s="1">
        <v>42.994</v>
      </c>
      <c r="F12" s="1">
        <v>10</v>
      </c>
      <c r="G12" s="1">
        <f t="shared" si="0"/>
        <v>52.994</v>
      </c>
      <c r="H12" s="1">
        <v>46.23</v>
      </c>
      <c r="I12" s="1">
        <v>46.212000000000003</v>
      </c>
      <c r="J12" s="2">
        <v>46.21</v>
      </c>
      <c r="K12" s="9">
        <f t="shared" si="1"/>
        <v>6.7640000000000029</v>
      </c>
      <c r="L12" s="2">
        <f t="shared" si="2"/>
        <v>1.7999999999993577E-2</v>
      </c>
      <c r="M12" s="2">
        <f t="shared" si="2"/>
        <v>2.0000000000024443E-3</v>
      </c>
      <c r="N12" s="20">
        <f t="shared" si="3"/>
        <v>14.680805020558306</v>
      </c>
      <c r="O12" s="20">
        <f t="shared" si="4"/>
        <v>14.675841772699716</v>
      </c>
    </row>
    <row r="13" spans="1:20" x14ac:dyDescent="0.2">
      <c r="A13" s="1">
        <v>12</v>
      </c>
      <c r="B13" s="1" t="s">
        <v>10</v>
      </c>
      <c r="C13" s="1" t="s">
        <v>90</v>
      </c>
      <c r="D13" s="1">
        <v>3</v>
      </c>
      <c r="E13" s="1">
        <v>40.049999999999997</v>
      </c>
      <c r="F13" s="1">
        <v>10</v>
      </c>
      <c r="G13" s="1">
        <f t="shared" si="0"/>
        <v>50.05</v>
      </c>
      <c r="H13" s="1">
        <v>43.308</v>
      </c>
      <c r="I13" s="1">
        <v>43.28</v>
      </c>
      <c r="J13" s="2">
        <v>43.28</v>
      </c>
      <c r="K13" s="9">
        <f t="shared" si="1"/>
        <v>6.7419999999999973</v>
      </c>
      <c r="L13" s="2">
        <f t="shared" si="2"/>
        <v>2.7999999999998693E-2</v>
      </c>
      <c r="M13" s="2">
        <f t="shared" si="2"/>
        <v>0</v>
      </c>
      <c r="N13" s="20">
        <f t="shared" si="3"/>
        <v>15.642329020332713</v>
      </c>
      <c r="O13" s="20">
        <f t="shared" si="4"/>
        <v>15.642329020332713</v>
      </c>
    </row>
    <row r="14" spans="1:20" x14ac:dyDescent="0.2">
      <c r="A14" s="1">
        <v>13</v>
      </c>
      <c r="B14" s="1" t="s">
        <v>11</v>
      </c>
      <c r="C14" s="1" t="s">
        <v>90</v>
      </c>
      <c r="D14" s="1">
        <v>1</v>
      </c>
      <c r="E14" s="1">
        <v>41.34</v>
      </c>
      <c r="F14" s="1">
        <v>10.002000000000001</v>
      </c>
      <c r="G14" s="1">
        <f t="shared" si="0"/>
        <v>51.342000000000006</v>
      </c>
      <c r="H14" s="1">
        <v>47.003999999999998</v>
      </c>
      <c r="I14" s="1">
        <v>46.972000000000001</v>
      </c>
      <c r="J14" s="2">
        <v>46.972000000000001</v>
      </c>
      <c r="K14" s="9">
        <f t="shared" si="1"/>
        <v>4.3380000000000081</v>
      </c>
      <c r="L14" s="2">
        <f t="shared" si="2"/>
        <v>3.1999999999996476E-2</v>
      </c>
      <c r="M14" s="2">
        <f t="shared" si="2"/>
        <v>0</v>
      </c>
      <c r="N14" s="20">
        <f t="shared" si="3"/>
        <v>9.3034148003065642</v>
      </c>
      <c r="O14" s="20">
        <f t="shared" si="4"/>
        <v>9.3034148003065642</v>
      </c>
      <c r="P14" s="18">
        <f>AVERAGE(N14:N16)</f>
        <v>9.2909439405773657</v>
      </c>
      <c r="Q14">
        <f>STDEV(N14:N16)</f>
        <v>6.450412315060175E-2</v>
      </c>
      <c r="R14" t="s">
        <v>114</v>
      </c>
      <c r="S14" s="18">
        <f>AVERAGE(N14:N28)</f>
        <v>8.9398843082305781</v>
      </c>
      <c r="T14">
        <f>STDEV(N14:N28)</f>
        <v>1.9041111481871857</v>
      </c>
    </row>
    <row r="15" spans="1:20" x14ac:dyDescent="0.2">
      <c r="A15" s="1">
        <v>14</v>
      </c>
      <c r="B15" s="1" t="s">
        <v>11</v>
      </c>
      <c r="C15" s="1" t="s">
        <v>90</v>
      </c>
      <c r="D15" s="1">
        <v>2</v>
      </c>
      <c r="E15" s="1">
        <v>42.387999999999998</v>
      </c>
      <c r="F15" s="1">
        <v>10.000999999999999</v>
      </c>
      <c r="G15" s="1">
        <f t="shared" si="0"/>
        <v>52.388999999999996</v>
      </c>
      <c r="H15" s="1">
        <v>47.991999999999997</v>
      </c>
      <c r="I15" s="1">
        <v>47.972999999999999</v>
      </c>
      <c r="J15" s="11">
        <v>47.966000000000001</v>
      </c>
      <c r="K15" s="9">
        <f t="shared" si="1"/>
        <v>4.3969999999999985</v>
      </c>
      <c r="L15" s="2">
        <f t="shared" si="2"/>
        <v>1.8999999999998352E-2</v>
      </c>
      <c r="M15" s="2">
        <f t="shared" si="2"/>
        <v>6.9999999999978968E-3</v>
      </c>
      <c r="N15" s="20">
        <f t="shared" si="3"/>
        <v>9.2211149564274564</v>
      </c>
      <c r="O15" s="20">
        <f t="shared" si="4"/>
        <v>9.2051779125758237</v>
      </c>
    </row>
    <row r="16" spans="1:20" x14ac:dyDescent="0.2">
      <c r="A16" s="1">
        <v>15</v>
      </c>
      <c r="B16" s="1" t="s">
        <v>11</v>
      </c>
      <c r="C16" s="1" t="s">
        <v>90</v>
      </c>
      <c r="D16" s="1">
        <v>3</v>
      </c>
      <c r="E16" s="1">
        <v>40.941000000000003</v>
      </c>
      <c r="F16" s="1">
        <v>10</v>
      </c>
      <c r="G16" s="1">
        <f t="shared" si="0"/>
        <v>50.941000000000003</v>
      </c>
      <c r="H16" s="1">
        <v>46.624000000000002</v>
      </c>
      <c r="I16" s="1">
        <v>46.588999999999999</v>
      </c>
      <c r="J16" s="2">
        <v>46.585999999999999</v>
      </c>
      <c r="K16" s="9">
        <f t="shared" si="1"/>
        <v>4.3170000000000002</v>
      </c>
      <c r="L16" s="2">
        <f t="shared" si="2"/>
        <v>3.5000000000003695E-2</v>
      </c>
      <c r="M16" s="2">
        <f t="shared" si="2"/>
        <v>3.0000000000001137E-3</v>
      </c>
      <c r="N16" s="20">
        <f t="shared" si="3"/>
        <v>9.3483020649980819</v>
      </c>
      <c r="O16" s="20">
        <f t="shared" si="4"/>
        <v>9.3412608126381755</v>
      </c>
    </row>
    <row r="17" spans="1:20" x14ac:dyDescent="0.2">
      <c r="A17" s="1">
        <v>16</v>
      </c>
      <c r="B17" s="1" t="s">
        <v>12</v>
      </c>
      <c r="C17" s="1" t="s">
        <v>90</v>
      </c>
      <c r="D17" s="1">
        <v>1</v>
      </c>
      <c r="E17" s="1">
        <v>41.994</v>
      </c>
      <c r="F17" s="1">
        <v>10</v>
      </c>
      <c r="G17" s="1">
        <f t="shared" si="0"/>
        <v>51.994</v>
      </c>
      <c r="H17" s="1">
        <v>47.487000000000002</v>
      </c>
      <c r="I17" s="1">
        <v>47.445</v>
      </c>
      <c r="J17" s="2">
        <v>47.444000000000003</v>
      </c>
      <c r="K17" s="9">
        <f t="shared" si="1"/>
        <v>4.5069999999999979</v>
      </c>
      <c r="L17" s="2">
        <f t="shared" si="2"/>
        <v>4.2000000000001592E-2</v>
      </c>
      <c r="M17" s="9">
        <f t="shared" si="1"/>
        <v>9.9999999999766942E-4</v>
      </c>
      <c r="N17" s="20">
        <f t="shared" si="3"/>
        <v>9.5902537728690618</v>
      </c>
      <c r="O17" s="20">
        <f t="shared" si="4"/>
        <v>9.5879439350827322</v>
      </c>
      <c r="P17" s="18">
        <f>AVERAGE(N17:N19)</f>
        <v>9.8137868562882797</v>
      </c>
      <c r="Q17">
        <f>STDEV(N17:N19)</f>
        <v>0.29626219095704659</v>
      </c>
      <c r="R17" s="1" t="s">
        <v>115</v>
      </c>
    </row>
    <row r="18" spans="1:20" x14ac:dyDescent="0.2">
      <c r="A18" s="1">
        <v>17</v>
      </c>
      <c r="B18" s="1" t="s">
        <v>12</v>
      </c>
      <c r="C18" s="1" t="s">
        <v>90</v>
      </c>
      <c r="D18" s="1">
        <v>2</v>
      </c>
      <c r="E18" s="1">
        <v>41.45</v>
      </c>
      <c r="F18" s="1">
        <v>10.000999999999999</v>
      </c>
      <c r="G18" s="1">
        <f t="shared" si="0"/>
        <v>51.451000000000001</v>
      </c>
      <c r="H18" s="1">
        <v>46.948</v>
      </c>
      <c r="I18" s="1">
        <v>46.905000000000001</v>
      </c>
      <c r="J18" s="2">
        <v>46.901000000000003</v>
      </c>
      <c r="K18" s="9">
        <f t="shared" si="1"/>
        <v>4.5030000000000001</v>
      </c>
      <c r="L18" s="2">
        <f t="shared" si="2"/>
        <v>4.2999999999999261E-2</v>
      </c>
      <c r="M18" s="9">
        <f t="shared" si="1"/>
        <v>3.9999999999977831E-3</v>
      </c>
      <c r="N18" s="20">
        <f t="shared" si="3"/>
        <v>9.7012856868723407</v>
      </c>
      <c r="O18" s="20">
        <f t="shared" si="4"/>
        <v>9.691930497814738</v>
      </c>
    </row>
    <row r="19" spans="1:20" x14ac:dyDescent="0.2">
      <c r="A19" s="1">
        <v>18</v>
      </c>
      <c r="B19" s="1" t="s">
        <v>12</v>
      </c>
      <c r="C19" s="1" t="s">
        <v>90</v>
      </c>
      <c r="D19" s="1">
        <v>3</v>
      </c>
      <c r="E19" s="1">
        <v>39.259</v>
      </c>
      <c r="F19" s="1">
        <v>10</v>
      </c>
      <c r="G19" s="1">
        <f t="shared" si="0"/>
        <v>49.259</v>
      </c>
      <c r="H19" s="1">
        <v>44.762</v>
      </c>
      <c r="I19" s="1">
        <v>44.722000000000001</v>
      </c>
      <c r="J19" s="2">
        <v>44.72</v>
      </c>
      <c r="K19" s="9">
        <f t="shared" si="1"/>
        <v>4.4969999999999999</v>
      </c>
      <c r="L19" s="2">
        <f t="shared" si="2"/>
        <v>3.9999999999999147E-2</v>
      </c>
      <c r="M19" s="9">
        <f t="shared" si="1"/>
        <v>2.0000000000024443E-3</v>
      </c>
      <c r="N19" s="20">
        <f t="shared" si="3"/>
        <v>10.149821109123437</v>
      </c>
      <c r="O19" s="20">
        <f t="shared" si="4"/>
        <v>10.144895129913678</v>
      </c>
    </row>
    <row r="20" spans="1:20" x14ac:dyDescent="0.2">
      <c r="A20" s="1">
        <v>19</v>
      </c>
      <c r="B20" s="1" t="s">
        <v>13</v>
      </c>
      <c r="C20" s="1" t="s">
        <v>90</v>
      </c>
      <c r="D20" s="1">
        <v>1</v>
      </c>
      <c r="E20" s="1">
        <v>42.518999999999998</v>
      </c>
      <c r="F20" s="1">
        <v>10</v>
      </c>
      <c r="G20" s="1">
        <f t="shared" ref="G20:G26" si="5">SUM(E20:F20)</f>
        <v>52.518999999999998</v>
      </c>
      <c r="H20" s="1">
        <v>49.581000000000003</v>
      </c>
      <c r="I20" s="1">
        <v>49.561</v>
      </c>
      <c r="J20" s="11">
        <v>49.554000000000002</v>
      </c>
      <c r="K20" s="9">
        <f t="shared" si="1"/>
        <v>2.9379999999999953</v>
      </c>
      <c r="L20" s="2">
        <f t="shared" si="2"/>
        <v>2.0000000000003126E-2</v>
      </c>
      <c r="M20" s="2">
        <f t="shared" si="2"/>
        <v>6.9999999999978968E-3</v>
      </c>
      <c r="N20" s="20">
        <f t="shared" si="3"/>
        <v>5.9833716753440624</v>
      </c>
      <c r="O20" s="20">
        <f t="shared" si="4"/>
        <v>5.9684025746050251</v>
      </c>
      <c r="P20" s="18">
        <f>AVERAGE(N20:N22)</f>
        <v>6.006941379519426</v>
      </c>
      <c r="Q20">
        <f>STDEV(N20:N22)</f>
        <v>0.21936102515832201</v>
      </c>
      <c r="R20" t="s">
        <v>116</v>
      </c>
    </row>
    <row r="21" spans="1:20" x14ac:dyDescent="0.2">
      <c r="A21" s="1">
        <v>20</v>
      </c>
      <c r="B21" s="1" t="s">
        <v>13</v>
      </c>
      <c r="C21" s="1" t="s">
        <v>90</v>
      </c>
      <c r="D21" s="1">
        <v>2</v>
      </c>
      <c r="E21" s="1">
        <v>43.408000000000001</v>
      </c>
      <c r="F21" s="1">
        <v>10</v>
      </c>
      <c r="G21" s="1">
        <f t="shared" si="5"/>
        <v>53.408000000000001</v>
      </c>
      <c r="H21" s="1">
        <v>50.512</v>
      </c>
      <c r="I21" s="1">
        <v>50.481999999999999</v>
      </c>
      <c r="J21" s="12">
        <v>50.48</v>
      </c>
      <c r="K21" s="9">
        <f t="shared" si="1"/>
        <v>2.8960000000000008</v>
      </c>
      <c r="L21" s="2">
        <f t="shared" si="2"/>
        <v>3.0000000000001137E-2</v>
      </c>
      <c r="M21" s="2">
        <f t="shared" si="2"/>
        <v>2.0000000000024443E-3</v>
      </c>
      <c r="N21" s="20">
        <f t="shared" si="3"/>
        <v>5.8003169572107938</v>
      </c>
      <c r="O21" s="20">
        <f t="shared" si="4"/>
        <v>5.7961253516104705</v>
      </c>
    </row>
    <row r="22" spans="1:20" x14ac:dyDescent="0.2">
      <c r="A22" s="1">
        <v>21</v>
      </c>
      <c r="B22" s="1" t="s">
        <v>13</v>
      </c>
      <c r="C22" s="1" t="s">
        <v>90</v>
      </c>
      <c r="D22" s="1">
        <v>3</v>
      </c>
      <c r="E22" s="1">
        <v>39.548999999999999</v>
      </c>
      <c r="F22" s="1">
        <v>10</v>
      </c>
      <c r="G22" s="1">
        <f t="shared" si="5"/>
        <v>49.548999999999999</v>
      </c>
      <c r="H22" s="1">
        <v>46.664999999999999</v>
      </c>
      <c r="I22" s="1">
        <v>46.643999999999998</v>
      </c>
      <c r="J22" s="2">
        <v>46.64</v>
      </c>
      <c r="K22" s="9">
        <f t="shared" si="1"/>
        <v>2.8840000000000003</v>
      </c>
      <c r="L22" s="2">
        <f t="shared" si="2"/>
        <v>2.1000000000000796E-2</v>
      </c>
      <c r="M22" s="2">
        <f t="shared" si="2"/>
        <v>3.9999999999977831E-3</v>
      </c>
      <c r="N22" s="20">
        <f t="shared" si="3"/>
        <v>6.2371355060034217</v>
      </c>
      <c r="O22" s="20">
        <f t="shared" si="4"/>
        <v>6.2280250407340754</v>
      </c>
    </row>
    <row r="23" spans="1:20" x14ac:dyDescent="0.2">
      <c r="A23" s="1">
        <v>22</v>
      </c>
      <c r="B23" s="1" t="s">
        <v>14</v>
      </c>
      <c r="C23" s="1" t="s">
        <v>90</v>
      </c>
      <c r="D23" s="1">
        <v>1</v>
      </c>
      <c r="E23" s="1">
        <v>43.076000000000001</v>
      </c>
      <c r="F23" s="1">
        <v>10</v>
      </c>
      <c r="G23" s="1">
        <f t="shared" si="5"/>
        <v>53.076000000000001</v>
      </c>
      <c r="H23" s="1">
        <v>48.652999999999999</v>
      </c>
      <c r="I23" s="1">
        <v>48.61</v>
      </c>
      <c r="J23" s="2">
        <v>48.61</v>
      </c>
      <c r="K23" s="9">
        <f t="shared" si="1"/>
        <v>4.4230000000000018</v>
      </c>
      <c r="L23" s="2">
        <f t="shared" si="2"/>
        <v>4.2999999999999261E-2</v>
      </c>
      <c r="M23" s="2">
        <f t="shared" si="2"/>
        <v>0</v>
      </c>
      <c r="N23" s="20">
        <f t="shared" si="3"/>
        <v>9.1874099979428081</v>
      </c>
      <c r="O23" s="20">
        <f t="shared" si="4"/>
        <v>9.1874099979428081</v>
      </c>
      <c r="P23" s="18">
        <f>AVERAGE(N23:N25)</f>
        <v>10.874294531574611</v>
      </c>
      <c r="Q23">
        <f>STDEV(N23:N25)</f>
        <v>2.2888444155729464</v>
      </c>
      <c r="R23" t="s">
        <v>117</v>
      </c>
    </row>
    <row r="24" spans="1:20" x14ac:dyDescent="0.2">
      <c r="A24" s="1">
        <v>23</v>
      </c>
      <c r="B24" s="1" t="s">
        <v>14</v>
      </c>
      <c r="C24" s="1" t="s">
        <v>90</v>
      </c>
      <c r="D24" s="1">
        <v>2</v>
      </c>
      <c r="E24" s="1">
        <v>43.018999999999998</v>
      </c>
      <c r="F24" s="1">
        <v>10.000999999999999</v>
      </c>
      <c r="G24" s="1">
        <f t="shared" si="5"/>
        <v>53.019999999999996</v>
      </c>
      <c r="H24" s="1">
        <v>46.756999999999998</v>
      </c>
      <c r="I24" s="1">
        <v>46.725999999999999</v>
      </c>
      <c r="J24" s="2">
        <v>46.722000000000001</v>
      </c>
      <c r="K24" s="9">
        <f t="shared" si="1"/>
        <v>6.2629999999999981</v>
      </c>
      <c r="L24" s="2">
        <f t="shared" si="2"/>
        <v>3.0999999999998806E-2</v>
      </c>
      <c r="M24" s="2">
        <f t="shared" si="2"/>
        <v>3.9999999999977831E-3</v>
      </c>
      <c r="N24" s="20">
        <f t="shared" si="3"/>
        <v>13.47973117589143</v>
      </c>
      <c r="O24" s="20">
        <f t="shared" si="4"/>
        <v>13.47001669306167</v>
      </c>
    </row>
    <row r="25" spans="1:20" x14ac:dyDescent="0.2">
      <c r="A25" s="1">
        <v>24</v>
      </c>
      <c r="B25" s="1" t="s">
        <v>14</v>
      </c>
      <c r="C25" s="1" t="s">
        <v>90</v>
      </c>
      <c r="D25" s="1">
        <v>3</v>
      </c>
      <c r="E25" s="1">
        <v>39.688000000000002</v>
      </c>
      <c r="F25" s="1">
        <v>10.000999999999999</v>
      </c>
      <c r="G25" s="1">
        <f t="shared" si="5"/>
        <v>49.689</v>
      </c>
      <c r="H25" s="1">
        <v>45.225000000000001</v>
      </c>
      <c r="I25" s="1">
        <v>45.191000000000003</v>
      </c>
      <c r="J25" s="2">
        <v>45.19</v>
      </c>
      <c r="K25" s="9">
        <f t="shared" si="1"/>
        <v>4.4639999999999986</v>
      </c>
      <c r="L25" s="2">
        <f t="shared" si="2"/>
        <v>3.399999999999892E-2</v>
      </c>
      <c r="M25" s="2">
        <f t="shared" si="2"/>
        <v>1.0000000000047748E-3</v>
      </c>
      <c r="N25" s="20">
        <f t="shared" si="3"/>
        <v>9.9557424208895906</v>
      </c>
      <c r="O25" s="20">
        <f t="shared" si="4"/>
        <v>9.9533092872474462</v>
      </c>
    </row>
    <row r="26" spans="1:20" x14ac:dyDescent="0.2">
      <c r="A26" s="1">
        <v>25</v>
      </c>
      <c r="B26" s="1" t="s">
        <v>15</v>
      </c>
      <c r="C26" s="1" t="s">
        <v>90</v>
      </c>
      <c r="D26" s="1">
        <v>1</v>
      </c>
      <c r="E26" s="1">
        <v>39.774999999999999</v>
      </c>
      <c r="F26" s="1">
        <v>10.000999999999999</v>
      </c>
      <c r="G26" s="1">
        <f t="shared" si="5"/>
        <v>49.775999999999996</v>
      </c>
      <c r="H26" s="1">
        <v>45.746000000000002</v>
      </c>
      <c r="I26" s="1">
        <v>45.719000000000001</v>
      </c>
      <c r="J26" s="2">
        <v>45.701999999999998</v>
      </c>
      <c r="K26" s="9">
        <f t="shared" ref="K26:M28" si="6">G26-H26</f>
        <v>4.029999999999994</v>
      </c>
      <c r="L26" s="2">
        <f t="shared" si="6"/>
        <v>2.7000000000001023E-2</v>
      </c>
      <c r="M26" s="2">
        <f t="shared" si="6"/>
        <v>1.7000000000003013E-2</v>
      </c>
      <c r="N26" s="20">
        <f t="shared" si="3"/>
        <v>8.9142707102533691</v>
      </c>
      <c r="O26" s="20">
        <f t="shared" si="4"/>
        <v>8.8737723922220457</v>
      </c>
      <c r="P26" s="18">
        <f>AVERAGE(N26:N28)</f>
        <v>8.7134548331932056</v>
      </c>
      <c r="Q26">
        <f>STDEV(N26:N28)</f>
        <v>0.27774234413359433</v>
      </c>
      <c r="R26" t="s">
        <v>15</v>
      </c>
    </row>
    <row r="27" spans="1:20" x14ac:dyDescent="0.2">
      <c r="A27" s="1">
        <v>26</v>
      </c>
      <c r="B27" s="1" t="s">
        <v>15</v>
      </c>
      <c r="C27" s="1" t="s">
        <v>90</v>
      </c>
      <c r="D27" s="1">
        <v>2</v>
      </c>
      <c r="E27" s="1">
        <v>39.030999999999999</v>
      </c>
      <c r="F27" s="1">
        <v>10</v>
      </c>
      <c r="G27" s="1">
        <f t="shared" ref="G27:G73" si="7">SUM(E27:F27)</f>
        <v>49.030999999999999</v>
      </c>
      <c r="H27" s="1">
        <v>45.113999999999997</v>
      </c>
      <c r="I27" s="1">
        <v>45.06</v>
      </c>
      <c r="J27" s="2">
        <v>45.052999999999997</v>
      </c>
      <c r="K27" s="9">
        <f t="shared" si="6"/>
        <v>3.9170000000000016</v>
      </c>
      <c r="L27" s="2">
        <f t="shared" si="6"/>
        <v>5.3999999999994941E-2</v>
      </c>
      <c r="M27" s="2">
        <f t="shared" si="6"/>
        <v>7.0000000000050022E-3</v>
      </c>
      <c r="N27" s="20">
        <f t="shared" si="3"/>
        <v>8.8296006925177029</v>
      </c>
      <c r="O27" s="20">
        <f t="shared" si="4"/>
        <v>8.8126941855303897</v>
      </c>
    </row>
    <row r="28" spans="1:20" x14ac:dyDescent="0.2">
      <c r="A28" s="1">
        <v>27</v>
      </c>
      <c r="B28" s="1" t="s">
        <v>15</v>
      </c>
      <c r="C28" s="1" t="s">
        <v>90</v>
      </c>
      <c r="D28" s="1">
        <v>3</v>
      </c>
      <c r="E28" s="1">
        <v>42.915999999999997</v>
      </c>
      <c r="F28" s="1">
        <v>10.000999999999999</v>
      </c>
      <c r="G28" s="1">
        <f t="shared" si="7"/>
        <v>52.916999999999994</v>
      </c>
      <c r="H28" s="1">
        <v>48.881</v>
      </c>
      <c r="I28" s="1">
        <v>48.826000000000001</v>
      </c>
      <c r="J28" s="2">
        <v>48.817999999999998</v>
      </c>
      <c r="K28" s="9">
        <f t="shared" si="6"/>
        <v>4.0359999999999943</v>
      </c>
      <c r="L28" s="2">
        <f t="shared" si="6"/>
        <v>5.4999999999999716E-2</v>
      </c>
      <c r="M28" s="2">
        <f t="shared" si="6"/>
        <v>8.0000000000026716E-3</v>
      </c>
      <c r="N28" s="20">
        <f t="shared" si="3"/>
        <v>8.3964930968085447</v>
      </c>
      <c r="O28" s="20">
        <f t="shared" si="4"/>
        <v>8.3787326424445965</v>
      </c>
    </row>
    <row r="29" spans="1:20" x14ac:dyDescent="0.2">
      <c r="A29" s="1">
        <v>28</v>
      </c>
      <c r="B29" s="1" t="s">
        <v>16</v>
      </c>
      <c r="C29" s="1" t="s">
        <v>90</v>
      </c>
      <c r="D29" s="1">
        <v>1</v>
      </c>
      <c r="E29" s="1">
        <v>40.697000000000003</v>
      </c>
      <c r="F29" s="1">
        <v>10</v>
      </c>
      <c r="G29" s="1">
        <f t="shared" si="7"/>
        <v>50.697000000000003</v>
      </c>
      <c r="H29" s="1">
        <v>44.368000000000002</v>
      </c>
      <c r="I29" s="1">
        <v>44.311999999999998</v>
      </c>
      <c r="J29" s="2">
        <v>44.296999999999997</v>
      </c>
      <c r="K29" s="9">
        <f t="shared" ref="K29:K31" si="8">G29-H29</f>
        <v>6.3290000000000006</v>
      </c>
      <c r="L29" s="2">
        <f t="shared" ref="L29:M31" si="9">H29-I29</f>
        <v>5.6000000000004491E-2</v>
      </c>
      <c r="M29" s="2">
        <f t="shared" si="9"/>
        <v>1.5000000000000568E-2</v>
      </c>
      <c r="N29" s="20">
        <f t="shared" si="3"/>
        <v>14.447931011129445</v>
      </c>
      <c r="O29" s="20">
        <f t="shared" si="4"/>
        <v>14.409189384365417</v>
      </c>
      <c r="P29" s="18">
        <f>AVERAGE(N29:N31)</f>
        <v>14.08888235879231</v>
      </c>
      <c r="Q29">
        <f>STDEV(N29:N31)</f>
        <v>0.36158381245298077</v>
      </c>
      <c r="R29" t="s">
        <v>118</v>
      </c>
      <c r="S29" s="18">
        <f>AVERAGE(N29:N37)</f>
        <v>10.220573040074427</v>
      </c>
      <c r="T29">
        <f>STDEV(N29:N37)</f>
        <v>3.4399161484802883</v>
      </c>
    </row>
    <row r="30" spans="1:20" x14ac:dyDescent="0.2">
      <c r="A30" s="1">
        <v>29</v>
      </c>
      <c r="B30" s="1" t="s">
        <v>16</v>
      </c>
      <c r="C30" s="1" t="s">
        <v>90</v>
      </c>
      <c r="D30" s="1">
        <v>2</v>
      </c>
      <c r="E30" s="1">
        <v>42.89</v>
      </c>
      <c r="F30" s="1">
        <v>10</v>
      </c>
      <c r="G30" s="1">
        <f t="shared" si="7"/>
        <v>52.89</v>
      </c>
      <c r="H30" s="1">
        <v>46.58</v>
      </c>
      <c r="I30" s="1">
        <v>46.52</v>
      </c>
      <c r="J30" s="2">
        <v>46.506999999999998</v>
      </c>
      <c r="K30" s="9">
        <f t="shared" si="8"/>
        <v>6.3100000000000023</v>
      </c>
      <c r="L30" s="2">
        <f t="shared" si="9"/>
        <v>5.9999999999995168E-2</v>
      </c>
      <c r="M30" s="2">
        <f t="shared" si="9"/>
        <v>1.300000000000523E-2</v>
      </c>
      <c r="N30" s="20">
        <f t="shared" si="3"/>
        <v>13.724815619154107</v>
      </c>
      <c r="O30" s="20">
        <f t="shared" si="4"/>
        <v>13.69303525365433</v>
      </c>
    </row>
    <row r="31" spans="1:20" x14ac:dyDescent="0.2">
      <c r="A31" s="1">
        <v>30</v>
      </c>
      <c r="B31" s="1" t="s">
        <v>16</v>
      </c>
      <c r="C31" s="1" t="s">
        <v>90</v>
      </c>
      <c r="D31" s="1">
        <v>3</v>
      </c>
      <c r="E31" s="1">
        <v>41.664000000000001</v>
      </c>
      <c r="F31" s="1">
        <v>10</v>
      </c>
      <c r="G31" s="1">
        <f t="shared" si="7"/>
        <v>51.664000000000001</v>
      </c>
      <c r="H31" s="1">
        <v>45.359000000000002</v>
      </c>
      <c r="I31" s="1">
        <v>45.290999999999997</v>
      </c>
      <c r="J31" s="2">
        <v>45.281999999999996</v>
      </c>
      <c r="K31" s="9">
        <f t="shared" si="8"/>
        <v>6.3049999999999997</v>
      </c>
      <c r="L31" s="2">
        <f t="shared" si="9"/>
        <v>6.8000000000004945E-2</v>
      </c>
      <c r="M31" s="2">
        <f t="shared" si="9"/>
        <v>9.0000000000003411E-3</v>
      </c>
      <c r="N31" s="20">
        <f t="shared" si="3"/>
        <v>14.093900446093377</v>
      </c>
      <c r="O31" s="20">
        <f t="shared" si="4"/>
        <v>14.071228279349102</v>
      </c>
    </row>
    <row r="32" spans="1:20" x14ac:dyDescent="0.2">
      <c r="A32" s="1">
        <v>31</v>
      </c>
      <c r="B32" s="1" t="s">
        <v>17</v>
      </c>
      <c r="C32" s="1" t="s">
        <v>90</v>
      </c>
      <c r="D32" s="1">
        <v>1</v>
      </c>
      <c r="E32" s="1">
        <v>39.884999999999998</v>
      </c>
      <c r="F32" s="1">
        <v>10</v>
      </c>
      <c r="G32" s="1">
        <f t="shared" si="7"/>
        <v>49.884999999999998</v>
      </c>
      <c r="H32" s="1">
        <v>46.911000000000001</v>
      </c>
      <c r="I32" s="1">
        <v>46.875999999999998</v>
      </c>
      <c r="J32" s="2">
        <v>46.865000000000002</v>
      </c>
      <c r="K32" s="9">
        <f t="shared" ref="K32:M34" si="10">G32-H32</f>
        <v>2.9739999999999966</v>
      </c>
      <c r="L32" s="2">
        <f t="shared" ref="L32:L34" si="11">H32-I32</f>
        <v>3.5000000000003695E-2</v>
      </c>
      <c r="M32" s="2">
        <f t="shared" si="10"/>
        <v>1.099999999999568E-2</v>
      </c>
      <c r="N32" s="20">
        <f t="shared" si="3"/>
        <v>6.4440413954977016</v>
      </c>
      <c r="O32" s="20">
        <f t="shared" si="4"/>
        <v>6.4190630599880505</v>
      </c>
      <c r="P32" s="18">
        <f>AVERAGE(N32:N34)</f>
        <v>6.1946976503322935</v>
      </c>
      <c r="Q32">
        <f>STDEV(N32:N34)</f>
        <v>0.29094646414522002</v>
      </c>
      <c r="R32" t="s">
        <v>119</v>
      </c>
    </row>
    <row r="33" spans="1:20" x14ac:dyDescent="0.2">
      <c r="A33" s="1">
        <v>32</v>
      </c>
      <c r="B33" s="1" t="s">
        <v>17</v>
      </c>
      <c r="C33" s="1" t="s">
        <v>90</v>
      </c>
      <c r="D33" s="1">
        <v>2</v>
      </c>
      <c r="E33" s="1">
        <v>43.63</v>
      </c>
      <c r="F33" s="6">
        <v>10.000999999999999</v>
      </c>
      <c r="G33" s="1">
        <f t="shared" si="7"/>
        <v>53.631</v>
      </c>
      <c r="H33" s="1">
        <v>50.7</v>
      </c>
      <c r="I33" s="1">
        <v>50.664000000000001</v>
      </c>
      <c r="J33" s="2">
        <v>50.655000000000001</v>
      </c>
      <c r="K33" s="9">
        <f t="shared" si="10"/>
        <v>2.9309999999999974</v>
      </c>
      <c r="L33" s="2">
        <f t="shared" si="11"/>
        <v>3.6000000000001364E-2</v>
      </c>
      <c r="M33" s="2">
        <f t="shared" si="10"/>
        <v>9.0000000000003411E-3</v>
      </c>
      <c r="N33" s="20">
        <f t="shared" si="3"/>
        <v>5.8750370151021691</v>
      </c>
      <c r="O33" s="20">
        <f t="shared" si="4"/>
        <v>5.856229275225</v>
      </c>
    </row>
    <row r="34" spans="1:20" x14ac:dyDescent="0.2">
      <c r="A34" s="1">
        <v>33</v>
      </c>
      <c r="B34" s="1" t="s">
        <v>17</v>
      </c>
      <c r="C34" s="1" t="s">
        <v>90</v>
      </c>
      <c r="D34" s="1">
        <v>3</v>
      </c>
      <c r="E34" s="1">
        <v>40.427</v>
      </c>
      <c r="F34" s="1">
        <v>10</v>
      </c>
      <c r="G34" s="1">
        <f t="shared" si="7"/>
        <v>50.427</v>
      </c>
      <c r="H34" s="1">
        <v>47.497999999999998</v>
      </c>
      <c r="I34" s="1">
        <v>47.457999999999998</v>
      </c>
      <c r="J34" s="2">
        <v>47.454000000000001</v>
      </c>
      <c r="K34" s="9">
        <f t="shared" si="10"/>
        <v>2.929000000000002</v>
      </c>
      <c r="L34" s="2">
        <f t="shared" si="11"/>
        <v>3.9999999999999147E-2</v>
      </c>
      <c r="M34" s="2">
        <f>I34-J34</f>
        <v>3.9999999999977831E-3</v>
      </c>
      <c r="N34" s="20">
        <f t="shared" si="3"/>
        <v>6.265014540397007</v>
      </c>
      <c r="O34" s="20">
        <f t="shared" si="4"/>
        <v>6.2560579881158151</v>
      </c>
    </row>
    <row r="35" spans="1:20" x14ac:dyDescent="0.2">
      <c r="A35" s="1">
        <v>34</v>
      </c>
      <c r="B35" s="1" t="s">
        <v>18</v>
      </c>
      <c r="C35" s="1" t="s">
        <v>90</v>
      </c>
      <c r="D35" s="1">
        <v>1</v>
      </c>
      <c r="E35" s="1">
        <v>44.453000000000003</v>
      </c>
      <c r="F35" s="1">
        <v>10</v>
      </c>
      <c r="G35" s="1">
        <f t="shared" si="7"/>
        <v>54.453000000000003</v>
      </c>
      <c r="H35" s="1">
        <v>49.58</v>
      </c>
      <c r="I35" s="1">
        <v>49.523000000000003</v>
      </c>
      <c r="J35" s="2">
        <v>49.512</v>
      </c>
      <c r="K35" s="9">
        <f t="shared" ref="K35:K37" si="12">G35-H35</f>
        <v>4.8730000000000047</v>
      </c>
      <c r="L35" s="2">
        <f t="shared" ref="L35:L37" si="13">H35-I35</f>
        <v>5.6999999999995055E-2</v>
      </c>
      <c r="M35" s="2">
        <f t="shared" ref="M35:M36" si="14">I35-J35</f>
        <v>1.1000000000002785E-2</v>
      </c>
      <c r="N35" s="20">
        <f t="shared" si="3"/>
        <v>9.9793989335918543</v>
      </c>
      <c r="O35" s="20">
        <f t="shared" si="4"/>
        <v>9.954970417785681</v>
      </c>
      <c r="P35" s="18">
        <f>AVERAGE(N35:N37)</f>
        <v>10.378139111098681</v>
      </c>
      <c r="Q35">
        <f>STDEV(N35:N37)</f>
        <v>0.56764837465775619</v>
      </c>
      <c r="R35" t="s">
        <v>120</v>
      </c>
    </row>
    <row r="36" spans="1:20" x14ac:dyDescent="0.2">
      <c r="A36" s="1">
        <v>35</v>
      </c>
      <c r="B36" s="1" t="s">
        <v>18</v>
      </c>
      <c r="C36" s="1" t="s">
        <v>90</v>
      </c>
      <c r="D36" s="1">
        <v>2</v>
      </c>
      <c r="E36" s="1">
        <v>42.991999999999997</v>
      </c>
      <c r="F36" s="1">
        <v>10</v>
      </c>
      <c r="G36" s="1">
        <f t="shared" si="7"/>
        <v>52.991999999999997</v>
      </c>
      <c r="H36" s="1">
        <v>48.182000000000002</v>
      </c>
      <c r="I36" s="1">
        <v>48.125</v>
      </c>
      <c r="J36" s="2">
        <v>48.119</v>
      </c>
      <c r="K36" s="9">
        <f t="shared" si="12"/>
        <v>4.8099999999999952</v>
      </c>
      <c r="L36" s="2">
        <f t="shared" si="13"/>
        <v>5.700000000000216E-2</v>
      </c>
      <c r="M36" s="2">
        <f t="shared" si="14"/>
        <v>6.0000000000002274E-3</v>
      </c>
      <c r="N36" s="20">
        <f t="shared" si="3"/>
        <v>10.126976869843517</v>
      </c>
      <c r="O36" s="20">
        <f t="shared" si="4"/>
        <v>10.113246753246742</v>
      </c>
    </row>
    <row r="37" spans="1:20" x14ac:dyDescent="0.2">
      <c r="A37" s="1">
        <v>36</v>
      </c>
      <c r="B37" s="1" t="s">
        <v>18</v>
      </c>
      <c r="C37" s="1" t="s">
        <v>90</v>
      </c>
      <c r="D37" s="1">
        <v>3</v>
      </c>
      <c r="E37" s="1">
        <v>40.045999999999999</v>
      </c>
      <c r="F37" s="6">
        <v>10.000999999999999</v>
      </c>
      <c r="G37" s="1">
        <f t="shared" si="7"/>
        <v>50.046999999999997</v>
      </c>
      <c r="H37" s="1">
        <v>45.134</v>
      </c>
      <c r="I37" s="1">
        <v>45.08</v>
      </c>
      <c r="J37" s="2">
        <v>45.076000000000001</v>
      </c>
      <c r="K37" s="9">
        <f t="shared" si="12"/>
        <v>4.9129999999999967</v>
      </c>
      <c r="L37" s="2">
        <f t="shared" si="13"/>
        <v>5.4000000000002046E-2</v>
      </c>
      <c r="M37" s="2">
        <f>I37-J37</f>
        <v>3.9999999999977831E-3</v>
      </c>
      <c r="N37" s="20">
        <f t="shared" si="3"/>
        <v>11.028041529860676</v>
      </c>
      <c r="O37" s="20">
        <f t="shared" si="4"/>
        <v>11.018189884649509</v>
      </c>
    </row>
    <row r="38" spans="1:20" x14ac:dyDescent="0.2">
      <c r="A38" s="1">
        <v>37</v>
      </c>
      <c r="B38" s="1" t="s">
        <v>19</v>
      </c>
      <c r="C38" s="1" t="s">
        <v>90</v>
      </c>
      <c r="D38" s="1">
        <v>1</v>
      </c>
      <c r="E38" s="1">
        <v>41.338999999999999</v>
      </c>
      <c r="F38" s="6">
        <v>10.000999999999999</v>
      </c>
      <c r="G38" s="1">
        <f t="shared" si="7"/>
        <v>51.339999999999996</v>
      </c>
      <c r="H38" s="1">
        <v>47.457000000000001</v>
      </c>
      <c r="I38" s="1">
        <v>47.396999999999998</v>
      </c>
      <c r="J38" s="2">
        <v>47.381999999999998</v>
      </c>
      <c r="K38" s="9">
        <f t="shared" ref="K38:K40" si="15">G38-H38</f>
        <v>3.8829999999999956</v>
      </c>
      <c r="L38" s="2">
        <f t="shared" ref="L38:L40" si="16">H38-I38</f>
        <v>6.0000000000002274E-2</v>
      </c>
      <c r="M38" s="2">
        <f t="shared" ref="M38:M39" si="17">I38-J38</f>
        <v>1.5000000000000568E-2</v>
      </c>
      <c r="N38" s="20">
        <f t="shared" si="3"/>
        <v>8.3533831412772699</v>
      </c>
      <c r="O38" s="20">
        <f t="shared" si="4"/>
        <v>8.3190919256493032</v>
      </c>
      <c r="P38" s="18">
        <f>AVERAGE(N38:N40)</f>
        <v>8.3632069995375868</v>
      </c>
      <c r="Q38">
        <f>STDEV(N38:N40)</f>
        <v>5.4918585471425668E-2</v>
      </c>
      <c r="R38" t="s">
        <v>121</v>
      </c>
      <c r="S38" s="18">
        <f>AVERAGE(N38:N49)</f>
        <v>10.398468339728771</v>
      </c>
      <c r="T38">
        <f>STDEV(N38:N49)</f>
        <v>3.2337104318565966</v>
      </c>
    </row>
    <row r="39" spans="1:20" x14ac:dyDescent="0.2">
      <c r="A39" s="1">
        <v>38</v>
      </c>
      <c r="B39" s="1" t="s">
        <v>19</v>
      </c>
      <c r="C39" s="1" t="s">
        <v>90</v>
      </c>
      <c r="D39" s="1">
        <v>2</v>
      </c>
      <c r="E39" s="1">
        <v>42.386000000000003</v>
      </c>
      <c r="F39" s="1">
        <v>10</v>
      </c>
      <c r="G39" s="1">
        <f t="shared" si="7"/>
        <v>52.386000000000003</v>
      </c>
      <c r="H39" s="1">
        <v>48.445999999999998</v>
      </c>
      <c r="I39" s="1">
        <v>48.392000000000003</v>
      </c>
      <c r="J39" s="2">
        <v>48.365000000000002</v>
      </c>
      <c r="K39" s="9">
        <f t="shared" si="15"/>
        <v>3.9400000000000048</v>
      </c>
      <c r="L39" s="2">
        <f t="shared" si="16"/>
        <v>5.3999999999994941E-2</v>
      </c>
      <c r="M39" s="2">
        <f t="shared" si="17"/>
        <v>2.7000000000001023E-2</v>
      </c>
      <c r="N39" s="20">
        <f t="shared" si="3"/>
        <v>8.313863330921123</v>
      </c>
      <c r="O39" s="20">
        <f t="shared" si="4"/>
        <v>8.2534303190610068</v>
      </c>
    </row>
    <row r="40" spans="1:20" x14ac:dyDescent="0.2">
      <c r="A40" s="1">
        <v>39</v>
      </c>
      <c r="B40" s="1" t="s">
        <v>19</v>
      </c>
      <c r="C40" s="1" t="s">
        <v>90</v>
      </c>
      <c r="D40" s="1">
        <v>3</v>
      </c>
      <c r="E40" s="1">
        <v>40.939</v>
      </c>
      <c r="F40" s="1">
        <v>10</v>
      </c>
      <c r="G40" s="1">
        <f t="shared" si="7"/>
        <v>50.939</v>
      </c>
      <c r="H40" s="1">
        <v>47.06</v>
      </c>
      <c r="I40" s="1">
        <v>47.01</v>
      </c>
      <c r="J40" s="2">
        <v>46.981999999999999</v>
      </c>
      <c r="K40" s="9">
        <f t="shared" si="15"/>
        <v>3.8789999999999978</v>
      </c>
      <c r="L40" s="2">
        <f t="shared" si="16"/>
        <v>5.0000000000004263E-2</v>
      </c>
      <c r="M40" s="2">
        <f>I40-J40</f>
        <v>2.7999999999998693E-2</v>
      </c>
      <c r="N40" s="20">
        <f t="shared" si="3"/>
        <v>8.4223745264143659</v>
      </c>
      <c r="O40" s="20">
        <f t="shared" si="4"/>
        <v>8.3577962135715786</v>
      </c>
    </row>
    <row r="41" spans="1:20" x14ac:dyDescent="0.2">
      <c r="A41" s="1">
        <v>40</v>
      </c>
      <c r="B41" s="1" t="s">
        <v>20</v>
      </c>
      <c r="C41" s="1" t="s">
        <v>90</v>
      </c>
      <c r="D41" s="1">
        <v>1</v>
      </c>
      <c r="E41" s="1">
        <v>41.996000000000002</v>
      </c>
      <c r="F41" s="1">
        <v>10</v>
      </c>
      <c r="G41" s="1">
        <f t="shared" si="7"/>
        <v>51.996000000000002</v>
      </c>
      <c r="H41" s="1">
        <v>48.966000000000001</v>
      </c>
      <c r="I41" s="1">
        <v>48.911999999999999</v>
      </c>
      <c r="J41" s="2">
        <v>48.890999999999998</v>
      </c>
      <c r="K41" s="9">
        <f t="shared" ref="K41:K43" si="18">G41-H41</f>
        <v>3.0300000000000011</v>
      </c>
      <c r="L41" s="2">
        <f t="shared" ref="L41:L43" si="19">H41-I41</f>
        <v>5.4000000000002046E-2</v>
      </c>
      <c r="M41" s="2">
        <f t="shared" ref="M41:M42" si="20">I41-J41</f>
        <v>2.1000000000000796E-2</v>
      </c>
      <c r="N41" s="20">
        <f t="shared" si="3"/>
        <v>6.3508621218629324</v>
      </c>
      <c r="O41" s="20">
        <f t="shared" si="4"/>
        <v>6.3052011776251193</v>
      </c>
      <c r="P41" s="18">
        <f>AVERAGE(N41:N43)</f>
        <v>6.4660196460496335</v>
      </c>
      <c r="Q41">
        <f>STDEV(N41:N43)</f>
        <v>0.23334790924508983</v>
      </c>
      <c r="R41" t="s">
        <v>122</v>
      </c>
    </row>
    <row r="42" spans="1:20" x14ac:dyDescent="0.2">
      <c r="A42" s="1">
        <v>41</v>
      </c>
      <c r="B42" s="1" t="s">
        <v>20</v>
      </c>
      <c r="C42" s="1" t="s">
        <v>90</v>
      </c>
      <c r="D42" s="1">
        <v>2</v>
      </c>
      <c r="E42" s="1">
        <v>41.448999999999998</v>
      </c>
      <c r="F42" s="6">
        <v>10.000999999999999</v>
      </c>
      <c r="G42" s="1">
        <f t="shared" si="7"/>
        <v>51.449999999999996</v>
      </c>
      <c r="H42" s="1">
        <v>48.48</v>
      </c>
      <c r="I42" s="1">
        <v>48.42</v>
      </c>
      <c r="J42" s="2">
        <v>48.395000000000003</v>
      </c>
      <c r="K42" s="9">
        <f t="shared" si="18"/>
        <v>2.9699999999999989</v>
      </c>
      <c r="L42" s="2">
        <f t="shared" si="19"/>
        <v>5.9999999999995168E-2</v>
      </c>
      <c r="M42" s="2">
        <f t="shared" si="20"/>
        <v>2.4999999999998579E-2</v>
      </c>
      <c r="N42" s="20">
        <f t="shared" si="3"/>
        <v>6.3126356028515129</v>
      </c>
      <c r="O42" s="20">
        <f t="shared" si="4"/>
        <v>6.2577447335811609</v>
      </c>
    </row>
    <row r="43" spans="1:20" x14ac:dyDescent="0.2">
      <c r="A43" s="1">
        <v>42</v>
      </c>
      <c r="B43" s="1" t="s">
        <v>20</v>
      </c>
      <c r="C43" s="1" t="s">
        <v>90</v>
      </c>
      <c r="D43" s="1">
        <v>3</v>
      </c>
      <c r="E43" s="1">
        <v>39.258000000000003</v>
      </c>
      <c r="F43" s="1">
        <v>10</v>
      </c>
      <c r="G43" s="1">
        <f t="shared" si="7"/>
        <v>49.258000000000003</v>
      </c>
      <c r="H43" s="1">
        <v>46.231000000000002</v>
      </c>
      <c r="I43" s="1">
        <v>46.173999999999999</v>
      </c>
      <c r="J43" s="2">
        <v>46.15</v>
      </c>
      <c r="K43" s="9">
        <f t="shared" si="18"/>
        <v>3.027000000000001</v>
      </c>
      <c r="L43" s="2">
        <f t="shared" si="19"/>
        <v>5.700000000000216E-2</v>
      </c>
      <c r="M43" s="2">
        <f>I43-J43</f>
        <v>2.4000000000000909E-2</v>
      </c>
      <c r="N43" s="20">
        <f t="shared" si="3"/>
        <v>6.7345612134344535</v>
      </c>
      <c r="O43" s="20">
        <f t="shared" si="4"/>
        <v>6.6790834668861265</v>
      </c>
    </row>
    <row r="44" spans="1:20" x14ac:dyDescent="0.2">
      <c r="A44" s="1">
        <v>43</v>
      </c>
      <c r="B44" s="3" t="s">
        <v>21</v>
      </c>
      <c r="C44" s="1" t="s">
        <v>90</v>
      </c>
      <c r="D44" s="1">
        <v>1</v>
      </c>
      <c r="E44" s="1">
        <v>42.517000000000003</v>
      </c>
      <c r="F44" s="6">
        <v>10.000999999999999</v>
      </c>
      <c r="G44" s="1">
        <f t="shared" si="7"/>
        <v>52.518000000000001</v>
      </c>
      <c r="H44" s="1">
        <v>46.674999999999997</v>
      </c>
      <c r="I44" s="1">
        <v>46.600999999999999</v>
      </c>
      <c r="J44" s="2">
        <v>46.567</v>
      </c>
      <c r="K44" s="9">
        <f t="shared" ref="K44:K46" si="21">G44-H44</f>
        <v>5.8430000000000035</v>
      </c>
      <c r="L44" s="2">
        <f t="shared" ref="L44:L46" si="22">H44-I44</f>
        <v>7.3999999999998067E-2</v>
      </c>
      <c r="M44" s="2">
        <f t="shared" ref="M44:M45" si="23">I44-J44</f>
        <v>3.399999999999892E-2</v>
      </c>
      <c r="N44" s="20">
        <f t="shared" si="3"/>
        <v>12.779436081345153</v>
      </c>
      <c r="O44" s="20">
        <f t="shared" si="4"/>
        <v>12.69715242162186</v>
      </c>
      <c r="P44" s="18">
        <f>AVERAGE(N44:N46)</f>
        <v>12.889415401358937</v>
      </c>
      <c r="Q44">
        <f>STDEV(N44:N46)</f>
        <v>0.58294814919138549</v>
      </c>
      <c r="R44" t="s">
        <v>123</v>
      </c>
    </row>
    <row r="45" spans="1:20" x14ac:dyDescent="0.2">
      <c r="A45" s="1">
        <v>44</v>
      </c>
      <c r="B45" s="3" t="s">
        <v>21</v>
      </c>
      <c r="C45" s="1" t="s">
        <v>90</v>
      </c>
      <c r="D45" s="1">
        <v>2</v>
      </c>
      <c r="E45" s="1">
        <v>43.408000000000001</v>
      </c>
      <c r="F45" s="1">
        <v>10</v>
      </c>
      <c r="G45" s="1">
        <f t="shared" si="7"/>
        <v>53.408000000000001</v>
      </c>
      <c r="H45" s="1">
        <v>47.636000000000003</v>
      </c>
      <c r="I45" s="1">
        <v>47.57</v>
      </c>
      <c r="J45" s="2">
        <v>47.529000000000003</v>
      </c>
      <c r="K45" s="9">
        <f t="shared" si="21"/>
        <v>5.7719999999999985</v>
      </c>
      <c r="L45" s="2">
        <f t="shared" si="22"/>
        <v>6.6000000000002501E-2</v>
      </c>
      <c r="M45" s="2">
        <f t="shared" si="23"/>
        <v>4.0999999999996817E-2</v>
      </c>
      <c r="N45" s="20">
        <f t="shared" si="3"/>
        <v>12.369290328010262</v>
      </c>
      <c r="O45" s="20">
        <f t="shared" si="4"/>
        <v>12.272440613832259</v>
      </c>
    </row>
    <row r="46" spans="1:20" x14ac:dyDescent="0.2">
      <c r="A46" s="1">
        <v>45</v>
      </c>
      <c r="B46" s="3" t="s">
        <v>21</v>
      </c>
      <c r="C46" s="1" t="s">
        <v>90</v>
      </c>
      <c r="D46" s="1">
        <v>3</v>
      </c>
      <c r="E46" s="1">
        <v>39.548000000000002</v>
      </c>
      <c r="F46" s="6">
        <v>10.000999999999999</v>
      </c>
      <c r="G46" s="1">
        <f t="shared" si="7"/>
        <v>49.548999999999999</v>
      </c>
      <c r="H46" s="1">
        <v>43.753999999999998</v>
      </c>
      <c r="I46" s="1">
        <v>43.676000000000002</v>
      </c>
      <c r="J46" s="2">
        <v>43.648000000000003</v>
      </c>
      <c r="K46" s="9">
        <f t="shared" si="21"/>
        <v>5.7950000000000017</v>
      </c>
      <c r="L46" s="2">
        <f t="shared" si="22"/>
        <v>7.799999999999585E-2</v>
      </c>
      <c r="M46" s="2">
        <f>I46-J46</f>
        <v>2.7999999999998693E-2</v>
      </c>
      <c r="N46" s="20">
        <f t="shared" si="3"/>
        <v>13.51951979472139</v>
      </c>
      <c r="O46" s="20">
        <f t="shared" si="4"/>
        <v>13.446744207344995</v>
      </c>
    </row>
    <row r="47" spans="1:20" x14ac:dyDescent="0.2">
      <c r="A47" s="1">
        <v>46</v>
      </c>
      <c r="B47" s="3" t="s">
        <v>22</v>
      </c>
      <c r="C47" s="1" t="s">
        <v>90</v>
      </c>
      <c r="D47" s="1">
        <v>1</v>
      </c>
      <c r="E47" s="1">
        <v>43.073999999999998</v>
      </c>
      <c r="F47" s="6">
        <v>10.000999999999999</v>
      </c>
      <c r="G47" s="1">
        <f t="shared" si="7"/>
        <v>53.074999999999996</v>
      </c>
      <c r="H47" s="1">
        <v>46.820999999999998</v>
      </c>
      <c r="I47" s="1">
        <v>46.731000000000002</v>
      </c>
      <c r="J47" s="2">
        <v>46.704999999999998</v>
      </c>
      <c r="K47" s="9">
        <f t="shared" ref="K47:K49" si="24">G47-H47</f>
        <v>6.2539999999999978</v>
      </c>
      <c r="L47" s="2">
        <f t="shared" ref="L47:L49" si="25">H47-I47</f>
        <v>8.9999999999996305E-2</v>
      </c>
      <c r="M47" s="2">
        <f t="shared" ref="M47:M48" si="26">I47-J47</f>
        <v>2.6000000000003354E-2</v>
      </c>
      <c r="N47" s="20">
        <f t="shared" si="3"/>
        <v>13.63879670270849</v>
      </c>
      <c r="O47" s="20">
        <f t="shared" si="4"/>
        <v>13.575570820226378</v>
      </c>
      <c r="P47" s="18">
        <f>AVERAGE(N47:N49)</f>
        <v>13.875231311968927</v>
      </c>
      <c r="Q47">
        <f>STDEV(N47:N49)</f>
        <v>0.51657748808436221</v>
      </c>
      <c r="R47" t="s">
        <v>124</v>
      </c>
    </row>
    <row r="48" spans="1:20" x14ac:dyDescent="0.2">
      <c r="A48" s="1">
        <v>47</v>
      </c>
      <c r="B48" s="3" t="s">
        <v>22</v>
      </c>
      <c r="C48" s="1" t="s">
        <v>90</v>
      </c>
      <c r="D48" s="1">
        <v>2</v>
      </c>
      <c r="E48" s="1">
        <v>43.018000000000001</v>
      </c>
      <c r="F48" s="6">
        <v>10</v>
      </c>
      <c r="G48" s="1">
        <f t="shared" si="7"/>
        <v>53.018000000000001</v>
      </c>
      <c r="H48" s="1">
        <v>46.817</v>
      </c>
      <c r="I48" s="1">
        <v>46.737000000000002</v>
      </c>
      <c r="J48" s="2">
        <v>46.704000000000001</v>
      </c>
      <c r="K48" s="9">
        <f t="shared" si="24"/>
        <v>6.2010000000000005</v>
      </c>
      <c r="L48" s="2">
        <f t="shared" si="25"/>
        <v>7.9999999999998295E-2</v>
      </c>
      <c r="M48" s="2">
        <f t="shared" si="26"/>
        <v>3.3000000000001251E-2</v>
      </c>
      <c r="N48" s="20">
        <f t="shared" si="3"/>
        <v>13.51918465227817</v>
      </c>
      <c r="O48" s="20">
        <f t="shared" si="4"/>
        <v>13.439031174444228</v>
      </c>
    </row>
    <row r="49" spans="1:20" x14ac:dyDescent="0.2">
      <c r="A49" s="1">
        <v>48</v>
      </c>
      <c r="B49" s="3" t="s">
        <v>22</v>
      </c>
      <c r="C49" s="1" t="s">
        <v>90</v>
      </c>
      <c r="D49" s="1">
        <v>3</v>
      </c>
      <c r="E49" s="1">
        <v>39.686999999999998</v>
      </c>
      <c r="F49" s="1">
        <v>10</v>
      </c>
      <c r="G49" s="1">
        <f t="shared" si="7"/>
        <v>49.686999999999998</v>
      </c>
      <c r="H49" s="1">
        <v>43.514000000000003</v>
      </c>
      <c r="I49" s="1">
        <v>43.442999999999998</v>
      </c>
      <c r="J49" s="2">
        <v>43.406999999999996</v>
      </c>
      <c r="K49" s="9">
        <f t="shared" si="24"/>
        <v>6.1729999999999947</v>
      </c>
      <c r="L49" s="2">
        <f t="shared" si="25"/>
        <v>7.1000000000005059E-2</v>
      </c>
      <c r="M49" s="2">
        <f>I49-J49</f>
        <v>3.6000000000001364E-2</v>
      </c>
      <c r="N49" s="20">
        <f t="shared" si="3"/>
        <v>14.467712580920121</v>
      </c>
      <c r="O49" s="20">
        <f t="shared" si="4"/>
        <v>14.372856386529476</v>
      </c>
    </row>
    <row r="50" spans="1:20" x14ac:dyDescent="0.2">
      <c r="A50" s="1">
        <v>49</v>
      </c>
      <c r="B50" s="1" t="s">
        <v>23</v>
      </c>
      <c r="C50" s="1" t="s">
        <v>90</v>
      </c>
      <c r="D50" s="1">
        <v>1</v>
      </c>
      <c r="E50" s="1">
        <v>48.433999999999997</v>
      </c>
      <c r="F50" s="6">
        <v>10.003</v>
      </c>
      <c r="G50" s="1">
        <f t="shared" si="7"/>
        <v>58.436999999999998</v>
      </c>
      <c r="H50" s="1">
        <v>54.896000000000001</v>
      </c>
      <c r="I50" s="1">
        <v>54.853999999999999</v>
      </c>
      <c r="J50" s="2">
        <v>54.853000000000002</v>
      </c>
      <c r="K50" s="9">
        <f t="shared" ref="K50:K52" si="27">G50-H50</f>
        <v>3.5409999999999968</v>
      </c>
      <c r="L50" s="2">
        <f t="shared" ref="L50:L52" si="28">H50-I50</f>
        <v>4.2000000000001592E-2</v>
      </c>
      <c r="M50" s="2">
        <f t="shared" ref="M50:M51" si="29">I50-J50</f>
        <v>9.9999999999766942E-4</v>
      </c>
      <c r="N50" s="20">
        <f t="shared" si="3"/>
        <v>6.5338267733761057</v>
      </c>
      <c r="O50" s="20">
        <f t="shared" si="4"/>
        <v>6.531884639224117</v>
      </c>
      <c r="P50" s="18">
        <f>AVERAGE(N50:N52)</f>
        <v>6.5372738659704721</v>
      </c>
      <c r="Q50">
        <f>STDEV(N50:N52)</f>
        <v>0.14156049161572379</v>
      </c>
      <c r="R50" t="s">
        <v>125</v>
      </c>
      <c r="S50" s="18">
        <f>AVERAGE(N50:N61)</f>
        <v>9.7197643658909616</v>
      </c>
      <c r="T50">
        <f>STDEV(N50:N61)</f>
        <v>2.250321776267652</v>
      </c>
    </row>
    <row r="51" spans="1:20" x14ac:dyDescent="0.2">
      <c r="A51" s="1">
        <v>50</v>
      </c>
      <c r="B51" s="1" t="s">
        <v>23</v>
      </c>
      <c r="C51" s="1" t="s">
        <v>90</v>
      </c>
      <c r="D51" s="1">
        <v>2</v>
      </c>
      <c r="E51" s="1">
        <v>47.469000000000001</v>
      </c>
      <c r="F51" s="6">
        <v>10.003</v>
      </c>
      <c r="G51" s="1">
        <f t="shared" si="7"/>
        <v>57.472000000000001</v>
      </c>
      <c r="H51" s="1">
        <v>53.917999999999999</v>
      </c>
      <c r="I51" s="1">
        <v>53.875999999999998</v>
      </c>
      <c r="J51" s="2">
        <v>53.872999999999998</v>
      </c>
      <c r="K51" s="9">
        <f t="shared" si="27"/>
        <v>3.554000000000002</v>
      </c>
      <c r="L51" s="2">
        <f t="shared" si="28"/>
        <v>4.2000000000001592E-2</v>
      </c>
      <c r="M51" s="2">
        <f t="shared" si="29"/>
        <v>3.0000000000001137E-3</v>
      </c>
      <c r="N51" s="20">
        <f t="shared" ref="N51:N73" si="30">((G51/J51)-1)*100</f>
        <v>6.6805264232546957</v>
      </c>
      <c r="O51" s="20">
        <f t="shared" ref="O51:O73" si="31">((G51/I51)-1)*100</f>
        <v>6.6745860865691675</v>
      </c>
    </row>
    <row r="52" spans="1:20" x14ac:dyDescent="0.2">
      <c r="A52" s="1">
        <v>51</v>
      </c>
      <c r="B52" s="1" t="s">
        <v>23</v>
      </c>
      <c r="C52" s="1" t="s">
        <v>90</v>
      </c>
      <c r="D52" s="1">
        <v>3</v>
      </c>
      <c r="E52" s="1">
        <v>47.491</v>
      </c>
      <c r="F52" s="6">
        <v>10.003</v>
      </c>
      <c r="G52" s="1">
        <f t="shared" si="7"/>
        <v>57.494</v>
      </c>
      <c r="H52" s="1">
        <v>54.078000000000003</v>
      </c>
      <c r="I52" s="1">
        <v>54.043999999999997</v>
      </c>
      <c r="J52" s="2">
        <v>54.036999999999999</v>
      </c>
      <c r="K52" s="9">
        <f t="shared" si="27"/>
        <v>3.4159999999999968</v>
      </c>
      <c r="L52" s="2">
        <f t="shared" si="28"/>
        <v>3.4000000000006025E-2</v>
      </c>
      <c r="M52" s="2">
        <f>I52-J52</f>
        <v>6.9999999999978968E-3</v>
      </c>
      <c r="N52" s="20">
        <f t="shared" si="30"/>
        <v>6.3974684012806149</v>
      </c>
      <c r="O52" s="20">
        <f t="shared" si="31"/>
        <v>6.3836873658500437</v>
      </c>
    </row>
    <row r="53" spans="1:20" x14ac:dyDescent="0.2">
      <c r="A53" s="1">
        <v>52</v>
      </c>
      <c r="B53" s="1" t="s">
        <v>24</v>
      </c>
      <c r="C53" s="1" t="s">
        <v>90</v>
      </c>
      <c r="D53" s="1">
        <v>1</v>
      </c>
      <c r="E53" s="1">
        <v>42.755000000000003</v>
      </c>
      <c r="F53" s="1">
        <v>10</v>
      </c>
      <c r="G53" s="1">
        <f t="shared" si="7"/>
        <v>52.755000000000003</v>
      </c>
      <c r="H53" s="1">
        <v>48.38</v>
      </c>
      <c r="I53" s="1">
        <v>48.337000000000003</v>
      </c>
      <c r="J53" s="2">
        <v>48.335999999999999</v>
      </c>
      <c r="K53" s="9">
        <f t="shared" ref="K53:K55" si="32">G53-H53</f>
        <v>4.375</v>
      </c>
      <c r="L53" s="2">
        <f t="shared" ref="L53:L55" si="33">H53-I53</f>
        <v>4.2999999999999261E-2</v>
      </c>
      <c r="M53" s="2">
        <f t="shared" ref="M53:M54" si="34">I53-J53</f>
        <v>1.0000000000047748E-3</v>
      </c>
      <c r="N53" s="20">
        <f t="shared" si="30"/>
        <v>9.1422542204568025</v>
      </c>
      <c r="O53" s="20">
        <f t="shared" si="31"/>
        <v>9.1399962761445686</v>
      </c>
      <c r="P53" s="18">
        <f>AVERAGE(N53:N55)</f>
        <v>9.3240561609967862</v>
      </c>
      <c r="Q53">
        <f>STDEV(N53:N55)</f>
        <v>0.26759440924337857</v>
      </c>
      <c r="R53" t="s">
        <v>126</v>
      </c>
    </row>
    <row r="54" spans="1:20" x14ac:dyDescent="0.2">
      <c r="A54" s="1">
        <v>53</v>
      </c>
      <c r="B54" s="1" t="s">
        <v>24</v>
      </c>
      <c r="C54" s="1" t="s">
        <v>90</v>
      </c>
      <c r="D54" s="1">
        <v>2</v>
      </c>
      <c r="E54" s="1">
        <v>42.09</v>
      </c>
      <c r="F54" s="6">
        <v>10.000999999999999</v>
      </c>
      <c r="G54" s="1">
        <f t="shared" si="7"/>
        <v>52.091000000000001</v>
      </c>
      <c r="H54" s="1">
        <v>47.762999999999998</v>
      </c>
      <c r="I54" s="1">
        <v>47.709000000000003</v>
      </c>
      <c r="J54" s="2">
        <v>47.703000000000003</v>
      </c>
      <c r="K54" s="9">
        <f t="shared" si="32"/>
        <v>4.328000000000003</v>
      </c>
      <c r="L54" s="2">
        <f t="shared" si="33"/>
        <v>5.3999999999994941E-2</v>
      </c>
      <c r="M54" s="2">
        <f t="shared" si="34"/>
        <v>6.0000000000002274E-3</v>
      </c>
      <c r="N54" s="20">
        <f t="shared" si="30"/>
        <v>9.1985828983502049</v>
      </c>
      <c r="O54" s="20">
        <f t="shared" si="31"/>
        <v>9.1848498186924754</v>
      </c>
    </row>
    <row r="55" spans="1:20" x14ac:dyDescent="0.2">
      <c r="A55" s="1">
        <v>54</v>
      </c>
      <c r="B55" s="1" t="s">
        <v>24</v>
      </c>
      <c r="C55" s="1" t="s">
        <v>90</v>
      </c>
      <c r="D55" s="1">
        <v>3</v>
      </c>
      <c r="E55" s="1">
        <v>40.106000000000002</v>
      </c>
      <c r="F55" s="6">
        <v>10.000999999999999</v>
      </c>
      <c r="G55" s="1">
        <f t="shared" si="7"/>
        <v>50.106999999999999</v>
      </c>
      <c r="H55" s="1">
        <v>45.765000000000001</v>
      </c>
      <c r="I55" s="1">
        <v>45.713000000000001</v>
      </c>
      <c r="J55" s="2">
        <v>45.704999999999998</v>
      </c>
      <c r="K55" s="9">
        <f t="shared" si="32"/>
        <v>4.3419999999999987</v>
      </c>
      <c r="L55" s="2">
        <f t="shared" si="33"/>
        <v>5.1999999999999602E-2</v>
      </c>
      <c r="M55" s="2">
        <f>I55-J55</f>
        <v>8.0000000000026716E-3</v>
      </c>
      <c r="N55" s="20">
        <f t="shared" si="30"/>
        <v>9.6313313641833496</v>
      </c>
      <c r="O55" s="20">
        <f t="shared" si="31"/>
        <v>9.6121453415877198</v>
      </c>
    </row>
    <row r="56" spans="1:20" x14ac:dyDescent="0.2">
      <c r="A56" s="1">
        <v>55</v>
      </c>
      <c r="B56" s="1" t="s">
        <v>25</v>
      </c>
      <c r="C56" s="1" t="s">
        <v>90</v>
      </c>
      <c r="D56" s="1">
        <v>1</v>
      </c>
      <c r="E56" s="1">
        <v>39.683</v>
      </c>
      <c r="F56" s="1">
        <v>10</v>
      </c>
      <c r="G56" s="1">
        <f t="shared" si="7"/>
        <v>49.683</v>
      </c>
      <c r="H56" s="1">
        <v>45.052</v>
      </c>
      <c r="I56" s="1">
        <v>44.984999999999999</v>
      </c>
      <c r="J56" s="2">
        <v>44.984999999999999</v>
      </c>
      <c r="K56" s="9">
        <f t="shared" ref="K56:K58" si="35">G56-H56</f>
        <v>4.6310000000000002</v>
      </c>
      <c r="L56" s="2">
        <f t="shared" ref="L56:L58" si="36">H56-I56</f>
        <v>6.7000000000000171E-2</v>
      </c>
      <c r="M56" s="2">
        <f t="shared" ref="M56:M57" si="37">I56-J56</f>
        <v>0</v>
      </c>
      <c r="N56" s="20">
        <f t="shared" si="30"/>
        <v>10.443481160386803</v>
      </c>
      <c r="O56" s="20">
        <f t="shared" si="31"/>
        <v>10.443481160386803</v>
      </c>
      <c r="P56" s="18">
        <f>AVERAGE(N56:N58)</f>
        <v>10.647214807474947</v>
      </c>
      <c r="Q56">
        <f>STDEV(N56:N58)</f>
        <v>0.39476520221660893</v>
      </c>
      <c r="R56" t="s">
        <v>127</v>
      </c>
    </row>
    <row r="57" spans="1:20" x14ac:dyDescent="0.2">
      <c r="A57" s="1">
        <v>56</v>
      </c>
      <c r="B57" s="1" t="s">
        <v>25</v>
      </c>
      <c r="C57" s="1" t="s">
        <v>90</v>
      </c>
      <c r="D57" s="1">
        <v>2</v>
      </c>
      <c r="E57" s="1">
        <v>37.222999999999999</v>
      </c>
      <c r="F57" s="1">
        <v>10.000999999999999</v>
      </c>
      <c r="G57" s="1">
        <f t="shared" si="7"/>
        <v>47.223999999999997</v>
      </c>
      <c r="H57" s="1">
        <v>42.57</v>
      </c>
      <c r="I57" s="1">
        <v>42.506</v>
      </c>
      <c r="J57" s="2">
        <v>42.505000000000003</v>
      </c>
      <c r="K57" s="9">
        <f t="shared" si="35"/>
        <v>4.6539999999999964</v>
      </c>
      <c r="L57" s="2">
        <f t="shared" si="36"/>
        <v>6.4000000000000057E-2</v>
      </c>
      <c r="M57" s="2">
        <f t="shared" si="37"/>
        <v>9.9999999999766942E-4</v>
      </c>
      <c r="N57" s="20">
        <f t="shared" si="30"/>
        <v>11.102223267850819</v>
      </c>
      <c r="O57" s="20">
        <f t="shared" si="31"/>
        <v>11.099609466898785</v>
      </c>
    </row>
    <row r="58" spans="1:20" x14ac:dyDescent="0.2">
      <c r="A58" s="1">
        <v>57</v>
      </c>
      <c r="B58" s="1" t="s">
        <v>25</v>
      </c>
      <c r="C58" s="1" t="s">
        <v>90</v>
      </c>
      <c r="D58" s="1">
        <v>3</v>
      </c>
      <c r="E58" s="1">
        <v>39.378999999999998</v>
      </c>
      <c r="F58" s="1">
        <v>10</v>
      </c>
      <c r="G58" s="1">
        <f t="shared" si="7"/>
        <v>49.378999999999998</v>
      </c>
      <c r="H58" s="1">
        <v>44.814999999999998</v>
      </c>
      <c r="I58" s="1">
        <v>44.738</v>
      </c>
      <c r="J58" s="2">
        <v>44.728999999999999</v>
      </c>
      <c r="K58" s="9">
        <f t="shared" si="35"/>
        <v>4.5640000000000001</v>
      </c>
      <c r="L58" s="2">
        <f t="shared" si="36"/>
        <v>7.6999999999998181E-2</v>
      </c>
      <c r="M58" s="2">
        <f>I58-J58</f>
        <v>9.0000000000003411E-3</v>
      </c>
      <c r="N58" s="20">
        <f t="shared" si="30"/>
        <v>10.39593999418722</v>
      </c>
      <c r="O58" s="20">
        <f t="shared" si="31"/>
        <v>10.373731503419915</v>
      </c>
    </row>
    <row r="59" spans="1:20" x14ac:dyDescent="0.2">
      <c r="A59" s="1">
        <v>58</v>
      </c>
      <c r="B59" s="1" t="s">
        <v>26</v>
      </c>
      <c r="C59" s="1" t="s">
        <v>90</v>
      </c>
      <c r="D59" s="1">
        <v>1</v>
      </c>
      <c r="E59" s="1">
        <v>43.064</v>
      </c>
      <c r="F59" s="1">
        <v>10.000999999999999</v>
      </c>
      <c r="G59" s="1">
        <f t="shared" si="7"/>
        <v>53.064999999999998</v>
      </c>
      <c r="H59" s="1">
        <v>47.332000000000001</v>
      </c>
      <c r="I59" s="1">
        <v>47.241999999999997</v>
      </c>
      <c r="J59" s="1">
        <v>47.241999999999997</v>
      </c>
      <c r="K59" s="9">
        <f t="shared" ref="K59:K61" si="38">G59-H59</f>
        <v>5.732999999999997</v>
      </c>
      <c r="L59" s="2">
        <f t="shared" ref="L59:L61" si="39">H59-I59</f>
        <v>9.0000000000003411E-2</v>
      </c>
      <c r="M59" s="2">
        <f t="shared" ref="M59:M60" si="40">I59-J59</f>
        <v>0</v>
      </c>
      <c r="N59" s="20">
        <f t="shared" si="30"/>
        <v>12.325896448075868</v>
      </c>
      <c r="O59" s="20">
        <f t="shared" si="31"/>
        <v>12.325896448075868</v>
      </c>
      <c r="P59" s="18">
        <f>AVERAGE(N59:N61)</f>
        <v>12.37051262912164</v>
      </c>
      <c r="Q59">
        <f>STDEV(N59:N61)</f>
        <v>0.58909817805604148</v>
      </c>
      <c r="R59" t="s">
        <v>128</v>
      </c>
    </row>
    <row r="60" spans="1:20" x14ac:dyDescent="0.2">
      <c r="A60" s="1">
        <v>59</v>
      </c>
      <c r="B60" s="1" t="s">
        <v>26</v>
      </c>
      <c r="C60" s="1" t="s">
        <v>90</v>
      </c>
      <c r="D60" s="1">
        <v>2</v>
      </c>
      <c r="E60" s="1">
        <v>45.015999999999998</v>
      </c>
      <c r="F60" s="1">
        <v>10.000999999999999</v>
      </c>
      <c r="G60" s="1">
        <f t="shared" si="7"/>
        <v>55.016999999999996</v>
      </c>
      <c r="H60" s="1">
        <v>49.295999999999999</v>
      </c>
      <c r="I60" s="1">
        <v>49.207999999999998</v>
      </c>
      <c r="J60" s="1">
        <v>49.207999999999998</v>
      </c>
      <c r="K60" s="9">
        <f t="shared" si="38"/>
        <v>5.7209999999999965</v>
      </c>
      <c r="L60" s="2">
        <f t="shared" si="39"/>
        <v>8.8000000000000966E-2</v>
      </c>
      <c r="M60" s="2">
        <f t="shared" si="40"/>
        <v>0</v>
      </c>
      <c r="N60" s="20">
        <f t="shared" si="30"/>
        <v>11.804991058364479</v>
      </c>
      <c r="O60" s="20">
        <f t="shared" si="31"/>
        <v>11.804991058364479</v>
      </c>
    </row>
    <row r="61" spans="1:20" x14ac:dyDescent="0.2">
      <c r="A61" s="1">
        <v>60</v>
      </c>
      <c r="B61" s="1" t="s">
        <v>26</v>
      </c>
      <c r="C61" s="1" t="s">
        <v>90</v>
      </c>
      <c r="D61" s="1">
        <v>3</v>
      </c>
      <c r="E61" s="1">
        <v>40.273000000000003</v>
      </c>
      <c r="F61" s="1">
        <v>10</v>
      </c>
      <c r="G61" s="1">
        <f t="shared" si="7"/>
        <v>50.273000000000003</v>
      </c>
      <c r="H61" s="1">
        <v>44.579000000000001</v>
      </c>
      <c r="I61" s="1">
        <v>44.497</v>
      </c>
      <c r="J61" s="1">
        <v>44.497</v>
      </c>
      <c r="K61" s="9">
        <f t="shared" si="38"/>
        <v>5.6940000000000026</v>
      </c>
      <c r="L61" s="2">
        <f t="shared" si="39"/>
        <v>8.2000000000000739E-2</v>
      </c>
      <c r="M61" s="2">
        <f>I61-J61</f>
        <v>0</v>
      </c>
      <c r="N61" s="20">
        <f t="shared" si="30"/>
        <v>12.980650380924574</v>
      </c>
      <c r="O61" s="20">
        <f t="shared" si="31"/>
        <v>12.980650380924574</v>
      </c>
    </row>
    <row r="62" spans="1:20" x14ac:dyDescent="0.2">
      <c r="A62" s="1">
        <v>61</v>
      </c>
      <c r="B62" s="1" t="s">
        <v>27</v>
      </c>
      <c r="C62" s="1" t="s">
        <v>90</v>
      </c>
      <c r="D62" s="1">
        <v>1</v>
      </c>
      <c r="E62" s="1">
        <v>41.564</v>
      </c>
      <c r="F62" s="1">
        <v>10</v>
      </c>
      <c r="G62" s="1">
        <f t="shared" si="7"/>
        <v>51.564</v>
      </c>
      <c r="H62" s="1">
        <v>47.466999999999999</v>
      </c>
      <c r="I62" s="1">
        <v>47.4</v>
      </c>
      <c r="J62" s="2">
        <v>47.4</v>
      </c>
      <c r="K62" s="9">
        <f t="shared" ref="K62:K64" si="41">G62-H62</f>
        <v>4.0970000000000013</v>
      </c>
      <c r="L62" s="2">
        <f t="shared" ref="L62:L64" si="42">H62-I62</f>
        <v>6.7000000000000171E-2</v>
      </c>
      <c r="M62" s="2">
        <f t="shared" ref="M62:M63" si="43">I62-J62</f>
        <v>0</v>
      </c>
      <c r="N62" s="20">
        <f t="shared" si="30"/>
        <v>8.7848101265822756</v>
      </c>
      <c r="O62" s="20">
        <f t="shared" si="31"/>
        <v>8.7848101265822756</v>
      </c>
      <c r="P62" s="18">
        <f>AVERAGE(N62:N64)</f>
        <v>8.7847825091374627</v>
      </c>
      <c r="Q62">
        <f>STDEV(N62:N64)</f>
        <v>0.54473017921147338</v>
      </c>
      <c r="R62" t="s">
        <v>129</v>
      </c>
      <c r="S62" s="18">
        <f>AVERAGE(N62:N73)</f>
        <v>9.1431624988776523</v>
      </c>
      <c r="T62">
        <f>STDEV(N62:N73)</f>
        <v>1.1824495319743027</v>
      </c>
    </row>
    <row r="63" spans="1:20" x14ac:dyDescent="0.2">
      <c r="A63" s="1">
        <v>62</v>
      </c>
      <c r="B63" s="1" t="s">
        <v>27</v>
      </c>
      <c r="C63" s="1" t="s">
        <v>90</v>
      </c>
      <c r="D63" s="1">
        <v>2</v>
      </c>
      <c r="E63" s="1">
        <v>38.280999999999999</v>
      </c>
      <c r="F63" s="1">
        <v>10</v>
      </c>
      <c r="G63" s="1">
        <f t="shared" si="7"/>
        <v>48.280999999999999</v>
      </c>
      <c r="H63" s="1">
        <v>44.206000000000003</v>
      </c>
      <c r="I63" s="1">
        <v>44.161999999999999</v>
      </c>
      <c r="J63" s="2">
        <v>44.161000000000001</v>
      </c>
      <c r="K63" s="9">
        <f t="shared" si="41"/>
        <v>4.0749999999999957</v>
      </c>
      <c r="L63" s="2">
        <f t="shared" si="42"/>
        <v>4.4000000000004036E-2</v>
      </c>
      <c r="M63" s="2">
        <f t="shared" si="43"/>
        <v>9.9999999999766942E-4</v>
      </c>
      <c r="N63" s="20">
        <f t="shared" si="30"/>
        <v>9.329498879101461</v>
      </c>
      <c r="O63" s="20">
        <f t="shared" si="31"/>
        <v>9.3270232326434499</v>
      </c>
    </row>
    <row r="64" spans="1:20" x14ac:dyDescent="0.2">
      <c r="A64" s="1">
        <v>63</v>
      </c>
      <c r="B64" s="1" t="s">
        <v>27</v>
      </c>
      <c r="C64" s="1" t="s">
        <v>90</v>
      </c>
      <c r="D64" s="1">
        <v>3</v>
      </c>
      <c r="E64" s="1">
        <v>43.948999999999998</v>
      </c>
      <c r="F64" s="1">
        <v>10</v>
      </c>
      <c r="G64" s="1">
        <f t="shared" si="7"/>
        <v>53.948999999999998</v>
      </c>
      <c r="H64" s="1">
        <v>49.872</v>
      </c>
      <c r="I64" s="1">
        <v>49.841999999999999</v>
      </c>
      <c r="J64" s="2">
        <v>49.841999999999999</v>
      </c>
      <c r="K64" s="9">
        <f t="shared" si="41"/>
        <v>4.0769999999999982</v>
      </c>
      <c r="L64" s="2">
        <f t="shared" si="42"/>
        <v>3.0000000000001137E-2</v>
      </c>
      <c r="M64" s="2">
        <f>I64-J64</f>
        <v>0</v>
      </c>
      <c r="N64" s="20">
        <f t="shared" si="30"/>
        <v>8.2400385217286534</v>
      </c>
      <c r="O64" s="20">
        <f t="shared" si="31"/>
        <v>8.2400385217286534</v>
      </c>
    </row>
    <row r="65" spans="1:20" x14ac:dyDescent="0.2">
      <c r="A65" s="1">
        <v>64</v>
      </c>
      <c r="B65" s="1" t="s">
        <v>28</v>
      </c>
      <c r="C65" s="1" t="s">
        <v>90</v>
      </c>
      <c r="D65" s="1">
        <v>1</v>
      </c>
      <c r="E65" s="1">
        <v>38.878</v>
      </c>
      <c r="F65" s="1">
        <v>10</v>
      </c>
      <c r="G65" s="1">
        <f t="shared" si="7"/>
        <v>48.878</v>
      </c>
      <c r="H65" s="1">
        <v>44.23</v>
      </c>
      <c r="I65" s="1">
        <v>44.183</v>
      </c>
      <c r="J65" s="2">
        <v>44.180999999999997</v>
      </c>
      <c r="K65" s="9">
        <f t="shared" ref="K65:K67" si="44">G65-H65</f>
        <v>4.6480000000000032</v>
      </c>
      <c r="L65" s="2">
        <f t="shared" ref="L65:L67" si="45">H65-I65</f>
        <v>4.6999999999997044E-2</v>
      </c>
      <c r="M65" s="2">
        <f t="shared" ref="M65:M66" si="46">I65-J65</f>
        <v>2.0000000000024443E-3</v>
      </c>
      <c r="N65" s="20">
        <f t="shared" si="30"/>
        <v>10.631266834159492</v>
      </c>
      <c r="O65" s="20">
        <f t="shared" si="31"/>
        <v>10.626258968381496</v>
      </c>
      <c r="P65" s="18">
        <f>AVERAGE(N65:N67)</f>
        <v>10.895444268732094</v>
      </c>
      <c r="Q65">
        <f>STDEV(N65:N67)</f>
        <v>0.40941120545532045</v>
      </c>
      <c r="R65" t="s">
        <v>130</v>
      </c>
    </row>
    <row r="66" spans="1:20" x14ac:dyDescent="0.2">
      <c r="A66" s="1">
        <v>65</v>
      </c>
      <c r="B66" s="1" t="s">
        <v>28</v>
      </c>
      <c r="C66" s="1" t="s">
        <v>90</v>
      </c>
      <c r="D66" s="1">
        <v>2</v>
      </c>
      <c r="E66" s="1">
        <v>38.747</v>
      </c>
      <c r="F66" s="1">
        <v>10</v>
      </c>
      <c r="G66" s="1">
        <f t="shared" si="7"/>
        <v>48.747</v>
      </c>
      <c r="H66" s="1">
        <v>44.109000000000002</v>
      </c>
      <c r="I66" s="1">
        <v>44.042999999999999</v>
      </c>
      <c r="J66" s="2">
        <v>44.04</v>
      </c>
      <c r="K66" s="9">
        <f t="shared" si="44"/>
        <v>4.6379999999999981</v>
      </c>
      <c r="L66" s="2">
        <f t="shared" si="45"/>
        <v>6.6000000000002501E-2</v>
      </c>
      <c r="M66" s="2">
        <f t="shared" si="46"/>
        <v>3.0000000000001137E-3</v>
      </c>
      <c r="N66" s="20">
        <f t="shared" si="30"/>
        <v>10.688010899182565</v>
      </c>
      <c r="O66" s="20">
        <f t="shared" si="31"/>
        <v>10.680471357536959</v>
      </c>
    </row>
    <row r="67" spans="1:20" x14ac:dyDescent="0.2">
      <c r="A67" s="1">
        <v>66</v>
      </c>
      <c r="B67" s="1" t="s">
        <v>28</v>
      </c>
      <c r="C67" s="1" t="s">
        <v>90</v>
      </c>
      <c r="D67" s="1">
        <v>3</v>
      </c>
      <c r="E67" s="1">
        <v>39.603000000000002</v>
      </c>
      <c r="F67" s="6">
        <v>10.000999999999999</v>
      </c>
      <c r="G67" s="1">
        <f t="shared" si="7"/>
        <v>49.603999999999999</v>
      </c>
      <c r="H67" s="1">
        <v>44.62</v>
      </c>
      <c r="I67" s="1">
        <v>44.545000000000002</v>
      </c>
      <c r="J67" s="2">
        <v>44.540999999999997</v>
      </c>
      <c r="K67" s="9">
        <f t="shared" si="44"/>
        <v>4.9840000000000018</v>
      </c>
      <c r="L67" s="2">
        <f t="shared" si="45"/>
        <v>7.4999999999995737E-2</v>
      </c>
      <c r="M67" s="2">
        <f>I67-J67</f>
        <v>4.0000000000048885E-3</v>
      </c>
      <c r="N67" s="20">
        <f t="shared" si="30"/>
        <v>11.367055072854226</v>
      </c>
      <c r="O67" s="20">
        <f t="shared" si="31"/>
        <v>11.357054663823085</v>
      </c>
    </row>
    <row r="68" spans="1:20" x14ac:dyDescent="0.2">
      <c r="A68" s="1">
        <v>67</v>
      </c>
      <c r="B68" s="1" t="s">
        <v>29</v>
      </c>
      <c r="C68" s="1" t="s">
        <v>90</v>
      </c>
      <c r="D68" s="1">
        <v>1</v>
      </c>
      <c r="E68" s="1">
        <v>40.247999999999998</v>
      </c>
      <c r="F68" s="1">
        <v>10</v>
      </c>
      <c r="G68" s="1">
        <f t="shared" si="7"/>
        <v>50.247999999999998</v>
      </c>
      <c r="H68" s="1">
        <v>46.084000000000003</v>
      </c>
      <c r="I68" s="1">
        <v>46.027000000000001</v>
      </c>
      <c r="J68" s="2">
        <v>46.027000000000001</v>
      </c>
      <c r="K68" s="9">
        <f t="shared" ref="K68:K70" si="47">G68-H68</f>
        <v>4.1639999999999944</v>
      </c>
      <c r="L68" s="2">
        <f t="shared" ref="L68:L70" si="48">H68-I68</f>
        <v>5.700000000000216E-2</v>
      </c>
      <c r="M68" s="2">
        <f t="shared" ref="M68:M69" si="49">I68-J68</f>
        <v>0</v>
      </c>
      <c r="N68" s="20">
        <f t="shared" si="30"/>
        <v>9.1707041519108365</v>
      </c>
      <c r="O68" s="20">
        <f t="shared" si="31"/>
        <v>9.1707041519108365</v>
      </c>
      <c r="P68" s="18">
        <f>AVERAGE(N68:N70)</f>
        <v>8.9595575687318796</v>
      </c>
      <c r="Q68">
        <f>STDEV(N68:N70)</f>
        <v>0.18345698882029654</v>
      </c>
      <c r="R68" t="s">
        <v>134</v>
      </c>
    </row>
    <row r="69" spans="1:20" x14ac:dyDescent="0.2">
      <c r="A69" s="1">
        <v>68</v>
      </c>
      <c r="B69" s="1" t="s">
        <v>29</v>
      </c>
      <c r="C69" s="1" t="s">
        <v>90</v>
      </c>
      <c r="D69" s="1">
        <v>2</v>
      </c>
      <c r="E69" s="1">
        <v>42.786999999999999</v>
      </c>
      <c r="F69" s="1">
        <v>10</v>
      </c>
      <c r="G69" s="1">
        <f t="shared" si="7"/>
        <v>52.786999999999999</v>
      </c>
      <c r="H69" s="1">
        <v>48.56</v>
      </c>
      <c r="I69" s="1">
        <v>48.502000000000002</v>
      </c>
      <c r="J69" s="2">
        <v>48.5</v>
      </c>
      <c r="K69" s="9">
        <f t="shared" si="47"/>
        <v>4.2269999999999968</v>
      </c>
      <c r="L69" s="2">
        <f t="shared" si="48"/>
        <v>5.7999999999999829E-2</v>
      </c>
      <c r="M69" s="2">
        <f t="shared" si="49"/>
        <v>2.0000000000024443E-3</v>
      </c>
      <c r="N69" s="20">
        <f t="shared" si="30"/>
        <v>8.8391752577319451</v>
      </c>
      <c r="O69" s="20">
        <f t="shared" si="31"/>
        <v>8.8346872293926015</v>
      </c>
    </row>
    <row r="70" spans="1:20" x14ac:dyDescent="0.2">
      <c r="A70" s="1">
        <v>69</v>
      </c>
      <c r="B70" s="1" t="s">
        <v>29</v>
      </c>
      <c r="C70" s="1" t="s">
        <v>90</v>
      </c>
      <c r="D70" s="1">
        <v>3</v>
      </c>
      <c r="E70" s="1">
        <v>42.488999999999997</v>
      </c>
      <c r="F70" s="6">
        <v>10.000999999999999</v>
      </c>
      <c r="G70" s="1">
        <f t="shared" si="7"/>
        <v>52.489999999999995</v>
      </c>
      <c r="H70" s="1">
        <v>48.280999999999999</v>
      </c>
      <c r="I70" s="1">
        <v>48.213999999999999</v>
      </c>
      <c r="J70" s="2">
        <v>48.213999999999999</v>
      </c>
      <c r="K70" s="9">
        <f t="shared" si="47"/>
        <v>4.2089999999999961</v>
      </c>
      <c r="L70" s="2">
        <f t="shared" si="48"/>
        <v>6.7000000000000171E-2</v>
      </c>
      <c r="M70" s="2">
        <f>I70-J70</f>
        <v>0</v>
      </c>
      <c r="N70" s="20">
        <f t="shared" si="30"/>
        <v>8.8687932965528571</v>
      </c>
      <c r="O70" s="20">
        <f t="shared" si="31"/>
        <v>8.8687932965528571</v>
      </c>
    </row>
    <row r="71" spans="1:20" x14ac:dyDescent="0.2">
      <c r="A71" s="1">
        <v>70</v>
      </c>
      <c r="B71" s="1" t="s">
        <v>30</v>
      </c>
      <c r="C71" s="1" t="s">
        <v>90</v>
      </c>
      <c r="D71" s="1">
        <v>1</v>
      </c>
      <c r="E71" s="1">
        <v>40.113999999999997</v>
      </c>
      <c r="F71" s="1">
        <v>10</v>
      </c>
      <c r="G71" s="1">
        <f t="shared" si="7"/>
        <v>50.113999999999997</v>
      </c>
      <c r="H71" s="1">
        <v>46.445</v>
      </c>
      <c r="I71" s="1">
        <v>46.395000000000003</v>
      </c>
      <c r="J71" s="1">
        <v>46.395000000000003</v>
      </c>
      <c r="K71" s="9">
        <f t="shared" ref="K71:K73" si="50">G71-H71</f>
        <v>3.6689999999999969</v>
      </c>
      <c r="L71" s="2">
        <f t="shared" ref="L71:L73" si="51">H71-I71</f>
        <v>4.9999999999997158E-2</v>
      </c>
      <c r="M71" s="2">
        <f t="shared" ref="M71:M72" si="52">I71-J71</f>
        <v>0</v>
      </c>
      <c r="N71" s="20">
        <f t="shared" si="30"/>
        <v>8.0159499946114821</v>
      </c>
      <c r="O71" s="20">
        <f t="shared" si="31"/>
        <v>8.0159499946114821</v>
      </c>
      <c r="P71" s="18">
        <f>AVERAGE(N71:N73)</f>
        <v>7.9328656489091749</v>
      </c>
      <c r="Q71">
        <f>STDEV(N71:N73)</f>
        <v>0.3818869937290556</v>
      </c>
      <c r="R71" t="s">
        <v>135</v>
      </c>
    </row>
    <row r="72" spans="1:20" x14ac:dyDescent="0.2">
      <c r="A72" s="1">
        <v>71</v>
      </c>
      <c r="B72" s="1" t="s">
        <v>30</v>
      </c>
      <c r="C72" s="1" t="s">
        <v>90</v>
      </c>
      <c r="D72" s="1">
        <v>2</v>
      </c>
      <c r="E72" s="1">
        <v>38.774000000000001</v>
      </c>
      <c r="F72" s="1">
        <v>10</v>
      </c>
      <c r="G72" s="1">
        <f t="shared" si="7"/>
        <v>48.774000000000001</v>
      </c>
      <c r="H72" s="1">
        <v>45.094000000000001</v>
      </c>
      <c r="I72" s="1">
        <v>45.05</v>
      </c>
      <c r="J72" s="1">
        <v>45.05</v>
      </c>
      <c r="K72" s="9">
        <f t="shared" si="50"/>
        <v>3.6799999999999997</v>
      </c>
      <c r="L72" s="2">
        <f t="shared" si="51"/>
        <v>4.4000000000004036E-2</v>
      </c>
      <c r="M72" s="2">
        <f t="shared" si="52"/>
        <v>0</v>
      </c>
      <c r="N72" s="20">
        <f t="shared" si="30"/>
        <v>8.2663706992230921</v>
      </c>
      <c r="O72" s="20">
        <f t="shared" si="31"/>
        <v>8.2663706992230921</v>
      </c>
    </row>
    <row r="73" spans="1:20" x14ac:dyDescent="0.2">
      <c r="A73" s="1">
        <v>72</v>
      </c>
      <c r="B73" s="1" t="s">
        <v>30</v>
      </c>
      <c r="C73" s="1" t="s">
        <v>90</v>
      </c>
      <c r="D73" s="1">
        <v>3</v>
      </c>
      <c r="E73" s="1">
        <v>39.707000000000001</v>
      </c>
      <c r="F73" s="6">
        <v>10.000999999999999</v>
      </c>
      <c r="G73" s="1">
        <f t="shared" si="7"/>
        <v>49.707999999999998</v>
      </c>
      <c r="H73" s="1">
        <v>46.274999999999999</v>
      </c>
      <c r="I73" s="1">
        <v>46.234999999999999</v>
      </c>
      <c r="J73" s="1">
        <v>46.232999999999997</v>
      </c>
      <c r="K73" s="9">
        <f t="shared" si="50"/>
        <v>3.4329999999999998</v>
      </c>
      <c r="L73" s="2">
        <f t="shared" si="51"/>
        <v>3.9999999999999147E-2</v>
      </c>
      <c r="M73" s="2">
        <f>I73-J73</f>
        <v>2.0000000000024443E-3</v>
      </c>
      <c r="N73" s="20">
        <f t="shared" si="30"/>
        <v>7.5162762528929505</v>
      </c>
      <c r="O73" s="20">
        <f t="shared" si="31"/>
        <v>7.511625392019039</v>
      </c>
    </row>
    <row r="74" spans="1:20" x14ac:dyDescent="0.2">
      <c r="A74" s="1">
        <v>73</v>
      </c>
      <c r="B74" s="1" t="s">
        <v>31</v>
      </c>
      <c r="C74" s="1" t="s">
        <v>90</v>
      </c>
      <c r="D74" s="1">
        <v>1</v>
      </c>
      <c r="E74" s="1">
        <v>39.773000000000003</v>
      </c>
      <c r="F74" s="1">
        <v>10</v>
      </c>
      <c r="G74" s="1">
        <f>SUM(E74:F74)</f>
        <v>49.773000000000003</v>
      </c>
      <c r="H74" s="1">
        <v>45.043999999999997</v>
      </c>
      <c r="I74" s="1">
        <v>45.04</v>
      </c>
      <c r="J74" s="2">
        <v>45.017000000000003</v>
      </c>
      <c r="K74" s="9">
        <f>G74-H74</f>
        <v>4.7290000000000063</v>
      </c>
      <c r="L74" s="2">
        <f>H74-I74</f>
        <v>3.9999999999977831E-3</v>
      </c>
      <c r="M74" s="2">
        <f t="shared" ref="M74:M75" si="53">I74-J74</f>
        <v>2.2999999999996135E-2</v>
      </c>
      <c r="N74" s="20">
        <f t="shared" ref="N74:N116" si="54">((G74/J74)-1)*100</f>
        <v>10.564897705311328</v>
      </c>
      <c r="O74" s="20">
        <f t="shared" ref="O74:O116" si="55">((G74/I74)-1)*100</f>
        <v>10.508436944937838</v>
      </c>
      <c r="P74" s="18">
        <f>AVERAGE(N74:N76)</f>
        <v>10.331186767825052</v>
      </c>
      <c r="Q74">
        <f>STDEV(N74:N76)</f>
        <v>0.56910448965081617</v>
      </c>
      <c r="R74" t="s">
        <v>136</v>
      </c>
      <c r="S74" s="18">
        <f>AVERAGE(N74:N85)</f>
        <v>8.9902160465135186</v>
      </c>
      <c r="T74">
        <f>STDEV(N74:N85)</f>
        <v>1.6258147514090477</v>
      </c>
    </row>
    <row r="75" spans="1:20" x14ac:dyDescent="0.2">
      <c r="A75" s="1">
        <v>74</v>
      </c>
      <c r="B75" s="1" t="s">
        <v>31</v>
      </c>
      <c r="C75" s="1" t="s">
        <v>90</v>
      </c>
      <c r="D75" s="1">
        <v>2</v>
      </c>
      <c r="E75" s="1">
        <v>39.033999999999999</v>
      </c>
      <c r="F75" s="1">
        <v>10</v>
      </c>
      <c r="G75" s="1">
        <f t="shared" ref="G75:G106" si="56">SUM(E75:F75)</f>
        <v>49.033999999999999</v>
      </c>
      <c r="H75" s="1">
        <v>44.3</v>
      </c>
      <c r="I75" s="1">
        <v>44.298000000000002</v>
      </c>
      <c r="J75" s="2">
        <v>44.276000000000003</v>
      </c>
      <c r="K75" s="9">
        <f t="shared" ref="K75:K76" si="57">G75-H75</f>
        <v>4.7340000000000018</v>
      </c>
      <c r="L75" s="2">
        <f t="shared" ref="L75:L76" si="58">H75-I75</f>
        <v>1.9999999999953388E-3</v>
      </c>
      <c r="M75" s="2">
        <f t="shared" si="53"/>
        <v>2.1999999999998465E-2</v>
      </c>
      <c r="N75" s="20">
        <f t="shared" si="54"/>
        <v>10.746228204896546</v>
      </c>
      <c r="O75" s="20">
        <f t="shared" si="55"/>
        <v>10.691227594925268</v>
      </c>
    </row>
    <row r="76" spans="1:20" x14ac:dyDescent="0.2">
      <c r="A76" s="1">
        <v>75</v>
      </c>
      <c r="B76" s="1" t="s">
        <v>31</v>
      </c>
      <c r="C76" s="1" t="s">
        <v>90</v>
      </c>
      <c r="D76" s="1">
        <v>3</v>
      </c>
      <c r="E76" s="1">
        <v>42.912999999999997</v>
      </c>
      <c r="F76" s="1">
        <v>10</v>
      </c>
      <c r="G76" s="1">
        <f t="shared" si="56"/>
        <v>52.912999999999997</v>
      </c>
      <c r="H76" s="1">
        <v>48.271999999999998</v>
      </c>
      <c r="I76" s="1">
        <v>48.268000000000001</v>
      </c>
      <c r="J76" s="2">
        <v>48.241999999999997</v>
      </c>
      <c r="K76" s="9">
        <f t="shared" si="57"/>
        <v>4.6409999999999982</v>
      </c>
      <c r="L76" s="2">
        <f t="shared" si="58"/>
        <v>3.9999999999977831E-3</v>
      </c>
      <c r="M76" s="2">
        <f>I76-J76</f>
        <v>2.6000000000003354E-2</v>
      </c>
      <c r="N76" s="20">
        <f t="shared" si="54"/>
        <v>9.6824343932672807</v>
      </c>
      <c r="O76" s="20">
        <f t="shared" si="55"/>
        <v>9.6233529460512113</v>
      </c>
    </row>
    <row r="77" spans="1:20" x14ac:dyDescent="0.2">
      <c r="A77" s="1">
        <v>76</v>
      </c>
      <c r="B77" s="1" t="s">
        <v>32</v>
      </c>
      <c r="C77" s="1" t="s">
        <v>90</v>
      </c>
      <c r="D77" s="1">
        <v>1</v>
      </c>
      <c r="E77" s="1">
        <v>40.695999999999998</v>
      </c>
      <c r="F77" s="1">
        <v>10</v>
      </c>
      <c r="G77" s="1">
        <f t="shared" si="56"/>
        <v>50.695999999999998</v>
      </c>
      <c r="H77" s="1">
        <v>45.863</v>
      </c>
      <c r="I77" s="1">
        <v>45.853999999999999</v>
      </c>
      <c r="J77" s="2">
        <v>45.841999999999999</v>
      </c>
      <c r="K77" s="9">
        <f>G77-H77</f>
        <v>4.8329999999999984</v>
      </c>
      <c r="L77" s="2">
        <f>H77-I77</f>
        <v>9.0000000000003411E-3</v>
      </c>
      <c r="M77" s="2">
        <f t="shared" ref="M77:M78" si="59">I77-J77</f>
        <v>1.2000000000000455E-2</v>
      </c>
      <c r="N77" s="20">
        <f t="shared" si="54"/>
        <v>10.588543257274985</v>
      </c>
      <c r="O77" s="20">
        <f t="shared" si="55"/>
        <v>10.55960221572818</v>
      </c>
      <c r="P77" s="18">
        <f>AVERAGE(N77:N79)</f>
        <v>10.50302019953023</v>
      </c>
      <c r="Q77">
        <f>STDEV(N77:N79)</f>
        <v>0.1156382077251239</v>
      </c>
      <c r="R77" t="s">
        <v>137</v>
      </c>
    </row>
    <row r="78" spans="1:20" x14ac:dyDescent="0.2">
      <c r="A78" s="1">
        <v>77</v>
      </c>
      <c r="B78" s="1" t="s">
        <v>32</v>
      </c>
      <c r="C78" s="1" t="s">
        <v>90</v>
      </c>
      <c r="D78" s="1">
        <v>2</v>
      </c>
      <c r="E78" s="1">
        <v>42.89</v>
      </c>
      <c r="F78" s="1">
        <v>10</v>
      </c>
      <c r="G78" s="1">
        <f t="shared" si="56"/>
        <v>52.89</v>
      </c>
      <c r="H78" s="1">
        <v>47.936</v>
      </c>
      <c r="I78" s="1">
        <v>47.932000000000002</v>
      </c>
      <c r="J78" s="2">
        <v>47.92</v>
      </c>
      <c r="K78" s="9">
        <f t="shared" ref="K78:K79" si="60">G78-H78</f>
        <v>4.9540000000000006</v>
      </c>
      <c r="L78" s="2">
        <f t="shared" ref="L78:L79" si="61">H78-I78</f>
        <v>3.9999999999977831E-3</v>
      </c>
      <c r="M78" s="2">
        <f t="shared" si="59"/>
        <v>1.2000000000000455E-2</v>
      </c>
      <c r="N78" s="20">
        <f t="shared" si="54"/>
        <v>10.371452420701166</v>
      </c>
      <c r="O78" s="20">
        <f t="shared" si="55"/>
        <v>10.343820412250682</v>
      </c>
    </row>
    <row r="79" spans="1:20" x14ac:dyDescent="0.2">
      <c r="A79" s="1">
        <v>78</v>
      </c>
      <c r="B79" s="1" t="s">
        <v>32</v>
      </c>
      <c r="C79" s="1" t="s">
        <v>90</v>
      </c>
      <c r="D79" s="1">
        <v>3</v>
      </c>
      <c r="E79" s="1">
        <v>41.664000000000001</v>
      </c>
      <c r="F79" s="1">
        <v>10</v>
      </c>
      <c r="G79" s="1">
        <f t="shared" si="56"/>
        <v>51.664000000000001</v>
      </c>
      <c r="H79" s="1">
        <v>46.753</v>
      </c>
      <c r="I79" s="1">
        <v>46.749000000000002</v>
      </c>
      <c r="J79" s="2">
        <v>46.734000000000002</v>
      </c>
      <c r="K79" s="9">
        <f t="shared" si="60"/>
        <v>4.9110000000000014</v>
      </c>
      <c r="L79" s="2">
        <f t="shared" si="61"/>
        <v>3.9999999999977831E-3</v>
      </c>
      <c r="M79" s="2">
        <f>I79-J79</f>
        <v>1.5000000000000568E-2</v>
      </c>
      <c r="N79" s="20">
        <f t="shared" si="54"/>
        <v>10.549064920614537</v>
      </c>
      <c r="O79" s="20">
        <f t="shared" si="55"/>
        <v>10.51359387366575</v>
      </c>
    </row>
    <row r="80" spans="1:20" x14ac:dyDescent="0.2">
      <c r="A80" s="1">
        <v>79</v>
      </c>
      <c r="B80" s="1" t="s">
        <v>33</v>
      </c>
      <c r="C80" s="1" t="s">
        <v>90</v>
      </c>
      <c r="D80" s="1">
        <v>1</v>
      </c>
      <c r="E80" s="1">
        <v>39.881</v>
      </c>
      <c r="F80" s="1">
        <v>10</v>
      </c>
      <c r="G80" s="1">
        <f t="shared" si="56"/>
        <v>49.881</v>
      </c>
      <c r="H80" s="1">
        <v>45.923000000000002</v>
      </c>
      <c r="I80" s="1">
        <v>45.915999999999997</v>
      </c>
      <c r="J80" s="2">
        <v>45.904000000000003</v>
      </c>
      <c r="K80" s="9">
        <f>G80-H80</f>
        <v>3.9579999999999984</v>
      </c>
      <c r="L80" s="2">
        <f>H80-I80</f>
        <v>7.0000000000050022E-3</v>
      </c>
      <c r="M80" s="2">
        <f t="shared" ref="M80:M81" si="62">I80-J80</f>
        <v>1.1999999999993349E-2</v>
      </c>
      <c r="N80" s="20">
        <f t="shared" si="54"/>
        <v>8.6637330080167274</v>
      </c>
      <c r="O80" s="20">
        <f t="shared" si="55"/>
        <v>8.6353340883352345</v>
      </c>
      <c r="P80" s="18">
        <f>AVERAGE(N80:N82)</f>
        <v>8.3093515796547468</v>
      </c>
      <c r="Q80">
        <f>STDEV(N80:N82)</f>
        <v>0.44015783895643101</v>
      </c>
      <c r="R80" t="s">
        <v>138</v>
      </c>
    </row>
    <row r="81" spans="1:20" x14ac:dyDescent="0.2">
      <c r="A81" s="1">
        <v>80</v>
      </c>
      <c r="B81" s="1" t="s">
        <v>33</v>
      </c>
      <c r="C81" s="1" t="s">
        <v>90</v>
      </c>
      <c r="D81" s="1">
        <v>2</v>
      </c>
      <c r="E81" s="1">
        <v>43.628</v>
      </c>
      <c r="F81" s="1">
        <v>10</v>
      </c>
      <c r="G81" s="1">
        <f t="shared" si="56"/>
        <v>53.628</v>
      </c>
      <c r="H81" s="1">
        <v>49.762999999999998</v>
      </c>
      <c r="I81" s="1">
        <v>49.75</v>
      </c>
      <c r="J81" s="2">
        <v>49.74</v>
      </c>
      <c r="K81" s="9">
        <f t="shared" ref="K81:K82" si="63">G81-H81</f>
        <v>3.865000000000002</v>
      </c>
      <c r="L81" s="2">
        <f t="shared" ref="L81:L82" si="64">H81-I81</f>
        <v>1.2999999999998124E-2</v>
      </c>
      <c r="M81" s="2">
        <f t="shared" si="62"/>
        <v>9.9999999999980105E-3</v>
      </c>
      <c r="N81" s="20">
        <f t="shared" si="54"/>
        <v>7.8166465621230419</v>
      </c>
      <c r="O81" s="20">
        <f t="shared" si="55"/>
        <v>7.7949748743718628</v>
      </c>
    </row>
    <row r="82" spans="1:20" x14ac:dyDescent="0.2">
      <c r="A82" s="1">
        <v>81</v>
      </c>
      <c r="B82" s="1" t="s">
        <v>33</v>
      </c>
      <c r="C82" s="1" t="s">
        <v>90</v>
      </c>
      <c r="D82" s="1">
        <v>3</v>
      </c>
      <c r="E82" s="1">
        <v>40.426000000000002</v>
      </c>
      <c r="F82" s="1">
        <v>10</v>
      </c>
      <c r="G82" s="1">
        <f t="shared" si="56"/>
        <v>50.426000000000002</v>
      </c>
      <c r="H82" s="1">
        <v>46.518000000000001</v>
      </c>
      <c r="I82" s="1">
        <v>46.51</v>
      </c>
      <c r="J82" s="2">
        <v>46.497999999999998</v>
      </c>
      <c r="K82" s="9">
        <f t="shared" si="63"/>
        <v>3.9080000000000013</v>
      </c>
      <c r="L82" s="2">
        <f t="shared" si="64"/>
        <v>8.0000000000026716E-3</v>
      </c>
      <c r="M82" s="2">
        <f>I82-J82</f>
        <v>1.2000000000000455E-2</v>
      </c>
      <c r="N82" s="20">
        <f t="shared" si="54"/>
        <v>8.4476751688244747</v>
      </c>
      <c r="O82" s="20">
        <f t="shared" si="55"/>
        <v>8.419694689314138</v>
      </c>
    </row>
    <row r="83" spans="1:20" x14ac:dyDescent="0.2">
      <c r="A83" s="1">
        <v>82</v>
      </c>
      <c r="B83" s="1" t="s">
        <v>34</v>
      </c>
      <c r="C83" s="1" t="s">
        <v>90</v>
      </c>
      <c r="D83" s="1">
        <v>1</v>
      </c>
      <c r="E83" s="1">
        <v>44.45</v>
      </c>
      <c r="F83" s="1">
        <v>10</v>
      </c>
      <c r="G83" s="1">
        <f t="shared" si="56"/>
        <v>54.45</v>
      </c>
      <c r="H83" s="1">
        <v>51.121000000000002</v>
      </c>
      <c r="I83" s="1">
        <v>51.118000000000002</v>
      </c>
      <c r="J83" s="2">
        <v>51.110999999999997</v>
      </c>
      <c r="K83" s="9">
        <f>G83-H83</f>
        <v>3.3290000000000006</v>
      </c>
      <c r="L83" s="2">
        <f>H83-I83</f>
        <v>3.0000000000001137E-3</v>
      </c>
      <c r="M83" s="2">
        <f t="shared" ref="M83:M84" si="65">I83-J83</f>
        <v>7.0000000000050022E-3</v>
      </c>
      <c r="N83" s="20">
        <f t="shared" si="54"/>
        <v>6.5328402887832482</v>
      </c>
      <c r="O83" s="20">
        <f t="shared" si="55"/>
        <v>6.5182518877890283</v>
      </c>
      <c r="P83" s="18">
        <f>AVERAGE(N83:N85)</f>
        <v>6.8173056390440507</v>
      </c>
      <c r="Q83">
        <f>STDEV(N83:N85)</f>
        <v>0.31491487920611422</v>
      </c>
      <c r="R83" t="s">
        <v>139</v>
      </c>
    </row>
    <row r="84" spans="1:20" x14ac:dyDescent="0.2">
      <c r="A84" s="1">
        <v>83</v>
      </c>
      <c r="B84" s="1" t="s">
        <v>34</v>
      </c>
      <c r="C84" s="1" t="s">
        <v>90</v>
      </c>
      <c r="D84" s="1">
        <v>2</v>
      </c>
      <c r="E84" s="1">
        <v>42.991999999999997</v>
      </c>
      <c r="F84" s="1">
        <v>10</v>
      </c>
      <c r="G84" s="1">
        <f t="shared" si="56"/>
        <v>52.991999999999997</v>
      </c>
      <c r="H84" s="1">
        <v>49.643999999999998</v>
      </c>
      <c r="I84" s="1">
        <v>49.64</v>
      </c>
      <c r="J84" s="2">
        <v>49.634999999999998</v>
      </c>
      <c r="K84" s="9">
        <f t="shared" ref="K84:K85" si="66">G84-H84</f>
        <v>3.347999999999999</v>
      </c>
      <c r="L84" s="2">
        <f t="shared" ref="L84:L85" si="67">H84-I84</f>
        <v>3.9999999999977831E-3</v>
      </c>
      <c r="M84" s="2">
        <f t="shared" si="65"/>
        <v>5.000000000002558E-3</v>
      </c>
      <c r="N84" s="20">
        <f t="shared" si="54"/>
        <v>6.7633726201269173</v>
      </c>
      <c r="O84" s="20">
        <f t="shared" si="55"/>
        <v>6.752618855761483</v>
      </c>
    </row>
    <row r="85" spans="1:20" x14ac:dyDescent="0.2">
      <c r="A85" s="1">
        <v>84</v>
      </c>
      <c r="B85" s="1" t="s">
        <v>34</v>
      </c>
      <c r="C85" s="1" t="s">
        <v>90</v>
      </c>
      <c r="D85" s="1">
        <v>3</v>
      </c>
      <c r="E85" s="1">
        <v>40.045999999999999</v>
      </c>
      <c r="F85" s="1">
        <v>10</v>
      </c>
      <c r="G85" s="1">
        <f t="shared" si="56"/>
        <v>50.045999999999999</v>
      </c>
      <c r="H85" s="1">
        <v>46.716999999999999</v>
      </c>
      <c r="I85" s="1">
        <v>46.713000000000001</v>
      </c>
      <c r="J85" s="2">
        <v>46.704000000000001</v>
      </c>
      <c r="K85" s="9">
        <f t="shared" si="66"/>
        <v>3.3290000000000006</v>
      </c>
      <c r="L85" s="2">
        <f t="shared" si="67"/>
        <v>3.9999999999977831E-3</v>
      </c>
      <c r="M85" s="2">
        <f>I85-J85</f>
        <v>9.0000000000003411E-3</v>
      </c>
      <c r="N85" s="20">
        <f t="shared" si="54"/>
        <v>7.1557040082219858</v>
      </c>
      <c r="O85" s="20">
        <f t="shared" si="55"/>
        <v>7.1350587630852225</v>
      </c>
    </row>
    <row r="86" spans="1:20" x14ac:dyDescent="0.2">
      <c r="A86" s="1">
        <v>85</v>
      </c>
      <c r="B86" s="1" t="s">
        <v>35</v>
      </c>
      <c r="C86" s="1" t="s">
        <v>90</v>
      </c>
      <c r="D86" s="1">
        <v>1</v>
      </c>
      <c r="E86" s="1">
        <v>41.338000000000001</v>
      </c>
      <c r="F86" s="1">
        <v>10.000999999999999</v>
      </c>
      <c r="G86" s="1">
        <f t="shared" si="56"/>
        <v>51.338999999999999</v>
      </c>
      <c r="H86" s="1">
        <v>48.756999999999998</v>
      </c>
      <c r="I86" s="1">
        <v>48.753999999999998</v>
      </c>
      <c r="J86" s="2">
        <v>48.747999999999998</v>
      </c>
      <c r="K86" s="9">
        <f>G86-H86</f>
        <v>2.5820000000000007</v>
      </c>
      <c r="L86" s="2">
        <f>H86-I86</f>
        <v>3.0000000000001137E-3</v>
      </c>
      <c r="M86" s="2">
        <f t="shared" ref="M86:M87" si="68">I86-J86</f>
        <v>6.0000000000002274E-3</v>
      </c>
      <c r="N86" s="20">
        <f t="shared" si="54"/>
        <v>5.3150898498399934</v>
      </c>
      <c r="O86" s="20">
        <f t="shared" si="55"/>
        <v>5.3021290560774537</v>
      </c>
      <c r="P86" s="18">
        <f>AVERAGE(N86:N88)</f>
        <v>5.3114959644487234</v>
      </c>
      <c r="Q86">
        <f>STDEV(N86:N88)</f>
        <v>0.11918507100012221</v>
      </c>
      <c r="R86" t="s">
        <v>140</v>
      </c>
      <c r="S86" s="18">
        <f>AVERAGE(N86:N97)</f>
        <v>7.8859315961705283</v>
      </c>
      <c r="T86">
        <f>STDEV(N86:N97)</f>
        <v>1.925479717619957</v>
      </c>
    </row>
    <row r="87" spans="1:20" x14ac:dyDescent="0.2">
      <c r="A87" s="1">
        <v>86</v>
      </c>
      <c r="B87" s="1" t="s">
        <v>35</v>
      </c>
      <c r="C87" s="1" t="s">
        <v>90</v>
      </c>
      <c r="D87" s="1">
        <v>2</v>
      </c>
      <c r="E87" s="1">
        <v>42.387</v>
      </c>
      <c r="F87" s="1">
        <v>10</v>
      </c>
      <c r="G87" s="1">
        <f t="shared" si="56"/>
        <v>52.387</v>
      </c>
      <c r="H87" s="1">
        <v>49.808999999999997</v>
      </c>
      <c r="I87" s="1">
        <v>49.807000000000002</v>
      </c>
      <c r="J87" s="2">
        <v>49.802</v>
      </c>
      <c r="K87" s="9">
        <f t="shared" ref="K87:K88" si="69">G87-H87</f>
        <v>2.578000000000003</v>
      </c>
      <c r="L87" s="2">
        <f t="shared" ref="L87:L88" si="70">H87-I87</f>
        <v>1.9999999999953388E-3</v>
      </c>
      <c r="M87" s="2">
        <f t="shared" si="68"/>
        <v>5.000000000002558E-3</v>
      </c>
      <c r="N87" s="20">
        <f t="shared" si="54"/>
        <v>5.1905545962009469</v>
      </c>
      <c r="O87" s="20">
        <f t="shared" si="55"/>
        <v>5.1799947798502277</v>
      </c>
    </row>
    <row r="88" spans="1:20" x14ac:dyDescent="0.2">
      <c r="A88" s="1">
        <v>87</v>
      </c>
      <c r="B88" s="1" t="s">
        <v>35</v>
      </c>
      <c r="C88" s="1" t="s">
        <v>90</v>
      </c>
      <c r="D88" s="1">
        <v>3</v>
      </c>
      <c r="E88" s="1">
        <v>40.938000000000002</v>
      </c>
      <c r="F88" s="1">
        <v>10.000999999999999</v>
      </c>
      <c r="G88" s="1">
        <f t="shared" si="56"/>
        <v>50.939</v>
      </c>
      <c r="H88" s="1">
        <v>48.326999999999998</v>
      </c>
      <c r="I88" s="1">
        <v>48.32</v>
      </c>
      <c r="J88" s="2">
        <v>48.316000000000003</v>
      </c>
      <c r="K88" s="9">
        <f t="shared" si="69"/>
        <v>2.6120000000000019</v>
      </c>
      <c r="L88" s="2">
        <f t="shared" si="70"/>
        <v>6.9999999999978968E-3</v>
      </c>
      <c r="M88" s="2">
        <f>I88-J88</f>
        <v>3.9999999999977831E-3</v>
      </c>
      <c r="N88" s="20">
        <f t="shared" si="54"/>
        <v>5.4288434473052316</v>
      </c>
      <c r="O88" s="20">
        <f t="shared" si="55"/>
        <v>5.4201158940397454</v>
      </c>
    </row>
    <row r="89" spans="1:20" x14ac:dyDescent="0.2">
      <c r="A89" s="1">
        <v>88</v>
      </c>
      <c r="B89" s="1" t="s">
        <v>36</v>
      </c>
      <c r="C89" s="1" t="s">
        <v>90</v>
      </c>
      <c r="D89" s="1">
        <v>1</v>
      </c>
      <c r="E89" s="1">
        <v>41.993000000000002</v>
      </c>
      <c r="F89" s="1">
        <v>10</v>
      </c>
      <c r="G89" s="1">
        <f t="shared" si="56"/>
        <v>51.993000000000002</v>
      </c>
      <c r="H89" s="1">
        <v>48.485999999999997</v>
      </c>
      <c r="I89" s="1">
        <v>48.476999999999997</v>
      </c>
      <c r="J89" s="2">
        <v>48.469000000000001</v>
      </c>
      <c r="K89" s="9">
        <f>G89-H89</f>
        <v>3.507000000000005</v>
      </c>
      <c r="L89" s="2">
        <f>H89-I89</f>
        <v>9.0000000000003411E-3</v>
      </c>
      <c r="M89" s="2">
        <f t="shared" ref="M89:M90" si="71">I89-J89</f>
        <v>7.9999999999955662E-3</v>
      </c>
      <c r="N89" s="20">
        <f t="shared" si="54"/>
        <v>7.2706265860653208</v>
      </c>
      <c r="O89" s="20">
        <f t="shared" si="55"/>
        <v>7.2529240670833772</v>
      </c>
      <c r="P89" s="18">
        <f>AVERAGE(N89:N91)</f>
        <v>7.4873241321326738</v>
      </c>
      <c r="Q89">
        <f>STDEV(N89:N91)</f>
        <v>0.2463363432682005</v>
      </c>
      <c r="R89" t="s">
        <v>141</v>
      </c>
    </row>
    <row r="90" spans="1:20" x14ac:dyDescent="0.2">
      <c r="A90" s="1">
        <v>89</v>
      </c>
      <c r="B90" s="1" t="s">
        <v>36</v>
      </c>
      <c r="C90" s="1" t="s">
        <v>90</v>
      </c>
      <c r="D90" s="1">
        <v>2</v>
      </c>
      <c r="E90" s="1">
        <v>41.448999999999998</v>
      </c>
      <c r="F90" s="1">
        <v>10</v>
      </c>
      <c r="G90" s="1">
        <f t="shared" si="56"/>
        <v>51.448999999999998</v>
      </c>
      <c r="H90" s="1">
        <v>47.905000000000001</v>
      </c>
      <c r="I90" s="1">
        <v>47.896999999999998</v>
      </c>
      <c r="J90" s="2">
        <v>47.887999999999998</v>
      </c>
      <c r="K90" s="9">
        <f t="shared" ref="K90:K91" si="72">G90-H90</f>
        <v>3.5439999999999969</v>
      </c>
      <c r="L90" s="2">
        <f t="shared" ref="L90:L91" si="73">H90-I90</f>
        <v>8.0000000000026716E-3</v>
      </c>
      <c r="M90" s="2">
        <f t="shared" si="71"/>
        <v>9.0000000000003411E-3</v>
      </c>
      <c r="N90" s="20">
        <f t="shared" si="54"/>
        <v>7.436100902104914</v>
      </c>
      <c r="O90" s="20">
        <f t="shared" si="55"/>
        <v>7.4159133139862554</v>
      </c>
    </row>
    <row r="91" spans="1:20" x14ac:dyDescent="0.2">
      <c r="A91" s="1">
        <v>90</v>
      </c>
      <c r="B91" s="1" t="s">
        <v>36</v>
      </c>
      <c r="C91" s="1" t="s">
        <v>90</v>
      </c>
      <c r="D91" s="1">
        <v>3</v>
      </c>
      <c r="E91" s="1">
        <v>39.256</v>
      </c>
      <c r="F91" s="1">
        <v>10</v>
      </c>
      <c r="G91" s="1">
        <f t="shared" si="56"/>
        <v>49.256</v>
      </c>
      <c r="H91" s="1">
        <v>45.728000000000002</v>
      </c>
      <c r="I91" s="1">
        <v>45.718000000000004</v>
      </c>
      <c r="J91" s="2">
        <v>45.710999999999999</v>
      </c>
      <c r="K91" s="9">
        <f t="shared" si="72"/>
        <v>3.5279999999999987</v>
      </c>
      <c r="L91" s="2">
        <f t="shared" si="73"/>
        <v>9.9999999999980105E-3</v>
      </c>
      <c r="M91" s="2">
        <f>I91-J91</f>
        <v>7.0000000000050022E-3</v>
      </c>
      <c r="N91" s="20">
        <f t="shared" si="54"/>
        <v>7.7552449082277874</v>
      </c>
      <c r="O91" s="20">
        <f t="shared" si="55"/>
        <v>7.7387462268690532</v>
      </c>
    </row>
    <row r="92" spans="1:20" x14ac:dyDescent="0.2">
      <c r="A92" s="1">
        <v>91</v>
      </c>
      <c r="B92" s="1" t="s">
        <v>37</v>
      </c>
      <c r="C92" s="1" t="s">
        <v>90</v>
      </c>
      <c r="D92" s="1">
        <v>1</v>
      </c>
      <c r="E92" s="1">
        <v>42.517000000000003</v>
      </c>
      <c r="F92" s="1">
        <v>10</v>
      </c>
      <c r="G92" s="1">
        <f t="shared" si="56"/>
        <v>52.517000000000003</v>
      </c>
      <c r="H92" s="1">
        <v>48.543999999999997</v>
      </c>
      <c r="I92" s="1">
        <v>48.527000000000001</v>
      </c>
      <c r="J92" s="2">
        <v>48.523000000000003</v>
      </c>
      <c r="K92" s="9">
        <f>G92-H92</f>
        <v>3.9730000000000061</v>
      </c>
      <c r="L92" s="2">
        <f>H92-I92</f>
        <v>1.6999999999995907E-2</v>
      </c>
      <c r="M92" s="2">
        <f t="shared" ref="M92:M93" si="74">I92-J92</f>
        <v>3.9999999999977831E-3</v>
      </c>
      <c r="N92" s="20">
        <f t="shared" si="54"/>
        <v>8.2311481153267465</v>
      </c>
      <c r="O92" s="20">
        <f t="shared" si="55"/>
        <v>8.2222268015743829</v>
      </c>
      <c r="P92" s="18">
        <f>AVERAGE(N92:N94)</f>
        <v>8.3289040982596081</v>
      </c>
      <c r="Q92">
        <f>STDEV(N92:N94)</f>
        <v>0.28405996694533786</v>
      </c>
      <c r="R92" t="s">
        <v>142</v>
      </c>
    </row>
    <row r="93" spans="1:20" x14ac:dyDescent="0.2">
      <c r="A93" s="1">
        <v>92</v>
      </c>
      <c r="B93" s="1" t="s">
        <v>37</v>
      </c>
      <c r="C93" s="1" t="s">
        <v>90</v>
      </c>
      <c r="D93" s="1">
        <v>2</v>
      </c>
      <c r="E93" s="1">
        <v>43.408999999999999</v>
      </c>
      <c r="F93" s="1">
        <v>10</v>
      </c>
      <c r="G93" s="1">
        <f t="shared" si="56"/>
        <v>53.408999999999999</v>
      </c>
      <c r="H93" s="1">
        <v>49.426000000000002</v>
      </c>
      <c r="I93" s="1">
        <v>49.411999999999999</v>
      </c>
      <c r="J93" s="2">
        <v>49.404000000000003</v>
      </c>
      <c r="K93" s="9">
        <f t="shared" ref="K93:K94" si="75">G93-H93</f>
        <v>3.982999999999997</v>
      </c>
      <c r="L93" s="2">
        <f t="shared" ref="L93:L94" si="76">H93-I93</f>
        <v>1.4000000000002899E-2</v>
      </c>
      <c r="M93" s="2">
        <f t="shared" si="74"/>
        <v>7.9999999999955662E-3</v>
      </c>
      <c r="N93" s="20">
        <f t="shared" si="54"/>
        <v>8.1066310420208723</v>
      </c>
      <c r="O93" s="20">
        <f t="shared" si="55"/>
        <v>8.0891281470088181</v>
      </c>
    </row>
    <row r="94" spans="1:20" x14ac:dyDescent="0.2">
      <c r="A94" s="1">
        <v>93</v>
      </c>
      <c r="B94" s="1" t="s">
        <v>37</v>
      </c>
      <c r="C94" s="1" t="s">
        <v>90</v>
      </c>
      <c r="D94" s="1">
        <v>3</v>
      </c>
      <c r="E94" s="1">
        <v>39.545000000000002</v>
      </c>
      <c r="F94" s="1">
        <v>10</v>
      </c>
      <c r="G94" s="1">
        <f t="shared" si="56"/>
        <v>49.545000000000002</v>
      </c>
      <c r="H94" s="1">
        <v>45.62</v>
      </c>
      <c r="I94" s="1">
        <v>45.609000000000002</v>
      </c>
      <c r="J94" s="2">
        <v>45.600999999999999</v>
      </c>
      <c r="K94" s="9">
        <f t="shared" si="75"/>
        <v>3.9250000000000043</v>
      </c>
      <c r="L94" s="2">
        <f t="shared" si="76"/>
        <v>1.099999999999568E-2</v>
      </c>
      <c r="M94" s="2">
        <f>I94-J94</f>
        <v>8.0000000000026716E-3</v>
      </c>
      <c r="N94" s="20">
        <f t="shared" si="54"/>
        <v>8.6489331374312037</v>
      </c>
      <c r="O94" s="20">
        <f t="shared" si="55"/>
        <v>8.6298756824310985</v>
      </c>
    </row>
    <row r="95" spans="1:20" x14ac:dyDescent="0.2">
      <c r="A95" s="1">
        <v>94</v>
      </c>
      <c r="B95" s="1" t="s">
        <v>38</v>
      </c>
      <c r="C95" s="1" t="s">
        <v>90</v>
      </c>
      <c r="D95" s="1">
        <v>1</v>
      </c>
      <c r="E95" s="1">
        <v>43.073999999999998</v>
      </c>
      <c r="F95" s="1">
        <v>10</v>
      </c>
      <c r="G95" s="1">
        <f t="shared" si="56"/>
        <v>53.073999999999998</v>
      </c>
      <c r="H95" s="1">
        <v>48.19</v>
      </c>
      <c r="I95" s="1">
        <v>48.179000000000002</v>
      </c>
      <c r="J95" s="2">
        <v>48.173000000000002</v>
      </c>
      <c r="K95" s="9">
        <f>G95-H95</f>
        <v>4.8840000000000003</v>
      </c>
      <c r="L95" s="2">
        <f>H95-I95</f>
        <v>1.099999999999568E-2</v>
      </c>
      <c r="M95" s="2">
        <f t="shared" ref="M95:M96" si="77">I95-J95</f>
        <v>6.0000000000002274E-3</v>
      </c>
      <c r="N95" s="20">
        <f t="shared" si="54"/>
        <v>10.173748780437176</v>
      </c>
      <c r="O95" s="20">
        <f t="shared" si="55"/>
        <v>10.160028228066164</v>
      </c>
      <c r="P95" s="18">
        <f>AVERAGE(N95:N97)</f>
        <v>10.416002189841103</v>
      </c>
      <c r="Q95">
        <f>STDEV(N95:N97)</f>
        <v>0.39923323769852453</v>
      </c>
      <c r="R95" t="s">
        <v>143</v>
      </c>
    </row>
    <row r="96" spans="1:20" x14ac:dyDescent="0.2">
      <c r="A96" s="1">
        <v>95</v>
      </c>
      <c r="B96" s="1" t="s">
        <v>38</v>
      </c>
      <c r="C96" s="1" t="s">
        <v>90</v>
      </c>
      <c r="D96" s="1">
        <v>2</v>
      </c>
      <c r="E96" s="1">
        <v>43.015999999999998</v>
      </c>
      <c r="F96" s="1">
        <v>10</v>
      </c>
      <c r="G96" s="1">
        <f t="shared" si="56"/>
        <v>53.015999999999998</v>
      </c>
      <c r="H96" s="1">
        <v>48.133000000000003</v>
      </c>
      <c r="I96" s="1">
        <v>48.119</v>
      </c>
      <c r="J96" s="2">
        <v>48.11</v>
      </c>
      <c r="K96" s="9">
        <f t="shared" ref="K96:K97" si="78">G96-H96</f>
        <v>4.8829999999999956</v>
      </c>
      <c r="L96" s="2">
        <f t="shared" ref="L96:L97" si="79">H96-I96</f>
        <v>1.4000000000002899E-2</v>
      </c>
      <c r="M96" s="2">
        <f t="shared" si="77"/>
        <v>9.0000000000003411E-3</v>
      </c>
      <c r="N96" s="20">
        <f t="shared" si="54"/>
        <v>10.197464144668466</v>
      </c>
      <c r="O96" s="20">
        <f t="shared" si="55"/>
        <v>10.176853218063542</v>
      </c>
    </row>
    <row r="97" spans="1:20" x14ac:dyDescent="0.2">
      <c r="A97" s="1">
        <v>96</v>
      </c>
      <c r="B97" s="1" t="s">
        <v>38</v>
      </c>
      <c r="C97" s="1" t="s">
        <v>90</v>
      </c>
      <c r="D97" s="1">
        <v>3</v>
      </c>
      <c r="E97" s="1">
        <v>39.685000000000002</v>
      </c>
      <c r="F97" s="1">
        <v>10</v>
      </c>
      <c r="G97" s="1">
        <f t="shared" si="56"/>
        <v>49.685000000000002</v>
      </c>
      <c r="H97" s="1">
        <v>44.835000000000001</v>
      </c>
      <c r="I97" s="1">
        <v>44.82</v>
      </c>
      <c r="J97" s="2">
        <v>44.811</v>
      </c>
      <c r="K97" s="9">
        <f t="shared" si="78"/>
        <v>4.8500000000000014</v>
      </c>
      <c r="L97" s="2">
        <f t="shared" si="79"/>
        <v>1.5000000000000568E-2</v>
      </c>
      <c r="M97" s="2">
        <f>I97-J97</f>
        <v>9.0000000000003411E-3</v>
      </c>
      <c r="N97" s="20">
        <f t="shared" si="54"/>
        <v>10.87679364441767</v>
      </c>
      <c r="O97" s="20">
        <f t="shared" si="55"/>
        <v>10.854529228023214</v>
      </c>
    </row>
    <row r="98" spans="1:20" x14ac:dyDescent="0.2">
      <c r="A98" s="1">
        <v>97</v>
      </c>
      <c r="B98" s="1" t="s">
        <v>39</v>
      </c>
      <c r="C98" s="1" t="s">
        <v>90</v>
      </c>
      <c r="D98" s="1">
        <v>1</v>
      </c>
      <c r="E98" s="1">
        <v>48.433</v>
      </c>
      <c r="F98" s="1">
        <v>10</v>
      </c>
      <c r="G98" s="1">
        <f t="shared" si="56"/>
        <v>58.433</v>
      </c>
      <c r="H98" s="1">
        <v>55.110999999999997</v>
      </c>
      <c r="I98" s="1">
        <v>55.094999999999999</v>
      </c>
      <c r="J98" s="2">
        <v>55.091999999999999</v>
      </c>
      <c r="K98" s="9">
        <f>G98-H98</f>
        <v>3.3220000000000027</v>
      </c>
      <c r="L98" s="2">
        <f>H98-I98</f>
        <v>1.5999999999998238E-2</v>
      </c>
      <c r="M98" s="2">
        <f t="shared" ref="M98:M99" si="80">I98-J98</f>
        <v>3.0000000000001137E-3</v>
      </c>
      <c r="N98" s="20">
        <f t="shared" si="54"/>
        <v>6.064401364989469</v>
      </c>
      <c r="O98" s="20">
        <f t="shared" si="55"/>
        <v>6.0586260096197497</v>
      </c>
      <c r="P98" s="18">
        <f>AVERAGE(N98:N100)</f>
        <v>6.2146759271139329</v>
      </c>
      <c r="Q98">
        <f>STDEV(N98:N100)</f>
        <v>0.13025705391690995</v>
      </c>
      <c r="R98" t="s">
        <v>39</v>
      </c>
    </row>
    <row r="99" spans="1:20" x14ac:dyDescent="0.2">
      <c r="A99" s="1">
        <v>98</v>
      </c>
      <c r="B99" s="1" t="s">
        <v>39</v>
      </c>
      <c r="C99" s="1" t="s">
        <v>90</v>
      </c>
      <c r="D99" s="1">
        <v>2</v>
      </c>
      <c r="E99" s="1">
        <v>47.469000000000001</v>
      </c>
      <c r="F99" s="1">
        <v>10</v>
      </c>
      <c r="G99" s="1">
        <f t="shared" si="56"/>
        <v>57.469000000000001</v>
      </c>
      <c r="H99" s="1">
        <v>54.097000000000001</v>
      </c>
      <c r="I99" s="1">
        <v>54.08</v>
      </c>
      <c r="J99" s="2">
        <v>54.070999999999998</v>
      </c>
      <c r="K99" s="9">
        <f t="shared" ref="K99:K100" si="81">G99-H99</f>
        <v>3.3719999999999999</v>
      </c>
      <c r="L99" s="2">
        <f t="shared" ref="L99:L100" si="82">H99-I99</f>
        <v>1.7000000000003013E-2</v>
      </c>
      <c r="M99" s="2">
        <f t="shared" si="80"/>
        <v>9.0000000000003411E-3</v>
      </c>
      <c r="N99" s="20">
        <f t="shared" si="54"/>
        <v>6.2843298625880895</v>
      </c>
      <c r="O99" s="20">
        <f t="shared" si="55"/>
        <v>6.2666420118343336</v>
      </c>
    </row>
    <row r="100" spans="1:20" x14ac:dyDescent="0.2">
      <c r="A100" s="1">
        <v>99</v>
      </c>
      <c r="B100" s="1" t="s">
        <v>39</v>
      </c>
      <c r="C100" s="1" t="s">
        <v>90</v>
      </c>
      <c r="D100" s="1">
        <v>3</v>
      </c>
      <c r="E100" s="1">
        <v>47.493000000000002</v>
      </c>
      <c r="F100" s="1">
        <v>10</v>
      </c>
      <c r="G100" s="1">
        <f t="shared" si="56"/>
        <v>57.493000000000002</v>
      </c>
      <c r="H100" s="1">
        <v>54.106999999999999</v>
      </c>
      <c r="I100" s="1">
        <v>54.088000000000001</v>
      </c>
      <c r="J100" s="2">
        <v>54.088000000000001</v>
      </c>
      <c r="K100" s="9">
        <f t="shared" si="81"/>
        <v>3.3860000000000028</v>
      </c>
      <c r="L100" s="2">
        <f t="shared" si="82"/>
        <v>1.8999999999998352E-2</v>
      </c>
      <c r="M100" s="2">
        <f>I100-J100</f>
        <v>0</v>
      </c>
      <c r="N100" s="20">
        <f t="shared" si="54"/>
        <v>6.2952965537642402</v>
      </c>
      <c r="O100" s="20">
        <f t="shared" si="55"/>
        <v>6.2952965537642402</v>
      </c>
    </row>
    <row r="101" spans="1:20" x14ac:dyDescent="0.2">
      <c r="A101" s="1">
        <v>100</v>
      </c>
      <c r="B101" s="1" t="s">
        <v>40</v>
      </c>
      <c r="C101" s="1" t="s">
        <v>90</v>
      </c>
      <c r="D101" s="1">
        <v>1</v>
      </c>
      <c r="E101" s="1">
        <v>42.750999999999998</v>
      </c>
      <c r="F101" s="1">
        <v>10</v>
      </c>
      <c r="G101" s="1">
        <f t="shared" si="56"/>
        <v>52.750999999999998</v>
      </c>
      <c r="H101" s="1">
        <v>48.002000000000002</v>
      </c>
      <c r="I101" s="1">
        <v>47.972999999999999</v>
      </c>
      <c r="J101" s="2">
        <v>47.966000000000001</v>
      </c>
      <c r="K101" s="9">
        <f>G101-H101</f>
        <v>4.7489999999999952</v>
      </c>
      <c r="L101" s="2">
        <f>H101-I101</f>
        <v>2.9000000000003467E-2</v>
      </c>
      <c r="M101" s="2">
        <f t="shared" ref="M101:M102" si="83">I101-J101</f>
        <v>6.9999999999978968E-3</v>
      </c>
      <c r="N101" s="20">
        <f t="shared" si="54"/>
        <v>9.9758162031438946</v>
      </c>
      <c r="O101" s="20">
        <f t="shared" si="55"/>
        <v>9.9597690367498437</v>
      </c>
      <c r="P101" s="18">
        <f>AVERAGE(N101:N103)</f>
        <v>10.238707033819127</v>
      </c>
      <c r="Q101">
        <f>STDEV(N101:N103)</f>
        <v>0.27940587165576797</v>
      </c>
      <c r="R101" t="s">
        <v>40</v>
      </c>
    </row>
    <row r="102" spans="1:20" x14ac:dyDescent="0.2">
      <c r="A102" s="1">
        <v>101</v>
      </c>
      <c r="B102" s="1" t="s">
        <v>40</v>
      </c>
      <c r="C102" s="1" t="s">
        <v>90</v>
      </c>
      <c r="D102" s="1">
        <v>2</v>
      </c>
      <c r="E102" s="1">
        <v>42.091000000000001</v>
      </c>
      <c r="F102" s="1">
        <v>10</v>
      </c>
      <c r="G102" s="1">
        <f t="shared" si="56"/>
        <v>52.091000000000001</v>
      </c>
      <c r="H102" s="1">
        <v>47.305</v>
      </c>
      <c r="I102" s="1">
        <v>47.274999999999999</v>
      </c>
      <c r="J102" s="2">
        <v>47.265999999999998</v>
      </c>
      <c r="K102" s="9">
        <f t="shared" ref="K102:K103" si="84">G102-H102</f>
        <v>4.7860000000000014</v>
      </c>
      <c r="L102" s="2">
        <f t="shared" ref="L102:L103" si="85">H102-I102</f>
        <v>3.0000000000001137E-2</v>
      </c>
      <c r="M102" s="2">
        <f t="shared" si="83"/>
        <v>9.0000000000003411E-3</v>
      </c>
      <c r="N102" s="20">
        <f t="shared" si="54"/>
        <v>10.208183472263377</v>
      </c>
      <c r="O102" s="20">
        <f t="shared" si="55"/>
        <v>10.187202538339513</v>
      </c>
    </row>
    <row r="103" spans="1:20" x14ac:dyDescent="0.2">
      <c r="A103" s="1">
        <v>102</v>
      </c>
      <c r="B103" s="1" t="s">
        <v>40</v>
      </c>
      <c r="C103" s="1" t="s">
        <v>90</v>
      </c>
      <c r="D103" s="1">
        <v>3</v>
      </c>
      <c r="E103" s="1">
        <v>40.101999999999997</v>
      </c>
      <c r="F103" s="1">
        <v>10</v>
      </c>
      <c r="G103" s="1">
        <f t="shared" si="56"/>
        <v>50.101999999999997</v>
      </c>
      <c r="H103" s="1">
        <v>45.369</v>
      </c>
      <c r="I103" s="1">
        <v>45.331000000000003</v>
      </c>
      <c r="J103" s="2">
        <v>45.328000000000003</v>
      </c>
      <c r="K103" s="9">
        <f t="shared" si="84"/>
        <v>4.732999999999997</v>
      </c>
      <c r="L103" s="2">
        <f t="shared" si="85"/>
        <v>3.7999999999996703E-2</v>
      </c>
      <c r="M103" s="2">
        <f>I103-J103</f>
        <v>3.0000000000001137E-3</v>
      </c>
      <c r="N103" s="20">
        <f t="shared" si="54"/>
        <v>10.532121426050111</v>
      </c>
      <c r="O103" s="20">
        <f t="shared" si="55"/>
        <v>10.524806423860046</v>
      </c>
    </row>
    <row r="104" spans="1:20" x14ac:dyDescent="0.2">
      <c r="A104" s="1">
        <v>103</v>
      </c>
      <c r="B104" s="1" t="s">
        <v>41</v>
      </c>
      <c r="C104" s="1" t="s">
        <v>90</v>
      </c>
      <c r="D104" s="1">
        <v>1</v>
      </c>
      <c r="E104" s="1">
        <v>39.679000000000002</v>
      </c>
      <c r="F104" s="1">
        <v>10</v>
      </c>
      <c r="G104" s="1">
        <f t="shared" si="56"/>
        <v>49.679000000000002</v>
      </c>
      <c r="H104" s="1">
        <v>46.720999999999997</v>
      </c>
      <c r="I104" s="1">
        <v>46.706000000000003</v>
      </c>
      <c r="J104" s="2">
        <v>46.701000000000001</v>
      </c>
      <c r="K104" s="9">
        <f>G104-H104</f>
        <v>2.9580000000000055</v>
      </c>
      <c r="L104" s="2">
        <f>H104-I104</f>
        <v>1.4999999999993463E-2</v>
      </c>
      <c r="M104" s="2">
        <f t="shared" ref="M104:M105" si="86">I104-J104</f>
        <v>5.000000000002558E-3</v>
      </c>
      <c r="N104" s="20">
        <f>((G104/J104)-1)*100</f>
        <v>6.37673711483695</v>
      </c>
      <c r="O104" s="20">
        <f>((G104/I104)-1)*100</f>
        <v>6.3653492056695127</v>
      </c>
      <c r="P104" s="18">
        <f>AVERAGE(N104:N106)</f>
        <v>6.5419991345641835</v>
      </c>
      <c r="Q104">
        <f>STDEV(N104:N106)</f>
        <v>0.19369005837451964</v>
      </c>
      <c r="R104" t="s">
        <v>41</v>
      </c>
    </row>
    <row r="105" spans="1:20" x14ac:dyDescent="0.2">
      <c r="A105" s="1">
        <v>104</v>
      </c>
      <c r="B105" s="1" t="s">
        <v>41</v>
      </c>
      <c r="C105" s="1" t="s">
        <v>90</v>
      </c>
      <c r="D105" s="1">
        <v>2</v>
      </c>
      <c r="E105" s="1">
        <v>37.220999999999997</v>
      </c>
      <c r="F105" s="1">
        <v>10</v>
      </c>
      <c r="G105" s="1">
        <f t="shared" si="56"/>
        <v>47.220999999999997</v>
      </c>
      <c r="H105" s="1">
        <v>44.253</v>
      </c>
      <c r="I105" s="1">
        <v>44.238</v>
      </c>
      <c r="J105" s="2">
        <v>44.232999999999997</v>
      </c>
      <c r="K105" s="9">
        <f t="shared" ref="K105:K106" si="87">G105-H105</f>
        <v>2.9679999999999964</v>
      </c>
      <c r="L105" s="2">
        <f t="shared" ref="L105:L106" si="88">H105-I105</f>
        <v>1.5000000000000568E-2</v>
      </c>
      <c r="M105" s="2">
        <f t="shared" si="86"/>
        <v>5.000000000002558E-3</v>
      </c>
      <c r="N105" s="20">
        <f t="shared" si="54"/>
        <v>6.7551375669748781</v>
      </c>
      <c r="O105" s="20">
        <f t="shared" si="55"/>
        <v>6.7430715674307029</v>
      </c>
    </row>
    <row r="106" spans="1:20" x14ac:dyDescent="0.2">
      <c r="A106" s="1">
        <v>105</v>
      </c>
      <c r="B106" s="1" t="s">
        <v>41</v>
      </c>
      <c r="C106" s="1" t="s">
        <v>90</v>
      </c>
      <c r="D106" s="1">
        <v>3</v>
      </c>
      <c r="E106" s="1">
        <v>39.375999999999998</v>
      </c>
      <c r="F106" s="1">
        <v>10</v>
      </c>
      <c r="G106" s="1">
        <f t="shared" si="56"/>
        <v>49.375999999999998</v>
      </c>
      <c r="H106" s="1">
        <v>46.396999999999998</v>
      </c>
      <c r="I106" s="1">
        <v>46.372999999999998</v>
      </c>
      <c r="J106" s="2">
        <v>46.365000000000002</v>
      </c>
      <c r="K106" s="9">
        <f t="shared" si="87"/>
        <v>2.9789999999999992</v>
      </c>
      <c r="L106" s="2">
        <f t="shared" si="88"/>
        <v>2.4000000000000909E-2</v>
      </c>
      <c r="M106" s="2">
        <f>I106-J106</f>
        <v>7.9999999999955662E-3</v>
      </c>
      <c r="N106" s="20">
        <f t="shared" si="54"/>
        <v>6.494122721880724</v>
      </c>
      <c r="O106" s="20">
        <f t="shared" si="55"/>
        <v>6.4757509757833231</v>
      </c>
    </row>
    <row r="107" spans="1:20" x14ac:dyDescent="0.2">
      <c r="A107" s="1">
        <v>106</v>
      </c>
      <c r="B107" s="1" t="s">
        <v>7</v>
      </c>
      <c r="C107" s="1" t="s">
        <v>42</v>
      </c>
      <c r="D107" s="1">
        <v>1</v>
      </c>
      <c r="E107" s="1">
        <v>43.061</v>
      </c>
      <c r="F107" s="1">
        <v>10</v>
      </c>
      <c r="G107" s="1">
        <f t="shared" ref="G107:G121" si="89">SUM(E107:F107)</f>
        <v>53.061</v>
      </c>
      <c r="H107" s="1">
        <v>52.177</v>
      </c>
      <c r="I107" s="1">
        <v>52.113</v>
      </c>
      <c r="J107" s="13">
        <v>52.097000000000001</v>
      </c>
      <c r="K107" s="14">
        <f>G107-H107</f>
        <v>0.88400000000000034</v>
      </c>
      <c r="L107" s="14">
        <f>H107-I107</f>
        <v>6.4000000000000057E-2</v>
      </c>
      <c r="M107" s="14">
        <f t="shared" ref="L107:M109" si="90">I107-J107</f>
        <v>1.5999999999998238E-2</v>
      </c>
      <c r="N107" s="20">
        <f>((G107/J107)-1)*100</f>
        <v>1.8503944564946195</v>
      </c>
      <c r="O107" s="20">
        <f t="shared" si="55"/>
        <v>1.8191238270681032</v>
      </c>
      <c r="P107" s="18">
        <f>AVERAGE(N107:N109)</f>
        <v>1.8480401933905248</v>
      </c>
      <c r="Q107">
        <f>STDEV(N107:N109)</f>
        <v>8.9612068526514752E-2</v>
      </c>
      <c r="R107" t="s">
        <v>144</v>
      </c>
      <c r="S107" s="18">
        <f>AVERAGE(N107:N118)</f>
        <v>1.9433993623645991</v>
      </c>
      <c r="T107">
        <f>STDEV(N107:N118)</f>
        <v>0.19118576699813825</v>
      </c>
    </row>
    <row r="108" spans="1:20" x14ac:dyDescent="0.2">
      <c r="A108" s="1">
        <v>107</v>
      </c>
      <c r="B108" s="1" t="s">
        <v>7</v>
      </c>
      <c r="C108" s="1" t="s">
        <v>42</v>
      </c>
      <c r="D108" s="1">
        <v>2</v>
      </c>
      <c r="E108" s="1">
        <v>45.011000000000003</v>
      </c>
      <c r="F108" s="1">
        <v>10</v>
      </c>
      <c r="G108" s="1">
        <f t="shared" si="89"/>
        <v>55.011000000000003</v>
      </c>
      <c r="H108" s="1">
        <v>54.134</v>
      </c>
      <c r="I108" s="1">
        <v>54.073</v>
      </c>
      <c r="J108" s="13">
        <v>54.061</v>
      </c>
      <c r="K108" s="14">
        <f t="shared" ref="K108:K109" si="91">G108-H108</f>
        <v>0.87700000000000244</v>
      </c>
      <c r="L108" s="14">
        <f t="shared" si="90"/>
        <v>6.0999999999999943E-2</v>
      </c>
      <c r="M108" s="14">
        <f t="shared" si="90"/>
        <v>1.2000000000000455E-2</v>
      </c>
      <c r="N108" s="20">
        <f t="shared" si="54"/>
        <v>1.7572741902665667</v>
      </c>
      <c r="O108" s="20">
        <f t="shared" si="55"/>
        <v>1.7346919904573488</v>
      </c>
    </row>
    <row r="109" spans="1:20" x14ac:dyDescent="0.2">
      <c r="A109" s="1">
        <v>108</v>
      </c>
      <c r="B109" s="1" t="s">
        <v>7</v>
      </c>
      <c r="C109" s="1" t="s">
        <v>42</v>
      </c>
      <c r="D109" s="1">
        <v>3</v>
      </c>
      <c r="E109" s="1">
        <v>40.271000000000001</v>
      </c>
      <c r="F109" s="1">
        <v>10.000999999999999</v>
      </c>
      <c r="G109" s="1">
        <f t="shared" si="89"/>
        <v>50.271999999999998</v>
      </c>
      <c r="H109" s="1">
        <v>49.398000000000003</v>
      </c>
      <c r="I109" s="1">
        <v>49.331000000000003</v>
      </c>
      <c r="J109" s="13">
        <v>49.317</v>
      </c>
      <c r="K109" s="14">
        <f t="shared" si="91"/>
        <v>0.87399999999999523</v>
      </c>
      <c r="L109" s="14">
        <f t="shared" si="90"/>
        <v>6.7000000000000171E-2</v>
      </c>
      <c r="M109" s="14">
        <f t="shared" si="90"/>
        <v>1.4000000000002899E-2</v>
      </c>
      <c r="N109" s="20">
        <f t="shared" si="54"/>
        <v>1.936451933410388</v>
      </c>
      <c r="O109" s="20">
        <f t="shared" si="55"/>
        <v>1.9075226530984368</v>
      </c>
    </row>
    <row r="110" spans="1:20" x14ac:dyDescent="0.2">
      <c r="A110" s="1">
        <v>109</v>
      </c>
      <c r="B110" s="1" t="s">
        <v>8</v>
      </c>
      <c r="C110" s="1" t="s">
        <v>42</v>
      </c>
      <c r="D110" s="1">
        <v>1</v>
      </c>
      <c r="E110" s="1">
        <v>41.56</v>
      </c>
      <c r="F110" s="1">
        <v>10.000999999999999</v>
      </c>
      <c r="G110" s="1">
        <f t="shared" si="89"/>
        <v>51.561</v>
      </c>
      <c r="H110" s="1">
        <v>50.71</v>
      </c>
      <c r="I110" s="1">
        <v>50.655999999999999</v>
      </c>
      <c r="J110" s="13">
        <v>50.652999999999999</v>
      </c>
      <c r="K110" s="14">
        <f>G110-H110</f>
        <v>0.85099999999999909</v>
      </c>
      <c r="L110" s="14">
        <f>H110-I110</f>
        <v>5.4000000000002046E-2</v>
      </c>
      <c r="M110" s="14">
        <f t="shared" ref="M110:M112" si="92">I110-J110</f>
        <v>3.0000000000001137E-3</v>
      </c>
      <c r="N110" s="20">
        <f t="shared" si="54"/>
        <v>1.7925887903974091</v>
      </c>
      <c r="O110" s="20">
        <f t="shared" si="55"/>
        <v>1.7865603284902054</v>
      </c>
      <c r="P110" s="18">
        <f>AVERAGE(N110:N112)</f>
        <v>1.7281460436760228</v>
      </c>
      <c r="Q110">
        <f>STDEV(N110:N112)</f>
        <v>0.11867844633058391</v>
      </c>
      <c r="R110" t="s">
        <v>145</v>
      </c>
    </row>
    <row r="111" spans="1:20" x14ac:dyDescent="0.2">
      <c r="A111" s="1">
        <v>110</v>
      </c>
      <c r="B111" s="1" t="s">
        <v>8</v>
      </c>
      <c r="C111" s="1" t="s">
        <v>42</v>
      </c>
      <c r="D111" s="1">
        <v>2</v>
      </c>
      <c r="E111" s="1">
        <v>38.28</v>
      </c>
      <c r="F111" s="1">
        <v>10.000999999999999</v>
      </c>
      <c r="G111" s="1">
        <f t="shared" si="89"/>
        <v>48.280999999999999</v>
      </c>
      <c r="H111" s="1">
        <v>47.456000000000003</v>
      </c>
      <c r="I111" s="1">
        <v>47.442</v>
      </c>
      <c r="J111" s="13">
        <v>47.427</v>
      </c>
      <c r="K111" s="14">
        <f t="shared" ref="K111:L112" si="93">G111-H111</f>
        <v>0.82499999999999574</v>
      </c>
      <c r="L111" s="14">
        <f t="shared" si="93"/>
        <v>1.4000000000002899E-2</v>
      </c>
      <c r="M111" s="14">
        <f t="shared" si="92"/>
        <v>1.5000000000000568E-2</v>
      </c>
      <c r="N111" s="20">
        <f t="shared" si="54"/>
        <v>1.8006620701288334</v>
      </c>
      <c r="O111" s="20">
        <f t="shared" si="55"/>
        <v>1.7684751907592444</v>
      </c>
    </row>
    <row r="112" spans="1:20" x14ac:dyDescent="0.2">
      <c r="A112" s="1">
        <v>111</v>
      </c>
      <c r="B112" s="1" t="s">
        <v>8</v>
      </c>
      <c r="C112" s="1" t="s">
        <v>42</v>
      </c>
      <c r="D112" s="1">
        <v>3</v>
      </c>
      <c r="E112" s="1">
        <v>43.948999999999998</v>
      </c>
      <c r="F112" s="1">
        <v>10.000999999999999</v>
      </c>
      <c r="G112" s="1">
        <f t="shared" si="89"/>
        <v>53.949999999999996</v>
      </c>
      <c r="H112" s="1">
        <v>53.188000000000002</v>
      </c>
      <c r="I112" s="1">
        <v>53.112000000000002</v>
      </c>
      <c r="J112" s="13">
        <v>53.104999999999997</v>
      </c>
      <c r="K112" s="14">
        <f t="shared" si="93"/>
        <v>0.76199999999999335</v>
      </c>
      <c r="L112" s="14">
        <f t="shared" si="93"/>
        <v>7.6000000000000512E-2</v>
      </c>
      <c r="M112" s="14">
        <f t="shared" si="92"/>
        <v>7.0000000000050022E-3</v>
      </c>
      <c r="N112" s="20">
        <f t="shared" si="54"/>
        <v>1.591187270501826</v>
      </c>
      <c r="O112" s="20">
        <f t="shared" si="55"/>
        <v>1.5777978611236421</v>
      </c>
    </row>
    <row r="113" spans="1:20" x14ac:dyDescent="0.2">
      <c r="A113" s="1">
        <v>112</v>
      </c>
      <c r="B113" s="1" t="s">
        <v>9</v>
      </c>
      <c r="C113" s="1" t="s">
        <v>42</v>
      </c>
      <c r="D113" s="1">
        <v>1</v>
      </c>
      <c r="E113" s="1">
        <v>38.874000000000002</v>
      </c>
      <c r="F113" s="1">
        <v>10</v>
      </c>
      <c r="G113" s="1">
        <f t="shared" si="89"/>
        <v>48.874000000000002</v>
      </c>
      <c r="H113" s="1">
        <v>47.95</v>
      </c>
      <c r="I113" s="1">
        <v>47.898000000000003</v>
      </c>
      <c r="J113" s="13">
        <v>47.896000000000001</v>
      </c>
      <c r="K113" s="14">
        <f t="shared" ref="K113:M115" si="94">G113-H113</f>
        <v>0.92399999999999949</v>
      </c>
      <c r="L113" s="14">
        <f t="shared" si="94"/>
        <v>5.1999999999999602E-2</v>
      </c>
      <c r="M113" s="14">
        <f t="shared" si="94"/>
        <v>2.0000000000024443E-3</v>
      </c>
      <c r="N113" s="20">
        <f t="shared" si="54"/>
        <v>2.0419241690329049</v>
      </c>
      <c r="O113" s="20">
        <f t="shared" si="55"/>
        <v>2.0376633679903167</v>
      </c>
      <c r="P113" s="18">
        <f>AVERAGE(N113:N115)</f>
        <v>2.1578130833367273</v>
      </c>
      <c r="Q113">
        <f>STDEV(N113:N115)</f>
        <v>0.10392763231528844</v>
      </c>
      <c r="R113" t="s">
        <v>146</v>
      </c>
    </row>
    <row r="114" spans="1:20" x14ac:dyDescent="0.2">
      <c r="A114" s="1">
        <v>113</v>
      </c>
      <c r="B114" s="1" t="s">
        <v>9</v>
      </c>
      <c r="C114" s="1" t="s">
        <v>42</v>
      </c>
      <c r="D114" s="1">
        <v>2</v>
      </c>
      <c r="E114" s="1">
        <v>38.741999999999997</v>
      </c>
      <c r="F114" s="1">
        <v>10</v>
      </c>
      <c r="G114" s="1">
        <f t="shared" si="89"/>
        <v>48.741999999999997</v>
      </c>
      <c r="H114" s="1">
        <v>47.756999999999998</v>
      </c>
      <c r="I114" s="1">
        <v>47.698999999999998</v>
      </c>
      <c r="J114" s="13">
        <v>47.698</v>
      </c>
      <c r="K114" s="14">
        <f t="shared" si="94"/>
        <v>0.98499999999999943</v>
      </c>
      <c r="L114" s="14">
        <f t="shared" si="94"/>
        <v>5.7999999999999829E-2</v>
      </c>
      <c r="M114" s="14">
        <f t="shared" si="94"/>
        <v>9.9999999999766942E-4</v>
      </c>
      <c r="N114" s="20">
        <f t="shared" si="54"/>
        <v>2.1887710176527353</v>
      </c>
      <c r="O114" s="20">
        <f t="shared" si="55"/>
        <v>2.1866286504958143</v>
      </c>
    </row>
    <row r="115" spans="1:20" x14ac:dyDescent="0.2">
      <c r="A115" s="1">
        <v>114</v>
      </c>
      <c r="B115" s="1" t="s">
        <v>9</v>
      </c>
      <c r="C115" s="1" t="s">
        <v>42</v>
      </c>
      <c r="D115" s="1">
        <v>3</v>
      </c>
      <c r="E115" s="1">
        <v>39.6</v>
      </c>
      <c r="F115" s="1">
        <v>10</v>
      </c>
      <c r="G115" s="1">
        <f t="shared" si="89"/>
        <v>49.6</v>
      </c>
      <c r="H115" s="1">
        <v>48.582000000000001</v>
      </c>
      <c r="I115" s="1">
        <v>48.514000000000003</v>
      </c>
      <c r="J115" s="13">
        <v>48.512</v>
      </c>
      <c r="K115" s="14">
        <f t="shared" si="94"/>
        <v>1.0180000000000007</v>
      </c>
      <c r="L115" s="14">
        <f t="shared" si="94"/>
        <v>6.799999999999784E-2</v>
      </c>
      <c r="M115" s="14">
        <f t="shared" si="94"/>
        <v>2.0000000000024443E-3</v>
      </c>
      <c r="N115" s="20">
        <f t="shared" si="54"/>
        <v>2.2427440633245421</v>
      </c>
      <c r="O115" s="20">
        <f t="shared" si="55"/>
        <v>2.238529084388019</v>
      </c>
    </row>
    <row r="116" spans="1:20" x14ac:dyDescent="0.2">
      <c r="A116" s="1">
        <v>115</v>
      </c>
      <c r="B116" s="1" t="s">
        <v>10</v>
      </c>
      <c r="C116" s="1" t="s">
        <v>42</v>
      </c>
      <c r="D116" s="1">
        <v>1</v>
      </c>
      <c r="E116" s="1">
        <v>40.244999999999997</v>
      </c>
      <c r="F116" s="1">
        <v>10.000999999999999</v>
      </c>
      <c r="G116" s="1">
        <f t="shared" si="89"/>
        <v>50.245999999999995</v>
      </c>
      <c r="H116" s="1">
        <v>49.308999999999997</v>
      </c>
      <c r="I116" s="1">
        <v>49.256</v>
      </c>
      <c r="J116" s="13">
        <v>49.255000000000003</v>
      </c>
      <c r="K116" s="14">
        <f t="shared" ref="K116:M118" si="95">G116-H116</f>
        <v>0.93699999999999761</v>
      </c>
      <c r="L116" s="14">
        <f t="shared" si="95"/>
        <v>5.2999999999997272E-2</v>
      </c>
      <c r="M116" s="14">
        <f t="shared" si="95"/>
        <v>9.9999999999766942E-4</v>
      </c>
      <c r="N116" s="20">
        <f t="shared" si="54"/>
        <v>2.0119784793421802</v>
      </c>
      <c r="O116" s="20">
        <f t="shared" si="55"/>
        <v>2.0099074224459779</v>
      </c>
      <c r="P116" s="18">
        <f>AVERAGE(N116:N118)</f>
        <v>2.0395981290551202</v>
      </c>
      <c r="Q116">
        <f>STDEV(N116:N118)</f>
        <v>4.6237689229860393E-2</v>
      </c>
      <c r="R116" t="s">
        <v>147</v>
      </c>
    </row>
    <row r="117" spans="1:20" x14ac:dyDescent="0.2">
      <c r="A117" s="1">
        <v>116</v>
      </c>
      <c r="B117" s="1" t="s">
        <v>10</v>
      </c>
      <c r="C117" s="1" t="s">
        <v>42</v>
      </c>
      <c r="D117" s="1">
        <v>2</v>
      </c>
      <c r="E117" s="1">
        <v>42.783000000000001</v>
      </c>
      <c r="F117" s="1">
        <v>10.000999999999999</v>
      </c>
      <c r="G117" s="1">
        <f t="shared" si="89"/>
        <v>52.783999999999999</v>
      </c>
      <c r="H117" s="1">
        <v>51.805</v>
      </c>
      <c r="I117" s="1">
        <v>51.744</v>
      </c>
      <c r="J117" s="13">
        <v>51.741999999999997</v>
      </c>
      <c r="K117" s="14">
        <f t="shared" si="95"/>
        <v>0.9789999999999992</v>
      </c>
      <c r="L117" s="14">
        <f t="shared" si="95"/>
        <v>6.0999999999999943E-2</v>
      </c>
      <c r="M117" s="14">
        <f t="shared" si="95"/>
        <v>2.0000000000024443E-3</v>
      </c>
      <c r="N117" s="20">
        <f t="shared" ref="N117:N133" si="96">((G117/J117)-1)*100</f>
        <v>2.0138378879826835</v>
      </c>
      <c r="O117" s="20">
        <f t="shared" ref="O117:O134" si="97">((G117/I117)-1)*100</f>
        <v>2.0098948670377315</v>
      </c>
    </row>
    <row r="118" spans="1:20" x14ac:dyDescent="0.2">
      <c r="A118" s="1">
        <v>117</v>
      </c>
      <c r="B118" s="1" t="s">
        <v>10</v>
      </c>
      <c r="C118" s="1" t="s">
        <v>42</v>
      </c>
      <c r="D118" s="1">
        <v>3</v>
      </c>
      <c r="E118" s="1">
        <v>42.485999999999997</v>
      </c>
      <c r="F118" s="1">
        <v>10</v>
      </c>
      <c r="G118" s="1">
        <f t="shared" si="89"/>
        <v>52.485999999999997</v>
      </c>
      <c r="H118" s="1">
        <v>51.476999999999997</v>
      </c>
      <c r="I118" s="1">
        <v>51.411999999999999</v>
      </c>
      <c r="J118" s="13">
        <v>51.41</v>
      </c>
      <c r="K118" s="14">
        <f t="shared" si="95"/>
        <v>1.0090000000000003</v>
      </c>
      <c r="L118" s="14">
        <f t="shared" si="95"/>
        <v>6.4999999999997726E-2</v>
      </c>
      <c r="M118" s="14">
        <f t="shared" si="95"/>
        <v>2.0000000000024443E-3</v>
      </c>
      <c r="N118" s="20">
        <f t="shared" si="96"/>
        <v>2.0929780198404968</v>
      </c>
      <c r="O118" s="20">
        <f t="shared" si="97"/>
        <v>2.0890064576363443</v>
      </c>
    </row>
    <row r="119" spans="1:20" x14ac:dyDescent="0.2">
      <c r="A119" s="1">
        <v>118</v>
      </c>
      <c r="B119" s="1" t="s">
        <v>43</v>
      </c>
      <c r="C119" s="1" t="s">
        <v>42</v>
      </c>
      <c r="D119" s="1">
        <v>1</v>
      </c>
      <c r="E119" s="1">
        <v>40.113</v>
      </c>
      <c r="F119" s="1">
        <v>10.000999999999999</v>
      </c>
      <c r="G119" s="1">
        <f t="shared" si="89"/>
        <v>50.113999999999997</v>
      </c>
      <c r="H119" s="1">
        <v>49.012999999999998</v>
      </c>
      <c r="I119" s="1">
        <v>48.920999999999999</v>
      </c>
      <c r="J119" s="13">
        <v>48.911000000000001</v>
      </c>
      <c r="K119" s="14">
        <f t="shared" ref="K119:M121" si="98">G119-H119</f>
        <v>1.1009999999999991</v>
      </c>
      <c r="L119" s="14">
        <f t="shared" si="98"/>
        <v>9.1999999999998749E-2</v>
      </c>
      <c r="M119" s="14">
        <f t="shared" si="98"/>
        <v>9.9999999999980105E-3</v>
      </c>
      <c r="N119" s="20">
        <f t="shared" si="96"/>
        <v>2.4595694220113984</v>
      </c>
      <c r="O119" s="20">
        <f t="shared" si="97"/>
        <v>2.4386255391345202</v>
      </c>
      <c r="P119" s="18">
        <f>AVERAGE(N119:N121)</f>
        <v>2.4383878408628767</v>
      </c>
      <c r="Q119">
        <f>STDEV(N119:N121)</f>
        <v>0.1197134699119773</v>
      </c>
      <c r="R119" t="s">
        <v>148</v>
      </c>
    </row>
    <row r="120" spans="1:20" x14ac:dyDescent="0.2">
      <c r="A120" s="1">
        <v>119</v>
      </c>
      <c r="B120" s="1" t="s">
        <v>43</v>
      </c>
      <c r="C120" s="1" t="s">
        <v>42</v>
      </c>
      <c r="D120" s="1">
        <v>2</v>
      </c>
      <c r="E120" s="1">
        <v>38.773000000000003</v>
      </c>
      <c r="F120" s="1">
        <v>10.000999999999999</v>
      </c>
      <c r="G120" s="1">
        <f t="shared" si="89"/>
        <v>48.774000000000001</v>
      </c>
      <c r="H120" s="1">
        <v>47.667999999999999</v>
      </c>
      <c r="I120" s="1">
        <v>47.575000000000003</v>
      </c>
      <c r="J120" s="13">
        <v>47.563000000000002</v>
      </c>
      <c r="K120" s="14">
        <f t="shared" si="98"/>
        <v>1.1060000000000016</v>
      </c>
      <c r="L120" s="14">
        <f t="shared" si="98"/>
        <v>9.2999999999996419E-2</v>
      </c>
      <c r="M120" s="14">
        <f t="shared" si="98"/>
        <v>1.2000000000000455E-2</v>
      </c>
      <c r="N120" s="20">
        <f t="shared" si="96"/>
        <v>2.5460967558816661</v>
      </c>
      <c r="O120" s="20">
        <f t="shared" si="97"/>
        <v>2.5202312138728367</v>
      </c>
    </row>
    <row r="121" spans="1:20" x14ac:dyDescent="0.2">
      <c r="A121" s="1">
        <v>120</v>
      </c>
      <c r="B121" s="1" t="s">
        <v>43</v>
      </c>
      <c r="C121" s="1" t="s">
        <v>42</v>
      </c>
      <c r="D121" s="1">
        <v>3</v>
      </c>
      <c r="E121" s="1">
        <v>39.703000000000003</v>
      </c>
      <c r="F121" s="1">
        <v>10.000999999999999</v>
      </c>
      <c r="G121" s="1">
        <f t="shared" si="89"/>
        <v>49.704000000000001</v>
      </c>
      <c r="H121" s="1">
        <v>48.665999999999997</v>
      </c>
      <c r="I121" s="1">
        <v>48.582000000000001</v>
      </c>
      <c r="J121" s="13">
        <v>48.582000000000001</v>
      </c>
      <c r="K121" s="14">
        <f t="shared" si="98"/>
        <v>1.0380000000000038</v>
      </c>
      <c r="L121" s="14">
        <f t="shared" si="98"/>
        <v>8.3999999999996078E-2</v>
      </c>
      <c r="M121" s="14">
        <f t="shared" si="98"/>
        <v>0</v>
      </c>
      <c r="N121" s="20">
        <f t="shared" si="96"/>
        <v>2.3094973446955658</v>
      </c>
      <c r="O121" s="20">
        <f t="shared" si="97"/>
        <v>2.3094973446955658</v>
      </c>
    </row>
    <row r="122" spans="1:20" x14ac:dyDescent="0.2">
      <c r="A122" s="1">
        <v>121</v>
      </c>
      <c r="B122" s="1" t="s">
        <v>11</v>
      </c>
      <c r="C122" s="1" t="s">
        <v>42</v>
      </c>
      <c r="D122" s="1">
        <v>1</v>
      </c>
      <c r="E122">
        <v>39.777000000000001</v>
      </c>
      <c r="F122" s="1">
        <v>10</v>
      </c>
      <c r="G122" s="1">
        <f>SUM(E122:F122)</f>
        <v>49.777000000000001</v>
      </c>
      <c r="H122" s="1">
        <v>49.423999999999999</v>
      </c>
      <c r="I122" s="1">
        <v>49.393999999999998</v>
      </c>
      <c r="J122" s="1">
        <v>49.39</v>
      </c>
      <c r="K122" s="14">
        <f t="shared" ref="K122:M124" si="99">G122-H122</f>
        <v>0.35300000000000153</v>
      </c>
      <c r="L122" s="14">
        <f t="shared" si="99"/>
        <v>3.0000000000001137E-2</v>
      </c>
      <c r="M122" s="14">
        <f t="shared" si="99"/>
        <v>3.9999999999977831E-3</v>
      </c>
      <c r="N122" s="20">
        <f t="shared" si="96"/>
        <v>0.78355942498482545</v>
      </c>
      <c r="O122" s="20">
        <f t="shared" si="97"/>
        <v>0.77539782159776749</v>
      </c>
      <c r="P122" s="18">
        <f>AVERAGE(N122:N124)</f>
        <v>0.73932102920838039</v>
      </c>
      <c r="Q122">
        <f>STDEV(N122:N124)</f>
        <v>4.5490754132962316E-2</v>
      </c>
      <c r="R122" t="s">
        <v>149</v>
      </c>
      <c r="S122" s="18">
        <f>AVERAGE(N122:N133)</f>
        <v>0.64527752621727863</v>
      </c>
      <c r="T122">
        <f>STDEV(N122:N133)</f>
        <v>0.17497747427614466</v>
      </c>
    </row>
    <row r="123" spans="1:20" x14ac:dyDescent="0.2">
      <c r="A123" s="1">
        <v>122</v>
      </c>
      <c r="B123" s="1" t="s">
        <v>11</v>
      </c>
      <c r="C123" s="1" t="s">
        <v>42</v>
      </c>
      <c r="D123" s="1">
        <v>2</v>
      </c>
      <c r="E123">
        <v>39.030999999999999</v>
      </c>
      <c r="F123" s="1">
        <v>10</v>
      </c>
      <c r="G123" s="1">
        <f t="shared" ref="G123:G124" si="100">SUM(E123:F123)</f>
        <v>49.030999999999999</v>
      </c>
      <c r="H123" s="1">
        <v>48.695</v>
      </c>
      <c r="I123" s="1">
        <v>48.68</v>
      </c>
      <c r="J123" s="1">
        <v>48.67</v>
      </c>
      <c r="K123" s="14">
        <f t="shared" si="99"/>
        <v>0.33599999999999852</v>
      </c>
      <c r="L123" s="14">
        <f t="shared" si="99"/>
        <v>1.5000000000000568E-2</v>
      </c>
      <c r="M123" s="14">
        <f t="shared" si="99"/>
        <v>9.9999999999980105E-3</v>
      </c>
      <c r="N123" s="20">
        <f t="shared" si="96"/>
        <v>0.7417300184918707</v>
      </c>
      <c r="O123" s="20">
        <f t="shared" si="97"/>
        <v>0.72103533278553567</v>
      </c>
    </row>
    <row r="124" spans="1:20" x14ac:dyDescent="0.2">
      <c r="A124" s="1">
        <v>123</v>
      </c>
      <c r="B124" s="1" t="s">
        <v>11</v>
      </c>
      <c r="C124" s="1" t="s">
        <v>42</v>
      </c>
      <c r="D124" s="1">
        <v>3</v>
      </c>
      <c r="E124">
        <v>42.914000000000001</v>
      </c>
      <c r="F124" s="1">
        <v>10</v>
      </c>
      <c r="G124" s="1">
        <f t="shared" si="100"/>
        <v>52.914000000000001</v>
      </c>
      <c r="H124" s="1">
        <v>52.576000000000001</v>
      </c>
      <c r="I124" s="1">
        <v>52.557000000000002</v>
      </c>
      <c r="J124" s="1">
        <v>52.55</v>
      </c>
      <c r="K124" s="14">
        <f t="shared" si="99"/>
        <v>0.33800000000000097</v>
      </c>
      <c r="L124" s="14">
        <f t="shared" si="99"/>
        <v>1.8999999999998352E-2</v>
      </c>
      <c r="M124" s="14">
        <f t="shared" si="99"/>
        <v>7.0000000000050022E-3</v>
      </c>
      <c r="N124" s="20">
        <f t="shared" si="96"/>
        <v>0.6926736441484449</v>
      </c>
      <c r="O124" s="20">
        <f t="shared" si="97"/>
        <v>0.67926251498373613</v>
      </c>
    </row>
    <row r="125" spans="1:20" x14ac:dyDescent="0.2">
      <c r="A125" s="1">
        <v>124</v>
      </c>
      <c r="B125" s="1" t="s">
        <v>12</v>
      </c>
      <c r="C125" s="1" t="s">
        <v>42</v>
      </c>
      <c r="D125" s="1">
        <v>1</v>
      </c>
      <c r="E125">
        <v>40.701999999999998</v>
      </c>
      <c r="F125" s="1">
        <v>10.000999999999999</v>
      </c>
      <c r="G125" s="1">
        <f t="shared" ref="G125:G127" si="101">SUM(E125:F125)</f>
        <v>50.702999999999996</v>
      </c>
      <c r="H125" s="1">
        <v>50.35</v>
      </c>
      <c r="I125" s="1">
        <v>50.320999999999998</v>
      </c>
      <c r="J125" s="1">
        <v>50.317999999999998</v>
      </c>
      <c r="K125" s="14">
        <f t="shared" ref="K125:M127" si="102">G125-H125</f>
        <v>0.35299999999999443</v>
      </c>
      <c r="L125" s="14">
        <f t="shared" si="102"/>
        <v>2.9000000000003467E-2</v>
      </c>
      <c r="M125" s="14">
        <f t="shared" si="102"/>
        <v>3.0000000000001137E-3</v>
      </c>
      <c r="N125" s="20">
        <f t="shared" si="96"/>
        <v>0.76513374935409662</v>
      </c>
      <c r="O125" s="20">
        <f t="shared" si="97"/>
        <v>0.75912640845769985</v>
      </c>
      <c r="P125" s="18">
        <f>AVERAGE(N125:N127)</f>
        <v>0.75231381327531077</v>
      </c>
      <c r="Q125">
        <f>STDEV(N125:N127)</f>
        <v>1.3056191418354662E-2</v>
      </c>
      <c r="R125" t="s">
        <v>150</v>
      </c>
    </row>
    <row r="126" spans="1:20" x14ac:dyDescent="0.2">
      <c r="A126" s="1">
        <v>125</v>
      </c>
      <c r="B126" s="1" t="s">
        <v>12</v>
      </c>
      <c r="C126" s="1" t="s">
        <v>42</v>
      </c>
      <c r="D126" s="1">
        <v>2</v>
      </c>
      <c r="E126">
        <v>42.889000000000003</v>
      </c>
      <c r="F126" s="1">
        <v>10</v>
      </c>
      <c r="G126" s="1">
        <f t="shared" si="101"/>
        <v>52.889000000000003</v>
      </c>
      <c r="H126" s="1">
        <v>52.530999999999999</v>
      </c>
      <c r="I126" s="1">
        <v>52.506</v>
      </c>
      <c r="J126" s="1">
        <v>52.500999999999998</v>
      </c>
      <c r="K126" s="14">
        <f t="shared" si="102"/>
        <v>0.35800000000000409</v>
      </c>
      <c r="L126" s="14">
        <f t="shared" si="102"/>
        <v>2.4999999999998579E-2</v>
      </c>
      <c r="M126" s="14">
        <f t="shared" si="102"/>
        <v>5.000000000002558E-3</v>
      </c>
      <c r="N126" s="20">
        <f t="shared" si="96"/>
        <v>0.73903354221824813</v>
      </c>
      <c r="O126" s="20">
        <f t="shared" si="97"/>
        <v>0.72944044490153015</v>
      </c>
    </row>
    <row r="127" spans="1:20" x14ac:dyDescent="0.2">
      <c r="A127" s="1">
        <v>126</v>
      </c>
      <c r="B127" s="1" t="s">
        <v>12</v>
      </c>
      <c r="C127" s="1" t="s">
        <v>42</v>
      </c>
      <c r="D127" s="1">
        <v>3</v>
      </c>
      <c r="E127">
        <v>41.661999999999999</v>
      </c>
      <c r="F127" s="1">
        <v>10.000999999999999</v>
      </c>
      <c r="G127" s="1">
        <f t="shared" si="101"/>
        <v>51.662999999999997</v>
      </c>
      <c r="H127" s="1">
        <v>51.305</v>
      </c>
      <c r="I127" s="1">
        <v>51.280999999999999</v>
      </c>
      <c r="J127" s="1">
        <v>51.277000000000001</v>
      </c>
      <c r="K127" s="14">
        <f t="shared" si="102"/>
        <v>0.35799999999999699</v>
      </c>
      <c r="L127" s="14">
        <f t="shared" si="102"/>
        <v>2.4000000000000909E-2</v>
      </c>
      <c r="M127" s="14">
        <f t="shared" si="102"/>
        <v>3.9999999999977831E-3</v>
      </c>
      <c r="N127" s="20">
        <f t="shared" si="96"/>
        <v>0.75277414825358768</v>
      </c>
      <c r="O127" s="20">
        <f t="shared" si="97"/>
        <v>0.74491527076303576</v>
      </c>
    </row>
    <row r="128" spans="1:20" x14ac:dyDescent="0.2">
      <c r="A128" s="1">
        <v>127</v>
      </c>
      <c r="B128" s="1" t="s">
        <v>13</v>
      </c>
      <c r="C128" s="1" t="s">
        <v>42</v>
      </c>
      <c r="D128" s="1">
        <v>1</v>
      </c>
      <c r="E128">
        <v>39.881999999999998</v>
      </c>
      <c r="F128" s="1">
        <v>10</v>
      </c>
      <c r="G128" s="1">
        <f t="shared" ref="G128:G169" si="103">SUM(E128:F128)</f>
        <v>49.881999999999998</v>
      </c>
      <c r="H128" s="1">
        <v>49.718000000000004</v>
      </c>
      <c r="I128" s="1">
        <v>49.697000000000003</v>
      </c>
      <c r="J128" s="1">
        <v>49.69</v>
      </c>
      <c r="K128" s="14">
        <f t="shared" ref="K128:M130" si="104">G128-H128</f>
        <v>0.16399999999999437</v>
      </c>
      <c r="L128" s="14">
        <f t="shared" si="104"/>
        <v>2.1000000000000796E-2</v>
      </c>
      <c r="M128" s="14">
        <f t="shared" si="104"/>
        <v>7.0000000000050022E-3</v>
      </c>
      <c r="N128" s="20">
        <f t="shared" si="96"/>
        <v>0.38639565304889878</v>
      </c>
      <c r="O128" s="20">
        <f t="shared" si="97"/>
        <v>0.37225587057567733</v>
      </c>
      <c r="P128" s="18">
        <f>AVERAGE(N128:N130)</f>
        <v>0.35839056226959115</v>
      </c>
      <c r="Q128">
        <f>STDEV(N128:N130)</f>
        <v>2.4558959003903473E-2</v>
      </c>
      <c r="R128" t="s">
        <v>151</v>
      </c>
    </row>
    <row r="129" spans="1:20" x14ac:dyDescent="0.2">
      <c r="A129" s="1">
        <v>128</v>
      </c>
      <c r="B129" s="1" t="s">
        <v>13</v>
      </c>
      <c r="C129" s="1" t="s">
        <v>42</v>
      </c>
      <c r="D129" s="1">
        <v>2</v>
      </c>
      <c r="E129">
        <v>43.628999999999998</v>
      </c>
      <c r="F129" s="1">
        <v>10</v>
      </c>
      <c r="G129" s="1">
        <f t="shared" si="103"/>
        <v>53.628999999999998</v>
      </c>
      <c r="H129" s="1">
        <v>53.47</v>
      </c>
      <c r="I129" s="1">
        <v>53.451000000000001</v>
      </c>
      <c r="J129" s="1">
        <v>53.447000000000003</v>
      </c>
      <c r="K129" s="14">
        <f t="shared" si="104"/>
        <v>0.15899999999999892</v>
      </c>
      <c r="L129" s="14">
        <f t="shared" si="104"/>
        <v>1.8999999999998352E-2</v>
      </c>
      <c r="M129" s="14">
        <f t="shared" si="104"/>
        <v>3.9999999999977831E-3</v>
      </c>
      <c r="N129" s="20">
        <f t="shared" si="96"/>
        <v>0.34052425767581163</v>
      </c>
      <c r="O129" s="20">
        <f t="shared" si="97"/>
        <v>0.33301528502740485</v>
      </c>
    </row>
    <row r="130" spans="1:20" x14ac:dyDescent="0.2">
      <c r="A130" s="1">
        <v>129</v>
      </c>
      <c r="B130" s="1" t="s">
        <v>13</v>
      </c>
      <c r="C130" s="1" t="s">
        <v>42</v>
      </c>
      <c r="D130" s="1">
        <v>3</v>
      </c>
      <c r="E130">
        <v>40.424999999999997</v>
      </c>
      <c r="F130" s="1">
        <v>10.000999999999999</v>
      </c>
      <c r="G130" s="1">
        <f t="shared" si="103"/>
        <v>50.425999999999995</v>
      </c>
      <c r="H130" s="1">
        <v>50.271000000000001</v>
      </c>
      <c r="I130" s="1">
        <v>50.256999999999998</v>
      </c>
      <c r="J130" s="1">
        <v>50.250999999999998</v>
      </c>
      <c r="K130" s="14">
        <f t="shared" si="104"/>
        <v>0.15499999999999403</v>
      </c>
      <c r="L130" s="14">
        <f t="shared" si="104"/>
        <v>1.4000000000002899E-2</v>
      </c>
      <c r="M130" s="14">
        <f t="shared" si="104"/>
        <v>6.0000000000002274E-3</v>
      </c>
      <c r="N130" s="20">
        <f t="shared" si="96"/>
        <v>0.3482517760840631</v>
      </c>
      <c r="O130" s="20">
        <f t="shared" si="97"/>
        <v>0.33627156416020654</v>
      </c>
    </row>
    <row r="131" spans="1:20" x14ac:dyDescent="0.2">
      <c r="A131" s="1">
        <v>130</v>
      </c>
      <c r="B131" s="1" t="s">
        <v>14</v>
      </c>
      <c r="C131" s="1" t="s">
        <v>42</v>
      </c>
      <c r="D131" s="1">
        <v>1</v>
      </c>
      <c r="E131">
        <v>44.451000000000001</v>
      </c>
      <c r="F131" s="1">
        <v>10</v>
      </c>
      <c r="G131" s="1">
        <f t="shared" si="103"/>
        <v>54.451000000000001</v>
      </c>
      <c r="H131" s="1">
        <v>54.091999999999999</v>
      </c>
      <c r="I131" s="1">
        <v>54.075000000000003</v>
      </c>
      <c r="J131" s="1">
        <v>54.07</v>
      </c>
      <c r="K131" s="14">
        <f t="shared" ref="K131:M133" si="105">G131-H131</f>
        <v>0.35900000000000176</v>
      </c>
      <c r="L131" s="14">
        <f t="shared" si="105"/>
        <v>1.6999999999995907E-2</v>
      </c>
      <c r="M131" s="14">
        <f t="shared" si="105"/>
        <v>5.000000000002558E-3</v>
      </c>
      <c r="N131" s="20">
        <f t="shared" si="96"/>
        <v>0.70464213057148672</v>
      </c>
      <c r="O131" s="20">
        <f t="shared" si="97"/>
        <v>0.69533055940822486</v>
      </c>
      <c r="P131" s="18">
        <f>AVERAGE(N131:N133)</f>
        <v>0.73108470011583238</v>
      </c>
      <c r="Q131">
        <f>STDEV(N131:N133)</f>
        <v>2.4478621134614183E-2</v>
      </c>
      <c r="R131" t="s">
        <v>152</v>
      </c>
    </row>
    <row r="132" spans="1:20" x14ac:dyDescent="0.2">
      <c r="A132" s="1">
        <v>131</v>
      </c>
      <c r="B132" s="1" t="s">
        <v>14</v>
      </c>
      <c r="C132" s="1" t="s">
        <v>42</v>
      </c>
      <c r="D132" s="1">
        <v>2</v>
      </c>
      <c r="E132">
        <v>42.993000000000002</v>
      </c>
      <c r="F132" s="1">
        <v>10</v>
      </c>
      <c r="G132" s="1">
        <f t="shared" si="103"/>
        <v>52.993000000000002</v>
      </c>
      <c r="H132" s="1">
        <v>52.633000000000003</v>
      </c>
      <c r="I132" s="1">
        <v>52.61</v>
      </c>
      <c r="J132" s="1">
        <v>52.606000000000002</v>
      </c>
      <c r="K132" s="14">
        <f t="shared" si="105"/>
        <v>0.35999999999999943</v>
      </c>
      <c r="L132" s="14">
        <f t="shared" si="105"/>
        <v>2.300000000000324E-2</v>
      </c>
      <c r="M132" s="14">
        <f t="shared" si="105"/>
        <v>3.9999999999977831E-3</v>
      </c>
      <c r="N132" s="20">
        <f t="shared" si="96"/>
        <v>0.7356575295593748</v>
      </c>
      <c r="O132" s="20">
        <f t="shared" si="97"/>
        <v>0.72799847937654594</v>
      </c>
    </row>
    <row r="133" spans="1:20" x14ac:dyDescent="0.2">
      <c r="A133" s="1">
        <v>132</v>
      </c>
      <c r="B133" s="1" t="s">
        <v>14</v>
      </c>
      <c r="C133" s="1" t="s">
        <v>42</v>
      </c>
      <c r="D133" s="1">
        <v>3</v>
      </c>
      <c r="E133">
        <v>40.045000000000002</v>
      </c>
      <c r="F133" s="1">
        <v>10</v>
      </c>
      <c r="G133" s="1">
        <f t="shared" si="103"/>
        <v>50.045000000000002</v>
      </c>
      <c r="H133" s="1">
        <v>49.704000000000001</v>
      </c>
      <c r="I133" s="1">
        <v>49.674999999999997</v>
      </c>
      <c r="J133" s="1">
        <v>49.670999999999999</v>
      </c>
      <c r="K133" s="14">
        <f t="shared" si="105"/>
        <v>0.34100000000000108</v>
      </c>
      <c r="L133" s="14">
        <f t="shared" si="105"/>
        <v>2.9000000000003467E-2</v>
      </c>
      <c r="M133" s="14">
        <f t="shared" si="105"/>
        <v>3.9999999999977831E-3</v>
      </c>
      <c r="N133" s="20">
        <f t="shared" si="96"/>
        <v>0.75295444021663549</v>
      </c>
      <c r="O133" s="20">
        <f t="shared" si="97"/>
        <v>0.74484146955209329</v>
      </c>
    </row>
    <row r="134" spans="1:20" x14ac:dyDescent="0.2">
      <c r="A134" s="1">
        <v>133</v>
      </c>
      <c r="B134" s="1" t="s">
        <v>44</v>
      </c>
      <c r="C134" s="1" t="s">
        <v>42</v>
      </c>
      <c r="D134" s="1">
        <v>1</v>
      </c>
      <c r="E134">
        <v>41.338999999999999</v>
      </c>
      <c r="F134" s="1">
        <v>10.000999999999999</v>
      </c>
      <c r="G134" s="1">
        <f t="shared" si="103"/>
        <v>51.339999999999996</v>
      </c>
      <c r="H134" s="1">
        <v>51.247999999999998</v>
      </c>
      <c r="I134" s="1">
        <v>51.24</v>
      </c>
      <c r="J134" s="1">
        <v>51.238</v>
      </c>
      <c r="K134" s="14">
        <f t="shared" ref="K134:M136" si="106">G134-H134</f>
        <v>9.1999999999998749E-2</v>
      </c>
      <c r="L134" s="14">
        <f t="shared" si="106"/>
        <v>7.9999999999955662E-3</v>
      </c>
      <c r="M134" s="14">
        <f t="shared" si="106"/>
        <v>2.0000000000024443E-3</v>
      </c>
      <c r="N134" s="20">
        <f>((G134/J134)-1)*100</f>
        <v>0.19907100199070271</v>
      </c>
      <c r="O134" s="20">
        <f t="shared" si="97"/>
        <v>0.19516003122559411</v>
      </c>
      <c r="P134" s="18">
        <f>AVERAGE(N134:N136)</f>
        <v>0.1969580297152588</v>
      </c>
      <c r="Q134">
        <f>STDEV(N134:N136)</f>
        <v>2.0009237783110566E-3</v>
      </c>
      <c r="R134" t="s">
        <v>153</v>
      </c>
    </row>
    <row r="135" spans="1:20" x14ac:dyDescent="0.2">
      <c r="A135" s="1">
        <v>134</v>
      </c>
      <c r="B135" s="1" t="s">
        <v>44</v>
      </c>
      <c r="C135" s="1" t="s">
        <v>42</v>
      </c>
      <c r="D135" s="1">
        <v>2</v>
      </c>
      <c r="E135">
        <v>42.384999999999998</v>
      </c>
      <c r="F135" s="1">
        <v>10</v>
      </c>
      <c r="G135" s="1">
        <f t="shared" si="103"/>
        <v>52.384999999999998</v>
      </c>
      <c r="H135" s="1">
        <v>52.290999999999997</v>
      </c>
      <c r="I135" s="1">
        <v>52.286000000000001</v>
      </c>
      <c r="J135" s="1">
        <v>52.283000000000001</v>
      </c>
      <c r="K135" s="14">
        <f t="shared" si="106"/>
        <v>9.4000000000001194E-2</v>
      </c>
      <c r="L135" s="14">
        <f t="shared" si="106"/>
        <v>4.9999999999954525E-3</v>
      </c>
      <c r="M135" s="14">
        <f t="shared" si="106"/>
        <v>3.0000000000001137E-3</v>
      </c>
      <c r="N135" s="20">
        <f t="shared" ref="N135:N198" si="107">((G135/J135)-1)*100</f>
        <v>0.19509209494481539</v>
      </c>
      <c r="O135" s="20">
        <f t="shared" ref="O135:O198" si="108">((G135/I135)-1)*100</f>
        <v>0.18934322763262124</v>
      </c>
    </row>
    <row r="136" spans="1:20" x14ac:dyDescent="0.2">
      <c r="A136" s="1">
        <v>135</v>
      </c>
      <c r="B136" s="1" t="s">
        <v>44</v>
      </c>
      <c r="C136" s="1" t="s">
        <v>42</v>
      </c>
      <c r="D136" s="1">
        <v>3</v>
      </c>
      <c r="E136">
        <v>40.936</v>
      </c>
      <c r="F136" s="1">
        <v>10</v>
      </c>
      <c r="G136" s="1">
        <f t="shared" si="103"/>
        <v>50.936</v>
      </c>
      <c r="H136" s="1">
        <v>50.841999999999999</v>
      </c>
      <c r="I136" s="1">
        <v>50.838000000000001</v>
      </c>
      <c r="J136" s="1">
        <v>50.835999999999999</v>
      </c>
      <c r="K136" s="14">
        <f t="shared" si="106"/>
        <v>9.4000000000001194E-2</v>
      </c>
      <c r="L136" s="14">
        <f t="shared" si="106"/>
        <v>3.9999999999977831E-3</v>
      </c>
      <c r="M136" s="14">
        <f t="shared" si="106"/>
        <v>2.0000000000024443E-3</v>
      </c>
      <c r="N136" s="20">
        <f t="shared" si="107"/>
        <v>0.19671099221025834</v>
      </c>
      <c r="O136" s="20">
        <f t="shared" si="108"/>
        <v>0.19276918840236412</v>
      </c>
    </row>
    <row r="137" spans="1:20" x14ac:dyDescent="0.2">
      <c r="A137" s="1">
        <v>136</v>
      </c>
      <c r="B137" s="1" t="s">
        <v>16</v>
      </c>
      <c r="C137" s="1" t="s">
        <v>42</v>
      </c>
      <c r="D137" s="1">
        <v>1</v>
      </c>
      <c r="E137">
        <v>41.994</v>
      </c>
      <c r="F137" s="1">
        <v>10</v>
      </c>
      <c r="G137" s="1">
        <f t="shared" si="103"/>
        <v>51.994</v>
      </c>
      <c r="H137" s="1">
        <v>51.317</v>
      </c>
      <c r="I137" s="1">
        <v>51.286999999999999</v>
      </c>
      <c r="J137" s="1">
        <v>51.284999999999997</v>
      </c>
      <c r="K137" s="14">
        <f t="shared" ref="K137:M139" si="109">G137-H137</f>
        <v>0.6769999999999996</v>
      </c>
      <c r="L137" s="14">
        <f t="shared" si="109"/>
        <v>3.0000000000001137E-2</v>
      </c>
      <c r="M137" s="14">
        <f t="shared" si="109"/>
        <v>2.0000000000024443E-3</v>
      </c>
      <c r="N137" s="20">
        <f t="shared" si="107"/>
        <v>1.3824705079457988</v>
      </c>
      <c r="O137" s="20">
        <f t="shared" si="108"/>
        <v>1.3785169731120872</v>
      </c>
      <c r="P137" s="18">
        <f>AVERAGE(N137:N139)</f>
        <v>1.4791017082623241</v>
      </c>
      <c r="Q137">
        <f>STDEV(N137:N139)</f>
        <v>9.5512820832686321E-2</v>
      </c>
      <c r="R137" t="s">
        <v>154</v>
      </c>
      <c r="S137" s="18">
        <f>AVERAGE(N137:N148)</f>
        <v>0.93910338830997342</v>
      </c>
      <c r="T137">
        <f>STDEV(N137:N148)</f>
        <v>0.46449291916582147</v>
      </c>
    </row>
    <row r="138" spans="1:20" x14ac:dyDescent="0.2">
      <c r="A138" s="1">
        <v>137</v>
      </c>
      <c r="B138" s="1" t="s">
        <v>16</v>
      </c>
      <c r="C138" s="1" t="s">
        <v>42</v>
      </c>
      <c r="D138" s="1">
        <v>2</v>
      </c>
      <c r="E138">
        <v>41.447000000000003</v>
      </c>
      <c r="F138" s="1">
        <v>10</v>
      </c>
      <c r="G138" s="1">
        <f t="shared" si="103"/>
        <v>51.447000000000003</v>
      </c>
      <c r="H138" s="1">
        <v>50.732999999999997</v>
      </c>
      <c r="I138" s="1">
        <v>50.698999999999998</v>
      </c>
      <c r="J138" s="1">
        <v>50.695999999999998</v>
      </c>
      <c r="K138" s="14">
        <f t="shared" si="109"/>
        <v>0.71400000000000574</v>
      </c>
      <c r="L138" s="14">
        <f t="shared" si="109"/>
        <v>3.399999999999892E-2</v>
      </c>
      <c r="M138" s="14">
        <f t="shared" si="109"/>
        <v>3.0000000000001137E-3</v>
      </c>
      <c r="N138" s="20">
        <f t="shared" si="107"/>
        <v>1.4813792015149208</v>
      </c>
      <c r="O138" s="20">
        <f t="shared" si="108"/>
        <v>1.4753742677370507</v>
      </c>
    </row>
    <row r="139" spans="1:20" x14ac:dyDescent="0.2">
      <c r="A139" s="1">
        <v>138</v>
      </c>
      <c r="B139" s="1" t="s">
        <v>16</v>
      </c>
      <c r="C139" s="1" t="s">
        <v>42</v>
      </c>
      <c r="D139" s="1">
        <v>3</v>
      </c>
      <c r="E139">
        <v>39.255000000000003</v>
      </c>
      <c r="F139" s="1">
        <v>10</v>
      </c>
      <c r="G139" s="1">
        <f t="shared" si="103"/>
        <v>49.255000000000003</v>
      </c>
      <c r="H139" s="1">
        <v>48.539000000000001</v>
      </c>
      <c r="I139" s="1">
        <v>48.494</v>
      </c>
      <c r="J139" s="1">
        <v>48.491999999999997</v>
      </c>
      <c r="K139" s="14">
        <f t="shared" si="109"/>
        <v>0.71600000000000108</v>
      </c>
      <c r="L139" s="14">
        <f t="shared" si="109"/>
        <v>4.5000000000001705E-2</v>
      </c>
      <c r="M139" s="14">
        <f t="shared" si="109"/>
        <v>2.0000000000024443E-3</v>
      </c>
      <c r="N139" s="20">
        <f t="shared" si="107"/>
        <v>1.5734554153262525</v>
      </c>
      <c r="O139" s="20">
        <f t="shared" si="108"/>
        <v>1.5692663009857055</v>
      </c>
    </row>
    <row r="140" spans="1:20" s="23" customFormat="1" x14ac:dyDescent="0.2">
      <c r="A140" s="1">
        <v>139</v>
      </c>
      <c r="B140" s="22" t="s">
        <v>45</v>
      </c>
      <c r="C140" s="22" t="s">
        <v>42</v>
      </c>
      <c r="D140" s="22">
        <v>1</v>
      </c>
      <c r="E140" s="23">
        <v>42.515999999999998</v>
      </c>
      <c r="F140" s="22">
        <v>10.000999999999999</v>
      </c>
      <c r="G140" s="22">
        <f t="shared" si="103"/>
        <v>52.516999999999996</v>
      </c>
      <c r="H140" s="22">
        <v>52.268000000000001</v>
      </c>
      <c r="I140" s="22">
        <v>52.252000000000002</v>
      </c>
      <c r="J140" s="22">
        <v>52.25</v>
      </c>
      <c r="K140" s="24">
        <f>G140-H140</f>
        <v>0.24899999999999523</v>
      </c>
      <c r="L140" s="24">
        <f>H140-I140</f>
        <v>1.5999999999998238E-2</v>
      </c>
      <c r="M140" s="24">
        <f t="shared" ref="M140:M142" si="110">I140-J140</f>
        <v>2.0000000000024443E-3</v>
      </c>
      <c r="N140" s="25">
        <f t="shared" si="107"/>
        <v>0.51100478468899535</v>
      </c>
      <c r="O140" s="25">
        <f t="shared" si="108"/>
        <v>0.50715762076092297</v>
      </c>
      <c r="P140" s="26">
        <f>AVERAGE(N140:N142)</f>
        <v>0.51919410809595501</v>
      </c>
      <c r="Q140" s="23">
        <f>STDEV(N140:N142)</f>
        <v>2.5634788672092682E-2</v>
      </c>
      <c r="R140" s="23" t="s">
        <v>155</v>
      </c>
    </row>
    <row r="141" spans="1:20" x14ac:dyDescent="0.2">
      <c r="A141" s="1">
        <v>140</v>
      </c>
      <c r="B141" s="1" t="s">
        <v>45</v>
      </c>
      <c r="C141" s="1" t="s">
        <v>42</v>
      </c>
      <c r="D141" s="1">
        <v>2</v>
      </c>
      <c r="E141">
        <v>43.408000000000001</v>
      </c>
      <c r="F141" s="1">
        <v>10</v>
      </c>
      <c r="G141" s="1">
        <f t="shared" si="103"/>
        <v>53.408000000000001</v>
      </c>
      <c r="H141" s="1">
        <v>53.165999999999997</v>
      </c>
      <c r="I141" s="1">
        <v>53.145000000000003</v>
      </c>
      <c r="J141" s="1">
        <v>53.143000000000001</v>
      </c>
      <c r="K141" s="14">
        <f>G141-H141</f>
        <v>0.24200000000000443</v>
      </c>
      <c r="L141" s="14">
        <f>H141-I141</f>
        <v>2.099999999999369E-2</v>
      </c>
      <c r="M141" s="14">
        <f t="shared" si="110"/>
        <v>2.0000000000024443E-3</v>
      </c>
      <c r="N141" s="20">
        <f t="shared" si="107"/>
        <v>0.49865457350921627</v>
      </c>
      <c r="O141" s="20">
        <f t="shared" si="108"/>
        <v>0.49487251858124637</v>
      </c>
    </row>
    <row r="142" spans="1:20" x14ac:dyDescent="0.2">
      <c r="A142" s="1">
        <v>141</v>
      </c>
      <c r="B142" s="1" t="s">
        <v>45</v>
      </c>
      <c r="C142" s="1" t="s">
        <v>42</v>
      </c>
      <c r="D142" s="1">
        <v>3</v>
      </c>
      <c r="E142">
        <v>39.546999999999997</v>
      </c>
      <c r="F142" s="1">
        <v>10</v>
      </c>
      <c r="G142" s="1">
        <f t="shared" si="103"/>
        <v>49.546999999999997</v>
      </c>
      <c r="H142" s="1">
        <v>49.298000000000002</v>
      </c>
      <c r="I142" s="1">
        <v>49.280999999999999</v>
      </c>
      <c r="J142" s="1">
        <v>49.277000000000001</v>
      </c>
      <c r="K142" s="14">
        <f t="shared" ref="K142:L142" si="111">G142-H142</f>
        <v>0.24899999999999523</v>
      </c>
      <c r="L142" s="14">
        <f t="shared" si="111"/>
        <v>1.7000000000003013E-2</v>
      </c>
      <c r="M142" s="14">
        <f t="shared" si="110"/>
        <v>3.9999999999977831E-3</v>
      </c>
      <c r="N142" s="20">
        <f t="shared" si="107"/>
        <v>0.54792296608965341</v>
      </c>
      <c r="O142" s="20">
        <f t="shared" si="108"/>
        <v>0.539761774314651</v>
      </c>
    </row>
    <row r="143" spans="1:20" s="23" customFormat="1" x14ac:dyDescent="0.2">
      <c r="A143" s="1">
        <v>142</v>
      </c>
      <c r="B143" s="22" t="s">
        <v>17</v>
      </c>
      <c r="C143" s="22" t="s">
        <v>42</v>
      </c>
      <c r="D143" s="22">
        <v>1</v>
      </c>
      <c r="E143" s="23">
        <v>43.070999999999998</v>
      </c>
      <c r="F143" s="22">
        <v>10</v>
      </c>
      <c r="G143" s="22">
        <f t="shared" si="103"/>
        <v>53.070999999999998</v>
      </c>
      <c r="H143" s="22">
        <v>52.866999999999997</v>
      </c>
      <c r="I143" s="22">
        <v>52.841999999999999</v>
      </c>
      <c r="J143" s="22">
        <v>52.84</v>
      </c>
      <c r="K143" s="24">
        <f t="shared" ref="K143:M145" si="112">G143-H143</f>
        <v>0.20400000000000063</v>
      </c>
      <c r="L143" s="24">
        <f t="shared" si="112"/>
        <v>2.4999999999998579E-2</v>
      </c>
      <c r="M143" s="24">
        <f t="shared" si="112"/>
        <v>1.9999999999953388E-3</v>
      </c>
      <c r="N143" s="25">
        <f t="shared" si="107"/>
        <v>0.43716881150641651</v>
      </c>
      <c r="O143" s="25">
        <f t="shared" si="108"/>
        <v>0.43336739714621153</v>
      </c>
      <c r="P143" s="26">
        <f>AVERAGE(N143:N145)</f>
        <v>0.48666993007494924</v>
      </c>
      <c r="Q143" s="23">
        <f>STDEV(N143:N145)</f>
        <v>4.5041017900306603E-2</v>
      </c>
      <c r="R143" s="23" t="s">
        <v>156</v>
      </c>
    </row>
    <row r="144" spans="1:20" x14ac:dyDescent="0.2">
      <c r="A144" s="1">
        <v>143</v>
      </c>
      <c r="B144" s="1" t="s">
        <v>17</v>
      </c>
      <c r="C144" s="1" t="s">
        <v>42</v>
      </c>
      <c r="D144" s="1">
        <v>2</v>
      </c>
      <c r="E144">
        <v>43.015000000000001</v>
      </c>
      <c r="F144" s="1">
        <v>10</v>
      </c>
      <c r="G144" s="1">
        <f t="shared" si="103"/>
        <v>53.015000000000001</v>
      </c>
      <c r="H144" s="1">
        <v>52.765000000000001</v>
      </c>
      <c r="I144" s="1">
        <v>52.74</v>
      </c>
      <c r="J144" s="1">
        <v>52.738</v>
      </c>
      <c r="K144" s="14">
        <f t="shared" si="112"/>
        <v>0.25</v>
      </c>
      <c r="L144" s="14">
        <f t="shared" si="112"/>
        <v>2.4999999999998579E-2</v>
      </c>
      <c r="M144" s="14">
        <f t="shared" si="112"/>
        <v>2.0000000000024443E-3</v>
      </c>
      <c r="N144" s="20">
        <f t="shared" si="107"/>
        <v>0.52523796882704143</v>
      </c>
      <c r="O144" s="20">
        <f t="shared" si="108"/>
        <v>0.52142586272279079</v>
      </c>
    </row>
    <row r="145" spans="1:20" x14ac:dyDescent="0.2">
      <c r="A145" s="1">
        <v>144</v>
      </c>
      <c r="B145" s="1" t="s">
        <v>17</v>
      </c>
      <c r="C145" s="1" t="s">
        <v>42</v>
      </c>
      <c r="D145" s="1">
        <v>3</v>
      </c>
      <c r="E145">
        <v>39.683</v>
      </c>
      <c r="F145" s="1">
        <v>10</v>
      </c>
      <c r="G145" s="1">
        <f t="shared" si="103"/>
        <v>49.683</v>
      </c>
      <c r="H145" s="1">
        <v>49.460999999999999</v>
      </c>
      <c r="I145" s="1">
        <v>49.438000000000002</v>
      </c>
      <c r="J145" s="1">
        <v>49.436999999999998</v>
      </c>
      <c r="K145" s="14">
        <f t="shared" si="112"/>
        <v>0.22200000000000131</v>
      </c>
      <c r="L145" s="14">
        <f t="shared" si="112"/>
        <v>2.2999999999996135E-2</v>
      </c>
      <c r="M145" s="14">
        <f t="shared" si="112"/>
        <v>1.0000000000047748E-3</v>
      </c>
      <c r="N145" s="20">
        <f t="shared" si="107"/>
        <v>0.49760300989138972</v>
      </c>
      <c r="O145" s="20">
        <f t="shared" si="108"/>
        <v>0.49557020915085293</v>
      </c>
    </row>
    <row r="146" spans="1:20" s="23" customFormat="1" x14ac:dyDescent="0.2">
      <c r="A146" s="1">
        <v>145</v>
      </c>
      <c r="B146" s="22" t="s">
        <v>18</v>
      </c>
      <c r="C146" s="22" t="s">
        <v>42</v>
      </c>
      <c r="D146" s="22">
        <v>1</v>
      </c>
      <c r="E146" s="23">
        <v>48.43</v>
      </c>
      <c r="F146" s="22">
        <v>10</v>
      </c>
      <c r="G146" s="22">
        <f t="shared" si="103"/>
        <v>58.43</v>
      </c>
      <c r="H146" s="22">
        <v>57.713999999999999</v>
      </c>
      <c r="I146" s="22">
        <v>57.689</v>
      </c>
      <c r="J146" s="22">
        <v>57.686999999999998</v>
      </c>
      <c r="K146" s="24">
        <f t="shared" ref="K146:M148" si="113">G146-H146</f>
        <v>0.71600000000000108</v>
      </c>
      <c r="L146" s="24">
        <f t="shared" si="113"/>
        <v>2.4999999999998579E-2</v>
      </c>
      <c r="M146" s="24">
        <f t="shared" si="113"/>
        <v>2.0000000000024443E-3</v>
      </c>
      <c r="N146" s="25">
        <f t="shared" si="107"/>
        <v>1.2879851613015081</v>
      </c>
      <c r="O146" s="25">
        <f t="shared" si="108"/>
        <v>1.284473643155537</v>
      </c>
      <c r="P146" s="26">
        <f>AVERAGE(N146:N148)</f>
        <v>1.2714478068066655</v>
      </c>
      <c r="Q146" s="23">
        <f>STDEV(N146:N148)</f>
        <v>1.5179177511110675E-2</v>
      </c>
      <c r="R146" s="23" t="s">
        <v>157</v>
      </c>
    </row>
    <row r="147" spans="1:20" x14ac:dyDescent="0.2">
      <c r="A147" s="1">
        <v>146</v>
      </c>
      <c r="B147" s="1" t="s">
        <v>18</v>
      </c>
      <c r="C147" s="1" t="s">
        <v>42</v>
      </c>
      <c r="D147" s="1">
        <v>2</v>
      </c>
      <c r="E147">
        <v>47.463999999999999</v>
      </c>
      <c r="F147" s="1">
        <v>10</v>
      </c>
      <c r="G147" s="1">
        <f t="shared" si="103"/>
        <v>57.463999999999999</v>
      </c>
      <c r="H147" s="1">
        <v>56.780999999999999</v>
      </c>
      <c r="I147" s="1">
        <v>56.752000000000002</v>
      </c>
      <c r="J147" s="1">
        <v>56.75</v>
      </c>
      <c r="K147" s="14">
        <f t="shared" si="113"/>
        <v>0.68299999999999983</v>
      </c>
      <c r="L147" s="14">
        <f t="shared" si="113"/>
        <v>2.8999999999996362E-2</v>
      </c>
      <c r="M147" s="14">
        <f t="shared" si="113"/>
        <v>2.0000000000024443E-3</v>
      </c>
      <c r="N147" s="20">
        <f t="shared" si="107"/>
        <v>1.2581497797356844</v>
      </c>
      <c r="O147" s="20">
        <f t="shared" si="108"/>
        <v>1.2545813363405545</v>
      </c>
    </row>
    <row r="148" spans="1:20" x14ac:dyDescent="0.2">
      <c r="A148" s="1">
        <v>147</v>
      </c>
      <c r="B148" s="1" t="s">
        <v>18</v>
      </c>
      <c r="C148" s="1" t="s">
        <v>42</v>
      </c>
      <c r="D148" s="1">
        <v>3</v>
      </c>
      <c r="E148">
        <v>47.493000000000002</v>
      </c>
      <c r="F148" s="1">
        <v>10</v>
      </c>
      <c r="G148" s="1">
        <f t="shared" si="103"/>
        <v>57.493000000000002</v>
      </c>
      <c r="H148" s="1">
        <v>56.805999999999997</v>
      </c>
      <c r="I148" s="1">
        <v>56.776000000000003</v>
      </c>
      <c r="J148" s="1">
        <v>56.773000000000003</v>
      </c>
      <c r="K148" s="14">
        <f t="shared" si="113"/>
        <v>0.68700000000000472</v>
      </c>
      <c r="L148" s="14">
        <f t="shared" si="113"/>
        <v>2.9999999999994031E-2</v>
      </c>
      <c r="M148" s="14">
        <f t="shared" si="113"/>
        <v>3.0000000000001137E-3</v>
      </c>
      <c r="N148" s="20">
        <f t="shared" si="107"/>
        <v>1.2682084793828041</v>
      </c>
      <c r="O148" s="20">
        <f t="shared" si="108"/>
        <v>1.2628575454417312</v>
      </c>
    </row>
    <row r="149" spans="1:20" s="23" customFormat="1" x14ac:dyDescent="0.2">
      <c r="A149" s="1">
        <v>148</v>
      </c>
      <c r="B149" s="22" t="s">
        <v>46</v>
      </c>
      <c r="C149" s="22" t="s">
        <v>42</v>
      </c>
      <c r="D149" s="22">
        <v>1</v>
      </c>
      <c r="E149" s="23">
        <v>42.753</v>
      </c>
      <c r="F149" s="22">
        <v>10</v>
      </c>
      <c r="G149" s="22">
        <f t="shared" si="103"/>
        <v>52.753</v>
      </c>
      <c r="H149" s="22">
        <v>52.118000000000002</v>
      </c>
      <c r="I149" s="22">
        <v>52.078000000000003</v>
      </c>
      <c r="J149" s="22">
        <v>52.072000000000003</v>
      </c>
      <c r="K149" s="24">
        <f t="shared" ref="K149:M151" si="114">G149-H149</f>
        <v>0.63499999999999801</v>
      </c>
      <c r="L149" s="24">
        <f t="shared" si="114"/>
        <v>3.9999999999999147E-2</v>
      </c>
      <c r="M149" s="24">
        <f t="shared" si="114"/>
        <v>6.0000000000002274E-3</v>
      </c>
      <c r="N149" s="25">
        <f t="shared" si="107"/>
        <v>1.3078045782762171</v>
      </c>
      <c r="O149" s="25">
        <f t="shared" si="108"/>
        <v>1.2961327239909393</v>
      </c>
      <c r="P149" s="26">
        <f>AVERAGE(N149:N151)</f>
        <v>1.3404923488415044</v>
      </c>
      <c r="Q149" s="23">
        <f>STDEV(N149:N151)</f>
        <v>5.7349223077435438E-2</v>
      </c>
      <c r="R149" s="23" t="s">
        <v>158</v>
      </c>
    </row>
    <row r="150" spans="1:20" x14ac:dyDescent="0.2">
      <c r="A150" s="1">
        <v>149</v>
      </c>
      <c r="B150" s="1" t="s">
        <v>46</v>
      </c>
      <c r="C150" s="1" t="s">
        <v>42</v>
      </c>
      <c r="D150" s="1">
        <v>2</v>
      </c>
      <c r="E150">
        <v>42.088999999999999</v>
      </c>
      <c r="F150" s="1">
        <v>10</v>
      </c>
      <c r="G150" s="1">
        <f t="shared" si="103"/>
        <v>52.088999999999999</v>
      </c>
      <c r="H150" s="1">
        <v>51.45</v>
      </c>
      <c r="I150" s="1">
        <v>51.418999999999997</v>
      </c>
      <c r="J150" s="1">
        <v>51.417000000000002</v>
      </c>
      <c r="K150" s="14">
        <f t="shared" si="114"/>
        <v>0.63899999999999579</v>
      </c>
      <c r="L150" s="14">
        <f t="shared" si="114"/>
        <v>3.1000000000005912E-2</v>
      </c>
      <c r="M150" s="14">
        <f t="shared" si="114"/>
        <v>1.9999999999953388E-3</v>
      </c>
      <c r="N150" s="20">
        <f t="shared" si="107"/>
        <v>1.3069607328315413</v>
      </c>
      <c r="O150" s="20">
        <f t="shared" si="108"/>
        <v>1.3030202843306915</v>
      </c>
    </row>
    <row r="151" spans="1:20" x14ac:dyDescent="0.2">
      <c r="A151" s="1">
        <v>150</v>
      </c>
      <c r="B151" s="1" t="s">
        <v>46</v>
      </c>
      <c r="C151" s="1" t="s">
        <v>42</v>
      </c>
      <c r="D151" s="1">
        <v>3</v>
      </c>
      <c r="E151">
        <v>40.1</v>
      </c>
      <c r="F151" s="1">
        <v>10.000999999999999</v>
      </c>
      <c r="G151" s="1">
        <f t="shared" si="103"/>
        <v>50.100999999999999</v>
      </c>
      <c r="H151" s="1">
        <v>49.44</v>
      </c>
      <c r="I151" s="1">
        <v>49.406999999999996</v>
      </c>
      <c r="J151" s="1">
        <v>49.405999999999999</v>
      </c>
      <c r="K151" s="14">
        <f t="shared" si="114"/>
        <v>0.66100000000000136</v>
      </c>
      <c r="L151" s="14">
        <f t="shared" si="114"/>
        <v>3.3000000000001251E-2</v>
      </c>
      <c r="M151" s="14">
        <f t="shared" si="114"/>
        <v>9.9999999999766942E-4</v>
      </c>
      <c r="N151" s="20">
        <f t="shared" si="107"/>
        <v>1.4067117354167546</v>
      </c>
      <c r="O151" s="20">
        <f t="shared" si="108"/>
        <v>1.4046592588094819</v>
      </c>
    </row>
    <row r="152" spans="1:20" s="23" customFormat="1" x14ac:dyDescent="0.2">
      <c r="A152" s="1">
        <v>151</v>
      </c>
      <c r="B152" s="22" t="s">
        <v>35</v>
      </c>
      <c r="C152" s="22" t="s">
        <v>42</v>
      </c>
      <c r="D152" s="22">
        <v>1</v>
      </c>
      <c r="E152" s="23">
        <v>39.677999999999997</v>
      </c>
      <c r="F152" s="22">
        <v>10</v>
      </c>
      <c r="G152" s="22">
        <f t="shared" si="103"/>
        <v>49.677999999999997</v>
      </c>
      <c r="H152" s="22">
        <v>49.548000000000002</v>
      </c>
      <c r="I152" s="22">
        <v>49.536000000000001</v>
      </c>
      <c r="J152" s="22">
        <v>49.534999999999997</v>
      </c>
      <c r="K152" s="24">
        <f t="shared" ref="K152:M154" si="115">G152-H152</f>
        <v>0.12999999999999545</v>
      </c>
      <c r="L152" s="24">
        <f t="shared" si="115"/>
        <v>1.2000000000000455E-2</v>
      </c>
      <c r="M152" s="24">
        <f t="shared" si="115"/>
        <v>1.0000000000047748E-3</v>
      </c>
      <c r="N152" s="25">
        <f t="shared" si="107"/>
        <v>0.28868476834562617</v>
      </c>
      <c r="O152" s="25">
        <f t="shared" si="108"/>
        <v>0.28666020671834769</v>
      </c>
      <c r="P152" s="26">
        <f>AVERAGE(N152:N154)</f>
        <v>0.30991763237221787</v>
      </c>
      <c r="Q152" s="23">
        <f>STDEV(N152:N154)</f>
        <v>2.4904276558209374E-2</v>
      </c>
      <c r="R152" s="23" t="s">
        <v>159</v>
      </c>
      <c r="S152" s="18">
        <f>AVERAGE(N152:N163)</f>
        <v>0.51004985458903418</v>
      </c>
      <c r="T152">
        <f>STDEV(N152:N163)</f>
        <v>0.17702312620362631</v>
      </c>
    </row>
    <row r="153" spans="1:20" x14ac:dyDescent="0.2">
      <c r="A153" s="1">
        <v>152</v>
      </c>
      <c r="B153" s="1" t="s">
        <v>35</v>
      </c>
      <c r="C153" s="1" t="s">
        <v>42</v>
      </c>
      <c r="D153" s="1">
        <v>2</v>
      </c>
      <c r="E153">
        <v>37.222999999999999</v>
      </c>
      <c r="F153" s="1">
        <v>10</v>
      </c>
      <c r="G153" s="1">
        <f t="shared" si="103"/>
        <v>47.222999999999999</v>
      </c>
      <c r="H153" s="1">
        <v>47.091999999999999</v>
      </c>
      <c r="I153" s="1">
        <v>47.082000000000001</v>
      </c>
      <c r="J153" s="1">
        <v>47.08</v>
      </c>
      <c r="K153" s="14">
        <f t="shared" si="115"/>
        <v>0.13100000000000023</v>
      </c>
      <c r="L153" s="14">
        <f t="shared" si="115"/>
        <v>9.9999999999980105E-3</v>
      </c>
      <c r="M153" s="14">
        <f t="shared" si="115"/>
        <v>2.0000000000024443E-3</v>
      </c>
      <c r="N153" s="20">
        <f t="shared" si="107"/>
        <v>0.30373831775700744</v>
      </c>
      <c r="O153" s="20">
        <f t="shared" si="108"/>
        <v>0.299477507327639</v>
      </c>
    </row>
    <row r="154" spans="1:20" x14ac:dyDescent="0.2">
      <c r="A154" s="1">
        <v>153</v>
      </c>
      <c r="B154" s="1" t="s">
        <v>35</v>
      </c>
      <c r="C154" s="1" t="s">
        <v>42</v>
      </c>
      <c r="D154" s="1">
        <v>3</v>
      </c>
      <c r="E154">
        <v>39.375999999999998</v>
      </c>
      <c r="F154" s="1">
        <v>10</v>
      </c>
      <c r="G154" s="1">
        <f t="shared" si="103"/>
        <v>49.375999999999998</v>
      </c>
      <c r="H154" s="1">
        <v>49.226999999999997</v>
      </c>
      <c r="I154" s="1">
        <v>49.213000000000001</v>
      </c>
      <c r="J154" s="1">
        <v>49.21</v>
      </c>
      <c r="K154" s="14">
        <f t="shared" si="115"/>
        <v>0.14900000000000091</v>
      </c>
      <c r="L154" s="14">
        <f t="shared" si="115"/>
        <v>1.3999999999995794E-2</v>
      </c>
      <c r="M154" s="14">
        <f t="shared" si="115"/>
        <v>3.0000000000001137E-3</v>
      </c>
      <c r="N154" s="20">
        <f t="shared" si="107"/>
        <v>0.33732981101401993</v>
      </c>
      <c r="O154" s="20">
        <f t="shared" si="108"/>
        <v>0.3312132972994819</v>
      </c>
    </row>
    <row r="155" spans="1:20" x14ac:dyDescent="0.2">
      <c r="A155" s="1">
        <v>154</v>
      </c>
      <c r="B155" s="1" t="s">
        <v>36</v>
      </c>
      <c r="C155" s="1" t="s">
        <v>42</v>
      </c>
      <c r="D155" s="1">
        <v>1</v>
      </c>
      <c r="E155">
        <v>43.063000000000002</v>
      </c>
      <c r="F155" s="1">
        <v>10</v>
      </c>
      <c r="G155" s="1">
        <f t="shared" si="103"/>
        <v>53.063000000000002</v>
      </c>
      <c r="H155" s="1">
        <v>52.807000000000002</v>
      </c>
      <c r="I155" s="1">
        <v>52.79</v>
      </c>
      <c r="J155" s="1">
        <v>52.787999999999997</v>
      </c>
      <c r="K155" s="14">
        <f t="shared" ref="K155:M157" si="116">G155-H155</f>
        <v>0.25600000000000023</v>
      </c>
      <c r="L155" s="14">
        <f t="shared" si="116"/>
        <v>1.7000000000003013E-2</v>
      </c>
      <c r="M155" s="14">
        <f t="shared" si="116"/>
        <v>2.0000000000024443E-3</v>
      </c>
      <c r="N155" s="20">
        <f t="shared" si="107"/>
        <v>0.52095173145412232</v>
      </c>
      <c r="O155" s="20">
        <f t="shared" si="108"/>
        <v>0.51714339837090062</v>
      </c>
      <c r="P155" s="18">
        <f>AVERAGE(N155:N157)</f>
        <v>0.43672011705768732</v>
      </c>
      <c r="Q155">
        <f>STDEV(N155:N157)</f>
        <v>0.12270170940040354</v>
      </c>
      <c r="R155" t="s">
        <v>160</v>
      </c>
    </row>
    <row r="156" spans="1:20" x14ac:dyDescent="0.2">
      <c r="A156" s="1">
        <v>155</v>
      </c>
      <c r="B156" s="1" t="s">
        <v>36</v>
      </c>
      <c r="C156" s="1" t="s">
        <v>42</v>
      </c>
      <c r="D156" s="1">
        <v>2</v>
      </c>
      <c r="E156">
        <v>45.006999999999998</v>
      </c>
      <c r="F156" s="1">
        <v>10</v>
      </c>
      <c r="G156" s="1">
        <f t="shared" si="103"/>
        <v>55.006999999999998</v>
      </c>
      <c r="H156" s="1">
        <v>54.755000000000003</v>
      </c>
      <c r="I156" s="1">
        <v>54.74</v>
      </c>
      <c r="J156" s="1">
        <v>54.737000000000002</v>
      </c>
      <c r="K156" s="14">
        <f t="shared" si="116"/>
        <v>0.25199999999999534</v>
      </c>
      <c r="L156" s="14">
        <f t="shared" si="116"/>
        <v>1.5000000000000568E-2</v>
      </c>
      <c r="M156" s="14">
        <f t="shared" si="116"/>
        <v>3.0000000000001137E-3</v>
      </c>
      <c r="N156" s="20">
        <f t="shared" si="107"/>
        <v>0.49326780788132574</v>
      </c>
      <c r="O156" s="20">
        <f t="shared" si="108"/>
        <v>0.48776032151991444</v>
      </c>
    </row>
    <row r="157" spans="1:20" x14ac:dyDescent="0.2">
      <c r="A157" s="1">
        <v>156</v>
      </c>
      <c r="B157" s="1" t="s">
        <v>36</v>
      </c>
      <c r="C157" s="1" t="s">
        <v>42</v>
      </c>
      <c r="D157" s="1">
        <v>3</v>
      </c>
      <c r="E157">
        <v>40.156999999999996</v>
      </c>
      <c r="F157" s="1">
        <v>10.000999999999999</v>
      </c>
      <c r="G157" s="1">
        <f t="shared" si="103"/>
        <v>50.157999999999994</v>
      </c>
      <c r="H157" s="1">
        <v>50.026000000000003</v>
      </c>
      <c r="I157" s="1">
        <v>50.012</v>
      </c>
      <c r="J157" s="1">
        <v>50.01</v>
      </c>
      <c r="K157" s="14">
        <f t="shared" si="116"/>
        <v>0.13199999999999079</v>
      </c>
      <c r="L157" s="14">
        <f t="shared" si="116"/>
        <v>1.4000000000002899E-2</v>
      </c>
      <c r="M157" s="14">
        <f t="shared" si="116"/>
        <v>2.0000000000024443E-3</v>
      </c>
      <c r="N157" s="20">
        <f t="shared" si="107"/>
        <v>0.29594081183761389</v>
      </c>
      <c r="O157" s="20">
        <f t="shared" si="108"/>
        <v>0.29192993681514956</v>
      </c>
    </row>
    <row r="158" spans="1:20" x14ac:dyDescent="0.2">
      <c r="A158" s="1">
        <v>157</v>
      </c>
      <c r="B158" s="1" t="s">
        <v>37</v>
      </c>
      <c r="C158" s="1" t="s">
        <v>42</v>
      </c>
      <c r="D158" s="1">
        <v>1</v>
      </c>
      <c r="E158">
        <v>41.558999999999997</v>
      </c>
      <c r="F158" s="1">
        <v>10</v>
      </c>
      <c r="G158" s="1">
        <f t="shared" si="103"/>
        <v>51.558999999999997</v>
      </c>
      <c r="H158" s="1">
        <v>51.183</v>
      </c>
      <c r="I158" s="1">
        <v>51.161000000000001</v>
      </c>
      <c r="J158" s="1">
        <v>51.155000000000001</v>
      </c>
      <c r="K158" s="14">
        <f t="shared" ref="K158:M160" si="117">G158-H158</f>
        <v>0.37599999999999767</v>
      </c>
      <c r="L158" s="14">
        <f t="shared" si="117"/>
        <v>2.1999999999998465E-2</v>
      </c>
      <c r="M158" s="14">
        <f t="shared" si="117"/>
        <v>6.0000000000002274E-3</v>
      </c>
      <c r="N158" s="20">
        <f t="shared" si="107"/>
        <v>0.78975662203106811</v>
      </c>
      <c r="O158" s="20">
        <f t="shared" si="108"/>
        <v>0.77793631868023905</v>
      </c>
      <c r="P158" s="18">
        <f>AVERAGE(N158:N160)</f>
        <v>0.73622079801562246</v>
      </c>
      <c r="Q158">
        <f>STDEV(N158:N160)</f>
        <v>8.6757487380518403E-2</v>
      </c>
      <c r="R158" t="s">
        <v>161</v>
      </c>
    </row>
    <row r="159" spans="1:20" x14ac:dyDescent="0.2">
      <c r="A159" s="1">
        <v>158</v>
      </c>
      <c r="B159" s="1" t="s">
        <v>37</v>
      </c>
      <c r="C159" s="1" t="s">
        <v>42</v>
      </c>
      <c r="D159" s="1">
        <v>2</v>
      </c>
      <c r="E159">
        <v>38.28</v>
      </c>
      <c r="F159" s="1">
        <v>10.000999999999999</v>
      </c>
      <c r="G159" s="1">
        <f t="shared" si="103"/>
        <v>48.280999999999999</v>
      </c>
      <c r="H159" s="1">
        <v>47.927999999999997</v>
      </c>
      <c r="I159" s="1">
        <v>47.908000000000001</v>
      </c>
      <c r="J159" s="1">
        <v>47.905999999999999</v>
      </c>
      <c r="K159" s="14">
        <f t="shared" si="117"/>
        <v>0.35300000000000153</v>
      </c>
      <c r="L159" s="14">
        <f t="shared" si="117"/>
        <v>1.9999999999996021E-2</v>
      </c>
      <c r="M159" s="14">
        <f t="shared" si="117"/>
        <v>2.0000000000024443E-3</v>
      </c>
      <c r="N159" s="20">
        <f t="shared" si="107"/>
        <v>0.78278294994365005</v>
      </c>
      <c r="O159" s="20">
        <f t="shared" si="108"/>
        <v>0.77857560323952857</v>
      </c>
    </row>
    <row r="160" spans="1:20" x14ac:dyDescent="0.2">
      <c r="A160" s="1">
        <v>159</v>
      </c>
      <c r="B160" s="1" t="s">
        <v>37</v>
      </c>
      <c r="C160" s="1" t="s">
        <v>42</v>
      </c>
      <c r="D160" s="1">
        <v>3</v>
      </c>
      <c r="E160">
        <v>43.945999999999998</v>
      </c>
      <c r="F160" s="1">
        <v>10.000999999999999</v>
      </c>
      <c r="G160" s="1">
        <f t="shared" si="103"/>
        <v>53.946999999999996</v>
      </c>
      <c r="H160" s="1">
        <v>53.624000000000002</v>
      </c>
      <c r="I160" s="1">
        <v>53.606999999999999</v>
      </c>
      <c r="J160" s="1">
        <v>53.606000000000002</v>
      </c>
      <c r="K160" s="14">
        <f t="shared" si="117"/>
        <v>0.32299999999999329</v>
      </c>
      <c r="L160" s="14">
        <f t="shared" si="117"/>
        <v>1.7000000000003013E-2</v>
      </c>
      <c r="M160" s="14">
        <f t="shared" si="117"/>
        <v>9.9999999999766942E-4</v>
      </c>
      <c r="N160" s="20">
        <f t="shared" si="107"/>
        <v>0.63612282207214932</v>
      </c>
      <c r="O160" s="20">
        <f t="shared" si="108"/>
        <v>0.63424552763631237</v>
      </c>
    </row>
    <row r="161" spans="1:20" x14ac:dyDescent="0.2">
      <c r="A161" s="1">
        <v>160</v>
      </c>
      <c r="B161" s="1" t="s">
        <v>38</v>
      </c>
      <c r="C161" s="1" t="s">
        <v>42</v>
      </c>
      <c r="D161" s="1">
        <v>1</v>
      </c>
      <c r="E161">
        <v>38.871000000000002</v>
      </c>
      <c r="F161" s="1">
        <v>10</v>
      </c>
      <c r="G161" s="1">
        <f t="shared" si="103"/>
        <v>48.871000000000002</v>
      </c>
      <c r="H161" s="1">
        <v>48.637</v>
      </c>
      <c r="I161" s="1">
        <v>48.62</v>
      </c>
      <c r="J161" s="1">
        <v>48.616999999999997</v>
      </c>
      <c r="K161" s="14">
        <f t="shared" ref="K161:M163" si="118">G161-H161</f>
        <v>0.23400000000000176</v>
      </c>
      <c r="L161" s="14">
        <f t="shared" si="118"/>
        <v>1.7000000000003013E-2</v>
      </c>
      <c r="M161" s="14">
        <f t="shared" si="118"/>
        <v>3.0000000000001137E-3</v>
      </c>
      <c r="N161" s="20">
        <f t="shared" si="107"/>
        <v>0.52245099450809462</v>
      </c>
      <c r="O161" s="20">
        <f t="shared" si="108"/>
        <v>0.5162484574249282</v>
      </c>
      <c r="P161" s="18">
        <f>AVERAGE(N161:N163)</f>
        <v>0.55734087091060902</v>
      </c>
      <c r="Q161">
        <f>STDEV(N161:N163)</f>
        <v>3.0362749976592697E-2</v>
      </c>
      <c r="R161" t="s">
        <v>162</v>
      </c>
    </row>
    <row r="162" spans="1:20" x14ac:dyDescent="0.2">
      <c r="A162" s="1">
        <v>161</v>
      </c>
      <c r="B162" s="1" t="s">
        <v>38</v>
      </c>
      <c r="C162" s="1" t="s">
        <v>42</v>
      </c>
      <c r="D162" s="1">
        <v>2</v>
      </c>
      <c r="E162">
        <v>38.741999999999997</v>
      </c>
      <c r="F162" s="1">
        <v>10</v>
      </c>
      <c r="G162" s="1">
        <f t="shared" si="103"/>
        <v>48.741999999999997</v>
      </c>
      <c r="H162" s="1">
        <v>48.485999999999997</v>
      </c>
      <c r="I162" s="1">
        <v>48.463000000000001</v>
      </c>
      <c r="J162" s="1">
        <v>48.462000000000003</v>
      </c>
      <c r="K162" s="14">
        <f t="shared" si="118"/>
        <v>0.25600000000000023</v>
      </c>
      <c r="L162" s="14">
        <f t="shared" si="118"/>
        <v>2.2999999999996135E-2</v>
      </c>
      <c r="M162" s="14">
        <f t="shared" si="118"/>
        <v>9.9999999999766942E-4</v>
      </c>
      <c r="N162" s="20">
        <f t="shared" si="107"/>
        <v>0.57777227518467367</v>
      </c>
      <c r="O162" s="20">
        <f t="shared" si="108"/>
        <v>0.57569692342611667</v>
      </c>
    </row>
    <row r="163" spans="1:20" x14ac:dyDescent="0.2">
      <c r="A163" s="1">
        <v>162</v>
      </c>
      <c r="B163" s="1" t="s">
        <v>38</v>
      </c>
      <c r="C163" s="1" t="s">
        <v>42</v>
      </c>
      <c r="D163" s="1">
        <v>3</v>
      </c>
      <c r="E163">
        <v>39.6</v>
      </c>
      <c r="F163" s="1">
        <v>10</v>
      </c>
      <c r="G163" s="1">
        <f t="shared" si="103"/>
        <v>49.6</v>
      </c>
      <c r="H163" s="1">
        <v>49.343000000000004</v>
      </c>
      <c r="I163" s="1">
        <v>49.32</v>
      </c>
      <c r="J163" s="1">
        <v>49.317999999999998</v>
      </c>
      <c r="K163" s="14">
        <f t="shared" si="118"/>
        <v>0.2569999999999979</v>
      </c>
      <c r="L163" s="14">
        <f t="shared" si="118"/>
        <v>2.300000000000324E-2</v>
      </c>
      <c r="M163" s="14">
        <f t="shared" si="118"/>
        <v>2.0000000000024443E-3</v>
      </c>
      <c r="N163" s="20">
        <f t="shared" si="107"/>
        <v>0.57179934303905888</v>
      </c>
      <c r="O163" s="20">
        <f t="shared" si="108"/>
        <v>0.56772100567721306</v>
      </c>
    </row>
    <row r="164" spans="1:20" x14ac:dyDescent="0.2">
      <c r="A164" s="1">
        <v>163</v>
      </c>
      <c r="B164" s="1" t="s">
        <v>47</v>
      </c>
      <c r="C164" s="1" t="s">
        <v>42</v>
      </c>
      <c r="D164" s="1">
        <v>1</v>
      </c>
      <c r="E164">
        <v>40.243000000000002</v>
      </c>
      <c r="F164" s="1">
        <v>10</v>
      </c>
      <c r="G164" s="1">
        <f t="shared" si="103"/>
        <v>50.243000000000002</v>
      </c>
      <c r="H164" s="1">
        <v>49.963999999999999</v>
      </c>
      <c r="I164" s="1">
        <v>49.941000000000003</v>
      </c>
      <c r="J164" s="1">
        <v>49.94</v>
      </c>
      <c r="K164" s="14">
        <f t="shared" ref="K164:M166" si="119">G164-H164</f>
        <v>0.27900000000000347</v>
      </c>
      <c r="L164" s="14">
        <f t="shared" si="119"/>
        <v>2.2999999999996135E-2</v>
      </c>
      <c r="M164" s="14">
        <f t="shared" si="119"/>
        <v>1.0000000000047748E-3</v>
      </c>
      <c r="N164" s="20">
        <f t="shared" si="107"/>
        <v>0.60672807368844506</v>
      </c>
      <c r="O164" s="20">
        <f t="shared" si="108"/>
        <v>0.60471356200315629</v>
      </c>
      <c r="P164" s="18">
        <f>AVERAGE(N164:N166)</f>
        <v>0.610055512320821</v>
      </c>
      <c r="Q164">
        <f>STDEV(N164:N166)</f>
        <v>1.549234412373263E-2</v>
      </c>
      <c r="R164" t="s">
        <v>163</v>
      </c>
    </row>
    <row r="165" spans="1:20" x14ac:dyDescent="0.2">
      <c r="A165" s="1">
        <v>164</v>
      </c>
      <c r="B165" s="1" t="s">
        <v>47</v>
      </c>
      <c r="C165" s="1" t="s">
        <v>42</v>
      </c>
      <c r="D165" s="1">
        <v>2</v>
      </c>
      <c r="E165">
        <v>42.784999999999997</v>
      </c>
      <c r="F165" s="1">
        <v>10.000999999999999</v>
      </c>
      <c r="G165" s="1">
        <f t="shared" si="103"/>
        <v>52.785999999999994</v>
      </c>
      <c r="H165" s="1">
        <v>52.497999999999998</v>
      </c>
      <c r="I165" s="1">
        <v>52.475000000000001</v>
      </c>
      <c r="J165" s="1">
        <v>52.472999999999999</v>
      </c>
      <c r="K165" s="14">
        <f t="shared" si="119"/>
        <v>0.2879999999999967</v>
      </c>
      <c r="L165" s="14">
        <f t="shared" si="119"/>
        <v>2.2999999999996135E-2</v>
      </c>
      <c r="M165" s="14">
        <f t="shared" si="119"/>
        <v>2.0000000000024443E-3</v>
      </c>
      <c r="N165" s="20">
        <f t="shared" si="107"/>
        <v>0.59649724620280953</v>
      </c>
      <c r="O165" s="20">
        <f t="shared" si="108"/>
        <v>0.59266317293948934</v>
      </c>
    </row>
    <row r="166" spans="1:20" x14ac:dyDescent="0.2">
      <c r="A166" s="1">
        <v>165</v>
      </c>
      <c r="B166" s="1" t="s">
        <v>47</v>
      </c>
      <c r="C166" s="1" t="s">
        <v>42</v>
      </c>
      <c r="D166" s="1">
        <v>3</v>
      </c>
      <c r="E166">
        <v>42.484999999999999</v>
      </c>
      <c r="F166" s="1">
        <v>10</v>
      </c>
      <c r="G166" s="1">
        <f t="shared" si="103"/>
        <v>52.484999999999999</v>
      </c>
      <c r="H166" s="1">
        <v>52.183999999999997</v>
      </c>
      <c r="I166" s="1">
        <v>52.16</v>
      </c>
      <c r="J166" s="1">
        <v>52.158000000000001</v>
      </c>
      <c r="K166" s="14">
        <f t="shared" si="119"/>
        <v>0.30100000000000193</v>
      </c>
      <c r="L166" s="14">
        <f t="shared" si="119"/>
        <v>2.4000000000000909E-2</v>
      </c>
      <c r="M166" s="14">
        <f t="shared" si="119"/>
        <v>1.9999999999953388E-3</v>
      </c>
      <c r="N166" s="20">
        <f t="shared" si="107"/>
        <v>0.62694121707120853</v>
      </c>
      <c r="O166" s="20">
        <f t="shared" si="108"/>
        <v>0.62308282208589638</v>
      </c>
    </row>
    <row r="167" spans="1:20" x14ac:dyDescent="0.2">
      <c r="A167" s="1">
        <v>166</v>
      </c>
      <c r="B167" s="1" t="s">
        <v>19</v>
      </c>
      <c r="C167" s="1" t="s">
        <v>42</v>
      </c>
      <c r="D167" s="1">
        <v>1</v>
      </c>
      <c r="E167">
        <v>40.107999999999997</v>
      </c>
      <c r="F167" s="1">
        <v>10.000999999999999</v>
      </c>
      <c r="G167" s="1">
        <f t="shared" si="103"/>
        <v>50.108999999999995</v>
      </c>
      <c r="H167" s="1">
        <v>49.478999999999999</v>
      </c>
      <c r="I167" s="1">
        <v>49.444000000000003</v>
      </c>
      <c r="J167" s="1">
        <v>49.44</v>
      </c>
      <c r="K167" s="14">
        <f t="shared" ref="K167:M169" si="120">G167-H167</f>
        <v>0.62999999999999545</v>
      </c>
      <c r="L167" s="14">
        <f t="shared" si="120"/>
        <v>3.4999999999996589E-2</v>
      </c>
      <c r="M167" s="14">
        <f t="shared" si="120"/>
        <v>4.0000000000048885E-3</v>
      </c>
      <c r="N167" s="20">
        <f t="shared" si="107"/>
        <v>1.3531553398058227</v>
      </c>
      <c r="O167" s="20">
        <f t="shared" si="108"/>
        <v>1.3449559097160169</v>
      </c>
      <c r="P167" s="18">
        <f>AVERAGE(N167:N169)</f>
        <v>1.3194561614145044</v>
      </c>
      <c r="Q167">
        <f>STDEV(N167:N169)</f>
        <v>4.1266599458685757E-2</v>
      </c>
      <c r="R167" t="s">
        <v>164</v>
      </c>
      <c r="S167" s="18">
        <f>AVERAGE(N167:N175)</f>
        <v>0.92917781789744325</v>
      </c>
      <c r="T167">
        <f>STDEV(N167:N175)</f>
        <v>0.328699928067263</v>
      </c>
    </row>
    <row r="168" spans="1:20" x14ac:dyDescent="0.2">
      <c r="A168" s="1">
        <v>167</v>
      </c>
      <c r="B168" s="1" t="s">
        <v>19</v>
      </c>
      <c r="C168" s="1" t="s">
        <v>42</v>
      </c>
      <c r="D168" s="1">
        <v>2</v>
      </c>
      <c r="E168">
        <v>38.771999999999998</v>
      </c>
      <c r="F168" s="1">
        <v>10</v>
      </c>
      <c r="G168" s="1">
        <f t="shared" si="103"/>
        <v>48.771999999999998</v>
      </c>
      <c r="H168" s="1">
        <v>48.171999999999997</v>
      </c>
      <c r="I168" s="1">
        <v>48.134</v>
      </c>
      <c r="J168" s="1">
        <v>48.131</v>
      </c>
      <c r="K168" s="14">
        <f t="shared" si="120"/>
        <v>0.60000000000000142</v>
      </c>
      <c r="L168" s="14">
        <f t="shared" si="120"/>
        <v>3.7999999999996703E-2</v>
      </c>
      <c r="M168" s="14">
        <f t="shared" si="120"/>
        <v>3.0000000000001137E-3</v>
      </c>
      <c r="N168" s="20">
        <f t="shared" si="107"/>
        <v>1.3317820115933632</v>
      </c>
      <c r="O168" s="20">
        <f t="shared" si="108"/>
        <v>1.3254664062824606</v>
      </c>
    </row>
    <row r="169" spans="1:20" x14ac:dyDescent="0.2">
      <c r="A169" s="1">
        <v>168</v>
      </c>
      <c r="B169" s="1" t="s">
        <v>19</v>
      </c>
      <c r="C169" s="1" t="s">
        <v>42</v>
      </c>
      <c r="D169" s="1">
        <v>3</v>
      </c>
      <c r="E169">
        <v>39.704999999999998</v>
      </c>
      <c r="F169" s="1">
        <v>10</v>
      </c>
      <c r="G169" s="1">
        <f t="shared" si="103"/>
        <v>49.704999999999998</v>
      </c>
      <c r="H169" s="1">
        <v>49.119</v>
      </c>
      <c r="I169" s="1">
        <v>49.081000000000003</v>
      </c>
      <c r="J169" s="1">
        <v>49.08</v>
      </c>
      <c r="K169" s="14">
        <f t="shared" si="120"/>
        <v>0.58599999999999852</v>
      </c>
      <c r="L169" s="14">
        <f t="shared" si="120"/>
        <v>3.7999999999996703E-2</v>
      </c>
      <c r="M169" s="14">
        <f t="shared" si="120"/>
        <v>1.0000000000047748E-3</v>
      </c>
      <c r="N169" s="20">
        <f t="shared" si="107"/>
        <v>1.2734311328443271</v>
      </c>
      <c r="O169" s="20">
        <f t="shared" si="108"/>
        <v>1.2713677390436162</v>
      </c>
    </row>
    <row r="170" spans="1:20" x14ac:dyDescent="0.2">
      <c r="A170" s="1">
        <v>169</v>
      </c>
      <c r="B170" s="1" t="s">
        <v>20</v>
      </c>
      <c r="C170" s="1" t="s">
        <v>42</v>
      </c>
      <c r="D170" s="1">
        <v>1</v>
      </c>
      <c r="E170">
        <v>39.771000000000001</v>
      </c>
      <c r="F170" s="1">
        <v>10</v>
      </c>
      <c r="G170" s="1">
        <f t="shared" ref="G170:G217" si="121">SUM(E170:F170)</f>
        <v>49.771000000000001</v>
      </c>
      <c r="H170" s="1">
        <v>49.494</v>
      </c>
      <c r="I170" s="1">
        <v>49.49</v>
      </c>
      <c r="J170" s="1">
        <v>49.488</v>
      </c>
      <c r="K170" s="14">
        <f>G170-H170</f>
        <v>0.27700000000000102</v>
      </c>
      <c r="L170" s="14">
        <f>H170-I170</f>
        <v>3.9999999999977831E-3</v>
      </c>
      <c r="M170" s="14">
        <f t="shared" ref="M170:M172" si="122">I170-J170</f>
        <v>2.0000000000024443E-3</v>
      </c>
      <c r="N170" s="20">
        <f t="shared" si="107"/>
        <v>0.57185580342709041</v>
      </c>
      <c r="O170" s="20">
        <f t="shared" si="108"/>
        <v>0.56779147302485899</v>
      </c>
      <c r="P170" s="18">
        <f>AVERAGE(N170:N172)</f>
        <v>0.5648553689869088</v>
      </c>
      <c r="Q170">
        <f>STDEV(N170:N172)</f>
        <v>2.8120712465318162E-2</v>
      </c>
      <c r="R170" t="s">
        <v>165</v>
      </c>
    </row>
    <row r="171" spans="1:20" x14ac:dyDescent="0.2">
      <c r="A171" s="1">
        <v>170</v>
      </c>
      <c r="B171" s="1" t="s">
        <v>20</v>
      </c>
      <c r="C171" s="1" t="s">
        <v>42</v>
      </c>
      <c r="D171" s="1">
        <v>2</v>
      </c>
      <c r="E171">
        <v>39.029000000000003</v>
      </c>
      <c r="F171" s="1">
        <v>10</v>
      </c>
      <c r="G171" s="1">
        <f t="shared" si="121"/>
        <v>49.029000000000003</v>
      </c>
      <c r="H171" s="1">
        <v>48.749000000000002</v>
      </c>
      <c r="I171" s="1">
        <v>48.744999999999997</v>
      </c>
      <c r="J171" s="1">
        <v>48.741999999999997</v>
      </c>
      <c r="K171" s="14">
        <f t="shared" ref="K171:L172" si="123">G171-H171</f>
        <v>0.28000000000000114</v>
      </c>
      <c r="L171" s="14">
        <f t="shared" si="123"/>
        <v>4.0000000000048885E-3</v>
      </c>
      <c r="M171" s="14">
        <f t="shared" si="122"/>
        <v>3.0000000000001137E-3</v>
      </c>
      <c r="N171" s="20">
        <f t="shared" si="107"/>
        <v>0.58881457469945886</v>
      </c>
      <c r="O171" s="20">
        <f t="shared" si="108"/>
        <v>0.58262385885732293</v>
      </c>
    </row>
    <row r="172" spans="1:20" x14ac:dyDescent="0.2">
      <c r="A172" s="1">
        <v>171</v>
      </c>
      <c r="B172" s="1" t="s">
        <v>20</v>
      </c>
      <c r="C172" s="1" t="s">
        <v>42</v>
      </c>
      <c r="D172" s="1">
        <v>3</v>
      </c>
      <c r="E172">
        <v>42.912999999999997</v>
      </c>
      <c r="F172" s="1">
        <v>10</v>
      </c>
      <c r="G172" s="1">
        <f t="shared" si="121"/>
        <v>52.912999999999997</v>
      </c>
      <c r="H172" s="1">
        <v>52.637999999999998</v>
      </c>
      <c r="I172" s="1">
        <v>52.634</v>
      </c>
      <c r="J172" s="1">
        <v>52.631999999999998</v>
      </c>
      <c r="K172" s="14">
        <f t="shared" si="123"/>
        <v>0.27499999999999858</v>
      </c>
      <c r="L172" s="14">
        <f t="shared" si="123"/>
        <v>3.9999999999977831E-3</v>
      </c>
      <c r="M172" s="14">
        <f t="shared" si="122"/>
        <v>2.0000000000024443E-3</v>
      </c>
      <c r="N172" s="20">
        <f t="shared" si="107"/>
        <v>0.53389572883417724</v>
      </c>
      <c r="O172" s="20">
        <f t="shared" si="108"/>
        <v>0.53007561652163027</v>
      </c>
    </row>
    <row r="173" spans="1:20" x14ac:dyDescent="0.2">
      <c r="A173" s="1">
        <v>172</v>
      </c>
      <c r="B173" s="1" t="s">
        <v>48</v>
      </c>
      <c r="C173" s="1" t="s">
        <v>42</v>
      </c>
      <c r="D173" s="1">
        <v>1</v>
      </c>
      <c r="E173">
        <v>40.701000000000001</v>
      </c>
      <c r="F173" s="1">
        <v>10</v>
      </c>
      <c r="G173" s="1">
        <f t="shared" si="121"/>
        <v>50.701000000000001</v>
      </c>
      <c r="H173" s="1">
        <v>50.253999999999998</v>
      </c>
      <c r="I173" s="1">
        <v>50.235999999999997</v>
      </c>
      <c r="J173" s="1">
        <v>50.23</v>
      </c>
      <c r="K173" s="14">
        <f t="shared" ref="K173:M175" si="124">G173-H173</f>
        <v>0.44700000000000273</v>
      </c>
      <c r="L173" s="14">
        <f t="shared" si="124"/>
        <v>1.8000000000000682E-2</v>
      </c>
      <c r="M173" s="14">
        <f t="shared" si="124"/>
        <v>6.0000000000002274E-3</v>
      </c>
      <c r="N173" s="20">
        <f t="shared" si="107"/>
        <v>0.93768664144933123</v>
      </c>
      <c r="O173" s="20">
        <f t="shared" si="108"/>
        <v>0.92563102157816601</v>
      </c>
      <c r="P173" s="18">
        <f>AVERAGE(N173:N175)</f>
        <v>0.90322192329091633</v>
      </c>
      <c r="Q173">
        <f>STDEV(N173:N175)</f>
        <v>3.3139902687430549E-2</v>
      </c>
      <c r="R173" t="s">
        <v>166</v>
      </c>
    </row>
    <row r="174" spans="1:20" x14ac:dyDescent="0.2">
      <c r="A174" s="1">
        <v>173</v>
      </c>
      <c r="B174" s="1" t="s">
        <v>48</v>
      </c>
      <c r="C174" s="1" t="s">
        <v>42</v>
      </c>
      <c r="D174" s="1">
        <v>2</v>
      </c>
      <c r="E174">
        <v>42.89</v>
      </c>
      <c r="F174" s="1">
        <v>10</v>
      </c>
      <c r="G174" s="1">
        <f t="shared" si="121"/>
        <v>52.89</v>
      </c>
      <c r="H174" s="1">
        <v>52.442</v>
      </c>
      <c r="I174" s="1">
        <v>52.435000000000002</v>
      </c>
      <c r="J174" s="1">
        <v>52.433</v>
      </c>
      <c r="K174" s="14">
        <f t="shared" si="124"/>
        <v>0.4480000000000004</v>
      </c>
      <c r="L174" s="14">
        <f t="shared" si="124"/>
        <v>6.9999999999978968E-3</v>
      </c>
      <c r="M174" s="14">
        <f t="shared" si="124"/>
        <v>2.0000000000024443E-3</v>
      </c>
      <c r="N174" s="20">
        <f t="shared" si="107"/>
        <v>0.87158850342341498</v>
      </c>
      <c r="O174" s="20">
        <f t="shared" si="108"/>
        <v>0.86774101268236592</v>
      </c>
    </row>
    <row r="175" spans="1:20" x14ac:dyDescent="0.2">
      <c r="A175" s="1">
        <v>174</v>
      </c>
      <c r="B175" s="1" t="s">
        <v>48</v>
      </c>
      <c r="C175" s="1" t="s">
        <v>42</v>
      </c>
      <c r="D175" s="1">
        <v>3</v>
      </c>
      <c r="E175">
        <v>41.661000000000001</v>
      </c>
      <c r="F175" s="1">
        <v>10</v>
      </c>
      <c r="G175" s="1">
        <f t="shared" si="121"/>
        <v>51.661000000000001</v>
      </c>
      <c r="H175" s="1">
        <v>51.204999999999998</v>
      </c>
      <c r="I175" s="1">
        <v>51.2</v>
      </c>
      <c r="J175" s="1">
        <v>51.2</v>
      </c>
      <c r="K175" s="14">
        <f t="shared" si="124"/>
        <v>0.45600000000000307</v>
      </c>
      <c r="L175" s="14">
        <f t="shared" si="124"/>
        <v>4.9999999999954525E-3</v>
      </c>
      <c r="M175" s="14">
        <f t="shared" si="124"/>
        <v>0</v>
      </c>
      <c r="N175" s="20">
        <f t="shared" si="107"/>
        <v>0.90039062500000266</v>
      </c>
      <c r="O175" s="20">
        <f t="shared" si="108"/>
        <v>0.90039062500000266</v>
      </c>
    </row>
    <row r="176" spans="1:20" x14ac:dyDescent="0.2">
      <c r="A176" s="1">
        <v>175</v>
      </c>
      <c r="B176" s="1" t="s">
        <v>21</v>
      </c>
      <c r="C176" s="1" t="s">
        <v>42</v>
      </c>
      <c r="D176" s="1">
        <v>1</v>
      </c>
      <c r="E176">
        <v>39.881</v>
      </c>
      <c r="F176" s="1">
        <v>10</v>
      </c>
      <c r="G176" s="1">
        <f t="shared" si="121"/>
        <v>49.881</v>
      </c>
      <c r="H176" s="1">
        <v>49.579000000000001</v>
      </c>
      <c r="I176" s="1">
        <v>49.573999999999998</v>
      </c>
      <c r="J176" s="1">
        <v>49.572000000000003</v>
      </c>
      <c r="K176" s="14">
        <f t="shared" ref="K176:M178" si="125">G176-H176</f>
        <v>0.3019999999999996</v>
      </c>
      <c r="L176" s="14">
        <f t="shared" si="125"/>
        <v>5.000000000002558E-3</v>
      </c>
      <c r="M176" s="14">
        <f t="shared" si="125"/>
        <v>1.9999999999953388E-3</v>
      </c>
      <c r="N176" s="20">
        <f t="shared" si="107"/>
        <v>0.6233357540547102</v>
      </c>
      <c r="O176" s="20">
        <f t="shared" si="108"/>
        <v>0.61927623350950256</v>
      </c>
      <c r="P176" s="18">
        <f>AVERAGE(N176:N178)</f>
        <v>0.57764602963758327</v>
      </c>
      <c r="Q176">
        <f>STDEV(N176:N178)</f>
        <v>3.9729040006292661E-2</v>
      </c>
      <c r="R176" t="s">
        <v>167</v>
      </c>
    </row>
    <row r="177" spans="1:20" x14ac:dyDescent="0.2">
      <c r="A177" s="1">
        <v>176</v>
      </c>
      <c r="B177" s="1" t="s">
        <v>21</v>
      </c>
      <c r="C177" s="1" t="s">
        <v>42</v>
      </c>
      <c r="D177" s="1">
        <v>2</v>
      </c>
      <c r="E177">
        <v>43.628999999999998</v>
      </c>
      <c r="F177" s="1">
        <v>10</v>
      </c>
      <c r="G177" s="1">
        <f t="shared" si="121"/>
        <v>53.628999999999998</v>
      </c>
      <c r="H177" s="1">
        <v>53.366999999999997</v>
      </c>
      <c r="I177" s="1">
        <v>53.335999999999999</v>
      </c>
      <c r="J177" s="1">
        <v>53.335000000000001</v>
      </c>
      <c r="K177" s="14">
        <f t="shared" si="125"/>
        <v>0.26200000000000045</v>
      </c>
      <c r="L177" s="14">
        <f t="shared" si="125"/>
        <v>3.0999999999998806E-2</v>
      </c>
      <c r="M177" s="14">
        <f t="shared" si="125"/>
        <v>9.9999999999766942E-4</v>
      </c>
      <c r="N177" s="20">
        <f t="shared" si="107"/>
        <v>0.55123277397581827</v>
      </c>
      <c r="O177" s="20">
        <f t="shared" si="108"/>
        <v>0.54934753262336766</v>
      </c>
    </row>
    <row r="178" spans="1:20" x14ac:dyDescent="0.2">
      <c r="A178" s="1">
        <v>177</v>
      </c>
      <c r="B178" s="1" t="s">
        <v>21</v>
      </c>
      <c r="C178" s="1" t="s">
        <v>42</v>
      </c>
      <c r="D178" s="1">
        <v>3</v>
      </c>
      <c r="E178">
        <v>40.426000000000002</v>
      </c>
      <c r="F178" s="1">
        <v>10</v>
      </c>
      <c r="G178" s="1">
        <f t="shared" si="121"/>
        <v>50.426000000000002</v>
      </c>
      <c r="H178" s="1">
        <v>50.165999999999997</v>
      </c>
      <c r="I178" s="1">
        <v>50.146000000000001</v>
      </c>
      <c r="J178" s="1">
        <v>50.146000000000001</v>
      </c>
      <c r="K178" s="14">
        <f t="shared" si="125"/>
        <v>0.26000000000000512</v>
      </c>
      <c r="L178" s="14">
        <f t="shared" si="125"/>
        <v>1.9999999999996021E-2</v>
      </c>
      <c r="M178" s="14">
        <f t="shared" si="125"/>
        <v>0</v>
      </c>
      <c r="N178" s="20">
        <f t="shared" si="107"/>
        <v>0.55836956088222145</v>
      </c>
      <c r="O178" s="20">
        <f t="shared" si="108"/>
        <v>0.55836956088222145</v>
      </c>
    </row>
    <row r="179" spans="1:20" x14ac:dyDescent="0.2">
      <c r="A179" s="1">
        <v>178</v>
      </c>
      <c r="B179" s="1" t="s">
        <v>23</v>
      </c>
      <c r="C179" s="1" t="s">
        <v>42</v>
      </c>
      <c r="D179" s="1">
        <v>1</v>
      </c>
      <c r="E179">
        <v>44.451000000000001</v>
      </c>
      <c r="F179" s="1">
        <v>10</v>
      </c>
      <c r="G179" s="1">
        <f t="shared" si="121"/>
        <v>54.451000000000001</v>
      </c>
      <c r="H179" s="1">
        <v>54.347000000000001</v>
      </c>
      <c r="I179" s="1">
        <v>54.335999999999999</v>
      </c>
      <c r="J179" s="1">
        <v>54.334000000000003</v>
      </c>
      <c r="K179" s="14">
        <f t="shared" ref="K179:M181" si="126">G179-H179</f>
        <v>0.1039999999999992</v>
      </c>
      <c r="L179" s="14">
        <f t="shared" si="126"/>
        <v>1.1000000000002785E-2</v>
      </c>
      <c r="M179" s="14">
        <f t="shared" si="126"/>
        <v>1.9999999999953388E-3</v>
      </c>
      <c r="N179" s="20">
        <f t="shared" si="107"/>
        <v>0.21533478116833038</v>
      </c>
      <c r="O179" s="20">
        <f t="shared" si="108"/>
        <v>0.21164605418140248</v>
      </c>
      <c r="P179" s="18">
        <f>AVERAGE(N179:N181)</f>
        <v>0.20919661676705262</v>
      </c>
      <c r="Q179">
        <f>STDEV(N179:N181)</f>
        <v>5.6420067071809013E-3</v>
      </c>
      <c r="R179" t="s">
        <v>168</v>
      </c>
      <c r="S179" s="18">
        <f>AVERAGE(N179:N190)</f>
        <v>0.82041688740744734</v>
      </c>
      <c r="T179">
        <f>STDEV(N179:N190)</f>
        <v>0.49036973699424158</v>
      </c>
    </row>
    <row r="180" spans="1:20" x14ac:dyDescent="0.2">
      <c r="A180" s="1">
        <v>179</v>
      </c>
      <c r="B180" s="1" t="s">
        <v>23</v>
      </c>
      <c r="C180" s="1" t="s">
        <v>42</v>
      </c>
      <c r="D180" s="1">
        <v>2</v>
      </c>
      <c r="E180">
        <v>42.99</v>
      </c>
      <c r="F180" s="1">
        <v>10</v>
      </c>
      <c r="G180" s="1">
        <f t="shared" si="121"/>
        <v>52.99</v>
      </c>
      <c r="H180" s="1">
        <v>52.886000000000003</v>
      </c>
      <c r="I180" s="1">
        <v>52.881</v>
      </c>
      <c r="J180" s="1">
        <v>52.88</v>
      </c>
      <c r="K180" s="14">
        <f>G180-H180</f>
        <v>0.1039999999999992</v>
      </c>
      <c r="L180" s="14">
        <f t="shared" si="126"/>
        <v>5.000000000002558E-3</v>
      </c>
      <c r="M180" s="14">
        <f t="shared" si="126"/>
        <v>9.9999999999766942E-4</v>
      </c>
      <c r="N180" s="20">
        <f t="shared" si="107"/>
        <v>0.20801815431163995</v>
      </c>
      <c r="O180" s="20">
        <f t="shared" si="108"/>
        <v>0.20612318223938164</v>
      </c>
    </row>
    <row r="181" spans="1:20" x14ac:dyDescent="0.2">
      <c r="A181" s="1">
        <v>180</v>
      </c>
      <c r="B181" s="1" t="s">
        <v>23</v>
      </c>
      <c r="C181" s="1" t="s">
        <v>42</v>
      </c>
      <c r="D181" s="1">
        <v>3</v>
      </c>
      <c r="E181">
        <v>40.043999999999997</v>
      </c>
      <c r="F181" s="1">
        <v>10</v>
      </c>
      <c r="G181" s="1">
        <f t="shared" si="121"/>
        <v>50.043999999999997</v>
      </c>
      <c r="H181" s="1">
        <v>49.944000000000003</v>
      </c>
      <c r="I181" s="1">
        <v>49.942999999999998</v>
      </c>
      <c r="J181" s="1">
        <v>49.942</v>
      </c>
      <c r="K181" s="14">
        <f t="shared" si="126"/>
        <v>9.9999999999994316E-2</v>
      </c>
      <c r="L181" s="14">
        <f t="shared" si="126"/>
        <v>1.0000000000047748E-3</v>
      </c>
      <c r="M181" s="14">
        <f t="shared" si="126"/>
        <v>9.9999999999766942E-4</v>
      </c>
      <c r="N181" s="20">
        <f t="shared" si="107"/>
        <v>0.20423691482118755</v>
      </c>
      <c r="O181" s="20">
        <f t="shared" si="108"/>
        <v>0.20223054281880426</v>
      </c>
    </row>
    <row r="182" spans="1:20" x14ac:dyDescent="0.2">
      <c r="A182" s="1">
        <v>181</v>
      </c>
      <c r="B182" s="1" t="s">
        <v>24</v>
      </c>
      <c r="C182" s="1" t="s">
        <v>42</v>
      </c>
      <c r="D182" s="1">
        <v>1</v>
      </c>
      <c r="E182">
        <v>41.34</v>
      </c>
      <c r="F182" s="1">
        <v>10</v>
      </c>
      <c r="G182" s="1">
        <f t="shared" si="121"/>
        <v>51.34</v>
      </c>
      <c r="H182" s="1">
        <v>51.015000000000001</v>
      </c>
      <c r="I182" s="1">
        <v>50.994</v>
      </c>
      <c r="J182" s="1">
        <v>50.993000000000002</v>
      </c>
      <c r="K182" s="14">
        <f t="shared" ref="K182:M184" si="127">G182-H182</f>
        <v>0.32500000000000284</v>
      </c>
      <c r="L182" s="14">
        <f t="shared" si="127"/>
        <v>2.1000000000000796E-2</v>
      </c>
      <c r="M182" s="14">
        <f t="shared" si="127"/>
        <v>9.9999999999766942E-4</v>
      </c>
      <c r="N182" s="20">
        <f t="shared" si="107"/>
        <v>0.68048555684114831</v>
      </c>
      <c r="O182" s="20">
        <f t="shared" si="108"/>
        <v>0.67851119739577026</v>
      </c>
      <c r="P182" s="18">
        <f>AVERAGE(N182:N184)</f>
        <v>0.68501893346707055</v>
      </c>
      <c r="Q182">
        <f>STDEV(N182:N184)</f>
        <v>1.5065611814439342E-2</v>
      </c>
      <c r="R182" t="s">
        <v>169</v>
      </c>
    </row>
    <row r="183" spans="1:20" x14ac:dyDescent="0.2">
      <c r="A183" s="1">
        <v>182</v>
      </c>
      <c r="B183" s="1" t="s">
        <v>24</v>
      </c>
      <c r="C183" s="1" t="s">
        <v>42</v>
      </c>
      <c r="D183" s="1">
        <v>2</v>
      </c>
      <c r="E183">
        <v>42.375999999999998</v>
      </c>
      <c r="F183" s="1">
        <v>10</v>
      </c>
      <c r="G183" s="1">
        <f t="shared" si="121"/>
        <v>52.375999999999998</v>
      </c>
      <c r="H183" s="1">
        <v>52.048000000000002</v>
      </c>
      <c r="I183" s="1">
        <v>52.029000000000003</v>
      </c>
      <c r="J183" s="1">
        <v>52.026000000000003</v>
      </c>
      <c r="K183" s="14">
        <f t="shared" si="127"/>
        <v>0.32799999999999585</v>
      </c>
      <c r="L183" s="14">
        <f t="shared" si="127"/>
        <v>1.8999999999998352E-2</v>
      </c>
      <c r="M183" s="14">
        <f t="shared" si="127"/>
        <v>3.0000000000001137E-3</v>
      </c>
      <c r="N183" s="20">
        <f t="shared" si="107"/>
        <v>0.67274055280051037</v>
      </c>
      <c r="O183" s="20">
        <f t="shared" si="108"/>
        <v>0.66693574737164418</v>
      </c>
    </row>
    <row r="184" spans="1:20" x14ac:dyDescent="0.2">
      <c r="A184" s="1">
        <v>183</v>
      </c>
      <c r="B184" s="1" t="s">
        <v>24</v>
      </c>
      <c r="C184" s="1" t="s">
        <v>42</v>
      </c>
      <c r="D184" s="1">
        <v>3</v>
      </c>
      <c r="E184">
        <v>40.936999999999998</v>
      </c>
      <c r="F184" s="1">
        <v>10</v>
      </c>
      <c r="G184" s="1">
        <f t="shared" si="121"/>
        <v>50.936999999999998</v>
      </c>
      <c r="H184" s="1">
        <v>50.606000000000002</v>
      </c>
      <c r="I184" s="1">
        <v>50.587000000000003</v>
      </c>
      <c r="J184" s="1">
        <v>50.582000000000001</v>
      </c>
      <c r="K184" s="14">
        <f t="shared" si="127"/>
        <v>0.33099999999999596</v>
      </c>
      <c r="L184" s="14">
        <f t="shared" si="127"/>
        <v>1.8999999999998352E-2</v>
      </c>
      <c r="M184" s="14">
        <f t="shared" si="127"/>
        <v>5.000000000002558E-3</v>
      </c>
      <c r="N184" s="20">
        <f t="shared" si="107"/>
        <v>0.70183069075955284</v>
      </c>
      <c r="O184" s="20">
        <f t="shared" si="108"/>
        <v>0.6918773597959893</v>
      </c>
    </row>
    <row r="185" spans="1:20" x14ac:dyDescent="0.2">
      <c r="A185" s="1">
        <v>184</v>
      </c>
      <c r="B185" s="1" t="s">
        <v>25</v>
      </c>
      <c r="C185" s="1" t="s">
        <v>42</v>
      </c>
      <c r="D185" s="1">
        <v>1</v>
      </c>
      <c r="E185">
        <v>41.991</v>
      </c>
      <c r="F185" s="1">
        <v>10</v>
      </c>
      <c r="G185" s="1">
        <f t="shared" si="121"/>
        <v>51.991</v>
      </c>
      <c r="H185" s="1">
        <v>51.604999999999997</v>
      </c>
      <c r="I185" s="1">
        <v>51.57</v>
      </c>
      <c r="J185" s="1">
        <v>51.567999999999998</v>
      </c>
      <c r="K185" s="14">
        <f t="shared" ref="K185:M187" si="128">G185-H185</f>
        <v>0.38600000000000279</v>
      </c>
      <c r="L185" s="14">
        <f t="shared" si="128"/>
        <v>3.4999999999996589E-2</v>
      </c>
      <c r="M185" s="14">
        <f t="shared" si="128"/>
        <v>2.0000000000024443E-3</v>
      </c>
      <c r="N185" s="20">
        <f t="shared" si="107"/>
        <v>0.82027614024200446</v>
      </c>
      <c r="O185" s="20">
        <f t="shared" si="108"/>
        <v>0.81636610432422874</v>
      </c>
      <c r="P185" s="18">
        <f>AVERAGE(N185:N187)</f>
        <v>0.8747271764216672</v>
      </c>
      <c r="Q185">
        <f>STDEV(N185:N187)</f>
        <v>4.777402481285719E-2</v>
      </c>
      <c r="R185" t="s">
        <v>170</v>
      </c>
    </row>
    <row r="186" spans="1:20" x14ac:dyDescent="0.2">
      <c r="A186" s="1">
        <v>185</v>
      </c>
      <c r="B186" s="1" t="s">
        <v>25</v>
      </c>
      <c r="C186" s="1" t="s">
        <v>42</v>
      </c>
      <c r="D186" s="1">
        <v>2</v>
      </c>
      <c r="E186">
        <v>41.445999999999998</v>
      </c>
      <c r="F186" s="1">
        <v>10</v>
      </c>
      <c r="G186" s="1">
        <f t="shared" si="121"/>
        <v>51.445999999999998</v>
      </c>
      <c r="H186" s="1">
        <v>51.024000000000001</v>
      </c>
      <c r="I186" s="1">
        <v>50.991</v>
      </c>
      <c r="J186" s="1">
        <v>50.99</v>
      </c>
      <c r="K186" s="14">
        <f t="shared" si="128"/>
        <v>0.42199999999999704</v>
      </c>
      <c r="L186" s="14">
        <f t="shared" si="128"/>
        <v>3.3000000000001251E-2</v>
      </c>
      <c r="M186" s="14">
        <f t="shared" si="128"/>
        <v>9.9999999999766942E-4</v>
      </c>
      <c r="N186" s="20">
        <f t="shared" si="107"/>
        <v>0.89429299862717748</v>
      </c>
      <c r="O186" s="20">
        <f t="shared" si="108"/>
        <v>0.8923143299798042</v>
      </c>
    </row>
    <row r="187" spans="1:20" x14ac:dyDescent="0.2">
      <c r="A187" s="1">
        <v>186</v>
      </c>
      <c r="B187" s="1" t="s">
        <v>25</v>
      </c>
      <c r="C187" s="1" t="s">
        <v>42</v>
      </c>
      <c r="D187" s="1">
        <v>3</v>
      </c>
      <c r="E187">
        <v>39.256</v>
      </c>
      <c r="F187" s="1">
        <v>10</v>
      </c>
      <c r="G187" s="1">
        <f t="shared" si="121"/>
        <v>49.256</v>
      </c>
      <c r="H187" s="1">
        <v>48.835999999999999</v>
      </c>
      <c r="I187" s="1">
        <v>48.817</v>
      </c>
      <c r="J187" s="1">
        <v>48.811999999999998</v>
      </c>
      <c r="K187" s="14">
        <f t="shared" si="128"/>
        <v>0.42000000000000171</v>
      </c>
      <c r="L187" s="14">
        <f t="shared" si="128"/>
        <v>1.8999999999998352E-2</v>
      </c>
      <c r="M187" s="14">
        <f t="shared" si="128"/>
        <v>5.000000000002558E-3</v>
      </c>
      <c r="N187" s="20">
        <f t="shared" si="107"/>
        <v>0.90961239039581976</v>
      </c>
      <c r="O187" s="20">
        <f t="shared" si="108"/>
        <v>0.89927689124689181</v>
      </c>
    </row>
    <row r="188" spans="1:20" x14ac:dyDescent="0.2">
      <c r="A188" s="1">
        <v>187</v>
      </c>
      <c r="B188" s="1" t="s">
        <v>26</v>
      </c>
      <c r="C188" s="1" t="s">
        <v>42</v>
      </c>
      <c r="D188" s="1">
        <v>1</v>
      </c>
      <c r="E188">
        <v>42.515000000000001</v>
      </c>
      <c r="F188" s="1">
        <v>10</v>
      </c>
      <c r="G188" s="1">
        <f t="shared" si="121"/>
        <v>52.515000000000001</v>
      </c>
      <c r="H188" s="1">
        <v>51.8</v>
      </c>
      <c r="I188" s="1">
        <v>51.753</v>
      </c>
      <c r="J188" s="1">
        <v>51.749000000000002</v>
      </c>
      <c r="K188" s="14">
        <f t="shared" ref="K188:M190" si="129">G188-H188</f>
        <v>0.71500000000000341</v>
      </c>
      <c r="L188" s="14">
        <f t="shared" si="129"/>
        <v>4.6999999999997044E-2</v>
      </c>
      <c r="M188" s="14">
        <f t="shared" si="129"/>
        <v>3.9999999999977831E-3</v>
      </c>
      <c r="N188" s="20">
        <f t="shared" si="107"/>
        <v>1.480221840035556</v>
      </c>
      <c r="O188" s="20">
        <f t="shared" si="108"/>
        <v>1.472378412845643</v>
      </c>
      <c r="P188" s="18">
        <f>AVERAGE(N188:N190)</f>
        <v>1.5127248229739987</v>
      </c>
      <c r="Q188">
        <f>STDEV(N188:N190)</f>
        <v>9.3586358310299711E-2</v>
      </c>
      <c r="R188" t="s">
        <v>171</v>
      </c>
    </row>
    <row r="189" spans="1:20" x14ac:dyDescent="0.2">
      <c r="A189" s="1">
        <v>188</v>
      </c>
      <c r="B189" s="1" t="s">
        <v>26</v>
      </c>
      <c r="C189" s="1" t="s">
        <v>42</v>
      </c>
      <c r="D189" s="1">
        <v>2</v>
      </c>
      <c r="E189">
        <v>43.406999999999996</v>
      </c>
      <c r="F189" s="1">
        <v>10</v>
      </c>
      <c r="G189" s="1">
        <f t="shared" si="121"/>
        <v>53.406999999999996</v>
      </c>
      <c r="H189" s="1">
        <v>52.692999999999998</v>
      </c>
      <c r="I189" s="1">
        <v>52.649000000000001</v>
      </c>
      <c r="J189" s="1">
        <v>52.649000000000001</v>
      </c>
      <c r="K189" s="14">
        <f t="shared" si="129"/>
        <v>0.71399999999999864</v>
      </c>
      <c r="L189" s="14">
        <f t="shared" si="129"/>
        <v>4.399999999999693E-2</v>
      </c>
      <c r="M189" s="14">
        <f t="shared" si="129"/>
        <v>0</v>
      </c>
      <c r="N189" s="20">
        <f t="shared" si="107"/>
        <v>1.4397234515375334</v>
      </c>
      <c r="O189" s="20">
        <f t="shared" si="108"/>
        <v>1.4397234515375334</v>
      </c>
    </row>
    <row r="190" spans="1:20" x14ac:dyDescent="0.2">
      <c r="A190" s="1">
        <v>189</v>
      </c>
      <c r="B190" s="1" t="s">
        <v>26</v>
      </c>
      <c r="C190" s="1" t="s">
        <v>42</v>
      </c>
      <c r="D190" s="1">
        <v>3</v>
      </c>
      <c r="E190">
        <v>39.545999999999999</v>
      </c>
      <c r="F190" s="1">
        <v>10</v>
      </c>
      <c r="G190" s="1">
        <f t="shared" si="121"/>
        <v>49.545999999999999</v>
      </c>
      <c r="H190" s="1">
        <v>48.814</v>
      </c>
      <c r="I190" s="1">
        <v>48.762999999999998</v>
      </c>
      <c r="J190" s="1">
        <v>48.756999999999998</v>
      </c>
      <c r="K190" s="14">
        <f t="shared" si="129"/>
        <v>0.73199999999999932</v>
      </c>
      <c r="L190" s="14">
        <f t="shared" si="129"/>
        <v>5.1000000000001933E-2</v>
      </c>
      <c r="M190" s="14">
        <f t="shared" si="129"/>
        <v>6.0000000000002274E-3</v>
      </c>
      <c r="N190" s="20">
        <f t="shared" si="107"/>
        <v>1.6182291773489066</v>
      </c>
      <c r="O190" s="20">
        <f t="shared" si="108"/>
        <v>1.6057256526464725</v>
      </c>
    </row>
    <row r="191" spans="1:20" x14ac:dyDescent="0.2">
      <c r="A191" s="1">
        <v>190</v>
      </c>
      <c r="B191" s="1" t="s">
        <v>49</v>
      </c>
      <c r="C191" s="1" t="s">
        <v>42</v>
      </c>
      <c r="D191" s="1">
        <v>1</v>
      </c>
      <c r="E191">
        <v>43.073</v>
      </c>
      <c r="F191" s="1">
        <v>10</v>
      </c>
      <c r="G191" s="1">
        <f t="shared" si="121"/>
        <v>53.073</v>
      </c>
      <c r="H191" s="1">
        <v>52.448999999999998</v>
      </c>
      <c r="I191" s="1">
        <v>52.404000000000003</v>
      </c>
      <c r="J191" s="1">
        <v>52.402000000000001</v>
      </c>
      <c r="K191" s="14">
        <f t="shared" ref="K191:M193" si="130">G191-H191</f>
        <v>0.62400000000000233</v>
      </c>
      <c r="L191" s="14">
        <f t="shared" si="130"/>
        <v>4.49999999999946E-2</v>
      </c>
      <c r="M191" s="14">
        <f t="shared" si="130"/>
        <v>2.0000000000024443E-3</v>
      </c>
      <c r="N191" s="20">
        <f t="shared" si="107"/>
        <v>1.2804854776535146</v>
      </c>
      <c r="O191" s="20">
        <f t="shared" si="108"/>
        <v>1.2766201053354687</v>
      </c>
      <c r="P191" s="18">
        <f>AVERAGE(N191:N193)</f>
        <v>1.3018034195459254</v>
      </c>
      <c r="Q191">
        <f>STDEV(N191:N193)</f>
        <v>4.6008614032569874E-2</v>
      </c>
      <c r="R191" t="s">
        <v>172</v>
      </c>
    </row>
    <row r="192" spans="1:20" x14ac:dyDescent="0.2">
      <c r="A192" s="1">
        <v>191</v>
      </c>
      <c r="B192" s="1" t="s">
        <v>49</v>
      </c>
      <c r="C192" s="1" t="s">
        <v>42</v>
      </c>
      <c r="D192" s="1">
        <v>2</v>
      </c>
      <c r="E192">
        <v>43.014000000000003</v>
      </c>
      <c r="F192" s="1">
        <v>10</v>
      </c>
      <c r="G192" s="1">
        <f t="shared" si="121"/>
        <v>53.014000000000003</v>
      </c>
      <c r="H192" s="1">
        <v>52.39</v>
      </c>
      <c r="I192" s="1">
        <v>52.350999999999999</v>
      </c>
      <c r="J192" s="1">
        <v>52.348999999999997</v>
      </c>
      <c r="K192" s="14">
        <f t="shared" si="130"/>
        <v>0.62400000000000233</v>
      </c>
      <c r="L192" s="14">
        <f t="shared" si="130"/>
        <v>3.9000000000001478E-2</v>
      </c>
      <c r="M192" s="14">
        <f t="shared" si="130"/>
        <v>2.0000000000024443E-3</v>
      </c>
      <c r="N192" s="20">
        <f t="shared" si="107"/>
        <v>1.2703203499589311</v>
      </c>
      <c r="O192" s="20">
        <f t="shared" si="108"/>
        <v>1.2664514526943282</v>
      </c>
    </row>
    <row r="193" spans="1:20" x14ac:dyDescent="0.2">
      <c r="A193" s="1">
        <v>192</v>
      </c>
      <c r="B193" s="1" t="s">
        <v>49</v>
      </c>
      <c r="C193" s="1" t="s">
        <v>42</v>
      </c>
      <c r="D193" s="1">
        <v>3</v>
      </c>
      <c r="E193">
        <v>39.682000000000002</v>
      </c>
      <c r="F193" s="1">
        <v>10</v>
      </c>
      <c r="G193" s="1">
        <f t="shared" si="121"/>
        <v>49.682000000000002</v>
      </c>
      <c r="H193" s="1">
        <v>49.054000000000002</v>
      </c>
      <c r="I193" s="1">
        <v>49.018999999999998</v>
      </c>
      <c r="J193" s="1">
        <v>49.018000000000001</v>
      </c>
      <c r="K193" s="14">
        <f t="shared" si="130"/>
        <v>0.62800000000000011</v>
      </c>
      <c r="L193" s="14">
        <f t="shared" si="130"/>
        <v>3.5000000000003695E-2</v>
      </c>
      <c r="M193" s="14">
        <f t="shared" si="130"/>
        <v>9.9999999999766942E-4</v>
      </c>
      <c r="N193" s="20">
        <f t="shared" si="107"/>
        <v>1.3546044310253302</v>
      </c>
      <c r="O193" s="20">
        <f t="shared" si="108"/>
        <v>1.35253677145597</v>
      </c>
    </row>
    <row r="194" spans="1:20" x14ac:dyDescent="0.2">
      <c r="A194" s="1">
        <v>193</v>
      </c>
      <c r="B194" s="1" t="s">
        <v>27</v>
      </c>
      <c r="C194" s="1" t="s">
        <v>42</v>
      </c>
      <c r="D194" s="1">
        <v>1</v>
      </c>
      <c r="E194">
        <v>48.430999999999997</v>
      </c>
      <c r="F194" s="1">
        <v>10</v>
      </c>
      <c r="G194" s="1">
        <f t="shared" si="121"/>
        <v>58.430999999999997</v>
      </c>
      <c r="H194" s="1">
        <v>58.17</v>
      </c>
      <c r="I194" s="1">
        <v>58.158999999999999</v>
      </c>
      <c r="J194" s="1">
        <v>58.158999999999999</v>
      </c>
      <c r="K194" s="14">
        <f t="shared" ref="K194:M196" si="131">G194-H194</f>
        <v>0.26099999999999568</v>
      </c>
      <c r="L194" s="14">
        <f t="shared" si="131"/>
        <v>1.1000000000002785E-2</v>
      </c>
      <c r="M194" s="14">
        <f t="shared" si="131"/>
        <v>0</v>
      </c>
      <c r="N194" s="20">
        <f t="shared" si="107"/>
        <v>0.46768341959111392</v>
      </c>
      <c r="O194" s="20">
        <f t="shared" si="108"/>
        <v>0.46768341959111392</v>
      </c>
      <c r="P194" s="18">
        <f>AVERAGE(N194:N196)</f>
        <v>0.47932194116730997</v>
      </c>
      <c r="Q194">
        <f>STDEV(N194:N196)</f>
        <v>1.1044226549235064E-2</v>
      </c>
      <c r="R194" t="s">
        <v>173</v>
      </c>
      <c r="S194" s="18">
        <f>AVERAGE(N194:N205)</f>
        <v>0.75192674714399776</v>
      </c>
      <c r="T194">
        <f>STDEV(N194:N205)</f>
        <v>0.35444376941677125</v>
      </c>
    </row>
    <row r="195" spans="1:20" x14ac:dyDescent="0.2">
      <c r="A195" s="1">
        <v>194</v>
      </c>
      <c r="B195" s="1" t="s">
        <v>27</v>
      </c>
      <c r="C195" s="1" t="s">
        <v>42</v>
      </c>
      <c r="D195" s="1">
        <v>2</v>
      </c>
      <c r="E195">
        <v>47.463000000000001</v>
      </c>
      <c r="F195" s="1">
        <v>10</v>
      </c>
      <c r="G195" s="1">
        <f t="shared" si="121"/>
        <v>57.463000000000001</v>
      </c>
      <c r="H195" s="1">
        <v>57.186999999999998</v>
      </c>
      <c r="I195" s="1">
        <v>57.185000000000002</v>
      </c>
      <c r="J195" s="1">
        <v>57.183</v>
      </c>
      <c r="K195" s="14">
        <f t="shared" si="131"/>
        <v>0.27600000000000335</v>
      </c>
      <c r="L195" s="14">
        <f t="shared" si="131"/>
        <v>1.9999999999953388E-3</v>
      </c>
      <c r="M195" s="14">
        <f t="shared" si="131"/>
        <v>2.0000000000024443E-3</v>
      </c>
      <c r="N195" s="20">
        <f t="shared" si="107"/>
        <v>0.48965601664829883</v>
      </c>
      <c r="O195" s="20">
        <f t="shared" si="108"/>
        <v>0.48614147066539104</v>
      </c>
    </row>
    <row r="196" spans="1:20" x14ac:dyDescent="0.2">
      <c r="A196" s="1">
        <v>195</v>
      </c>
      <c r="B196" s="1" t="s">
        <v>27</v>
      </c>
      <c r="C196" s="1" t="s">
        <v>42</v>
      </c>
      <c r="D196" s="1">
        <v>3</v>
      </c>
      <c r="E196">
        <v>47.491999999999997</v>
      </c>
      <c r="F196" s="1">
        <v>10</v>
      </c>
      <c r="G196" s="1">
        <f t="shared" si="121"/>
        <v>57.491999999999997</v>
      </c>
      <c r="H196" s="1">
        <v>57.232999999999997</v>
      </c>
      <c r="I196" s="1">
        <v>57.219000000000001</v>
      </c>
      <c r="J196" s="1">
        <v>57.216999999999999</v>
      </c>
      <c r="K196" s="14">
        <f t="shared" si="131"/>
        <v>0.25900000000000034</v>
      </c>
      <c r="L196" s="14">
        <f t="shared" si="131"/>
        <v>1.3999999999995794E-2</v>
      </c>
      <c r="M196" s="14">
        <f t="shared" si="131"/>
        <v>2.0000000000024443E-3</v>
      </c>
      <c r="N196" s="20">
        <f t="shared" si="107"/>
        <v>0.48062638726251716</v>
      </c>
      <c r="O196" s="20">
        <f t="shared" si="108"/>
        <v>0.47711424526817314</v>
      </c>
    </row>
    <row r="197" spans="1:20" x14ac:dyDescent="0.2">
      <c r="A197" s="1">
        <v>196</v>
      </c>
      <c r="B197" s="1" t="s">
        <v>28</v>
      </c>
      <c r="C197" s="1" t="s">
        <v>42</v>
      </c>
      <c r="D197" s="1">
        <v>1</v>
      </c>
      <c r="E197">
        <v>42.755000000000003</v>
      </c>
      <c r="F197" s="1">
        <v>10</v>
      </c>
      <c r="G197" s="1">
        <f t="shared" si="121"/>
        <v>52.755000000000003</v>
      </c>
      <c r="H197" s="1">
        <v>52.115000000000002</v>
      </c>
      <c r="I197" s="1">
        <v>52.103000000000002</v>
      </c>
      <c r="J197" s="1">
        <v>52.101999999999997</v>
      </c>
      <c r="K197" s="14">
        <f t="shared" ref="K197:M199" si="132">G197-H197</f>
        <v>0.64000000000000057</v>
      </c>
      <c r="L197" s="14">
        <f t="shared" si="132"/>
        <v>1.2000000000000455E-2</v>
      </c>
      <c r="M197" s="14">
        <f t="shared" si="132"/>
        <v>1.0000000000047748E-3</v>
      </c>
      <c r="N197" s="20">
        <f t="shared" si="107"/>
        <v>1.2533108134044957</v>
      </c>
      <c r="O197" s="20">
        <f t="shared" si="108"/>
        <v>1.2513674836381883</v>
      </c>
      <c r="P197" s="18">
        <f>AVERAGE(N197:N199)</f>
        <v>1.2826345635478538</v>
      </c>
      <c r="Q197">
        <f>STDEV(N197:N199)</f>
        <v>4.3755880792240985E-2</v>
      </c>
      <c r="R197" t="s">
        <v>174</v>
      </c>
    </row>
    <row r="198" spans="1:20" x14ac:dyDescent="0.2">
      <c r="A198" s="1">
        <v>197</v>
      </c>
      <c r="B198" s="1" t="s">
        <v>28</v>
      </c>
      <c r="C198" s="1" t="s">
        <v>42</v>
      </c>
      <c r="D198" s="1">
        <v>2</v>
      </c>
      <c r="E198">
        <v>42.088999999999999</v>
      </c>
      <c r="F198" s="1">
        <v>10</v>
      </c>
      <c r="G198" s="1">
        <f t="shared" si="121"/>
        <v>52.088999999999999</v>
      </c>
      <c r="H198" s="1">
        <v>51.459000000000003</v>
      </c>
      <c r="I198" s="1">
        <v>51.441000000000003</v>
      </c>
      <c r="J198" s="1">
        <v>51.44</v>
      </c>
      <c r="K198" s="14">
        <f t="shared" si="132"/>
        <v>0.62999999999999545</v>
      </c>
      <c r="L198" s="14">
        <f t="shared" si="132"/>
        <v>1.8000000000000682E-2</v>
      </c>
      <c r="M198" s="14">
        <f t="shared" si="132"/>
        <v>1.0000000000047748E-3</v>
      </c>
      <c r="N198" s="20">
        <f t="shared" si="107"/>
        <v>1.2616640746500707</v>
      </c>
      <c r="O198" s="20">
        <f t="shared" si="108"/>
        <v>1.259695573569708</v>
      </c>
    </row>
    <row r="199" spans="1:20" x14ac:dyDescent="0.2">
      <c r="A199" s="1">
        <v>198</v>
      </c>
      <c r="B199" s="1" t="s">
        <v>28</v>
      </c>
      <c r="C199" s="1" t="s">
        <v>42</v>
      </c>
      <c r="D199" s="1">
        <v>3</v>
      </c>
      <c r="E199">
        <v>40.098999999999997</v>
      </c>
      <c r="F199" s="1">
        <v>10</v>
      </c>
      <c r="G199" s="1">
        <f t="shared" si="121"/>
        <v>50.098999999999997</v>
      </c>
      <c r="H199" s="1">
        <v>49.457000000000001</v>
      </c>
      <c r="I199" s="1">
        <v>49.442999999999998</v>
      </c>
      <c r="J199" s="1">
        <v>49.44</v>
      </c>
      <c r="K199" s="14">
        <f t="shared" si="132"/>
        <v>0.64199999999999591</v>
      </c>
      <c r="L199" s="14">
        <f t="shared" si="132"/>
        <v>1.4000000000002899E-2</v>
      </c>
      <c r="M199" s="14">
        <f t="shared" si="132"/>
        <v>3.0000000000001137E-3</v>
      </c>
      <c r="N199" s="20">
        <f t="shared" ref="N199:N238" si="133">((G199/J199)-1)*100</f>
        <v>1.3329288025889952</v>
      </c>
      <c r="O199" s="20">
        <f t="shared" ref="O199:O238" si="134">((G199/I199)-1)*100</f>
        <v>1.3267803329086059</v>
      </c>
    </row>
    <row r="200" spans="1:20" x14ac:dyDescent="0.2">
      <c r="A200" s="1">
        <v>199</v>
      </c>
      <c r="B200" s="1" t="s">
        <v>29</v>
      </c>
      <c r="C200" s="1" t="s">
        <v>42</v>
      </c>
      <c r="D200" s="1">
        <v>1</v>
      </c>
      <c r="E200">
        <v>39.680999999999997</v>
      </c>
      <c r="F200" s="1">
        <v>10</v>
      </c>
      <c r="G200" s="1">
        <f t="shared" si="121"/>
        <v>49.680999999999997</v>
      </c>
      <c r="H200" s="1">
        <v>49.332000000000001</v>
      </c>
      <c r="I200" s="1">
        <v>49.314</v>
      </c>
      <c r="J200" s="1">
        <v>49.31</v>
      </c>
      <c r="K200" s="14">
        <f t="shared" ref="K200:M202" si="135">G200-H200</f>
        <v>0.34899999999999665</v>
      </c>
      <c r="L200" s="14">
        <f t="shared" si="135"/>
        <v>1.8000000000000682E-2</v>
      </c>
      <c r="M200" s="14">
        <f t="shared" si="135"/>
        <v>3.9999999999977831E-3</v>
      </c>
      <c r="N200" s="20">
        <f t="shared" si="133"/>
        <v>0.75238288379637641</v>
      </c>
      <c r="O200" s="20">
        <f t="shared" si="134"/>
        <v>0.74421056900677574</v>
      </c>
      <c r="P200" s="18">
        <f>AVERAGE(N200:N202)</f>
        <v>0.80627138922133579</v>
      </c>
      <c r="Q200">
        <f>STDEV(N200:N202)</f>
        <v>6.0942627801277668E-2</v>
      </c>
      <c r="R200" t="s">
        <v>175</v>
      </c>
    </row>
    <row r="201" spans="1:20" x14ac:dyDescent="0.2">
      <c r="A201" s="1">
        <v>200</v>
      </c>
      <c r="B201" s="1" t="s">
        <v>29</v>
      </c>
      <c r="C201" s="1" t="s">
        <v>42</v>
      </c>
      <c r="D201" s="1">
        <v>2</v>
      </c>
      <c r="E201">
        <v>37.222000000000001</v>
      </c>
      <c r="F201" s="1">
        <v>10</v>
      </c>
      <c r="G201" s="1">
        <f t="shared" si="121"/>
        <v>47.222000000000001</v>
      </c>
      <c r="H201" s="1">
        <v>46.863</v>
      </c>
      <c r="I201" s="1">
        <v>46.850999999999999</v>
      </c>
      <c r="J201" s="1">
        <v>46.85</v>
      </c>
      <c r="K201" s="14">
        <f t="shared" si="135"/>
        <v>0.35900000000000176</v>
      </c>
      <c r="L201" s="14">
        <f t="shared" si="135"/>
        <v>1.2000000000000455E-2</v>
      </c>
      <c r="M201" s="14">
        <f t="shared" si="135"/>
        <v>9.9999999999766942E-4</v>
      </c>
      <c r="N201" s="20">
        <f t="shared" si="133"/>
        <v>0.79402347918891003</v>
      </c>
      <c r="O201" s="20">
        <f t="shared" si="134"/>
        <v>0.79187210518452122</v>
      </c>
    </row>
    <row r="202" spans="1:20" x14ac:dyDescent="0.2">
      <c r="A202" s="1">
        <v>201</v>
      </c>
      <c r="B202" s="1" t="s">
        <v>29</v>
      </c>
      <c r="C202" s="1" t="s">
        <v>42</v>
      </c>
      <c r="D202" s="1">
        <v>3</v>
      </c>
      <c r="E202">
        <v>39.372</v>
      </c>
      <c r="F202" s="1">
        <v>10</v>
      </c>
      <c r="G202" s="1">
        <f t="shared" si="121"/>
        <v>49.372</v>
      </c>
      <c r="H202" s="1">
        <v>48.966000000000001</v>
      </c>
      <c r="I202" s="1">
        <v>48.948999999999998</v>
      </c>
      <c r="J202" s="1">
        <v>48.945</v>
      </c>
      <c r="K202" s="14">
        <f t="shared" si="135"/>
        <v>0.40599999999999881</v>
      </c>
      <c r="L202" s="14">
        <f t="shared" si="135"/>
        <v>1.7000000000003013E-2</v>
      </c>
      <c r="M202" s="14">
        <f t="shared" si="135"/>
        <v>3.9999999999977831E-3</v>
      </c>
      <c r="N202" s="20">
        <f t="shared" si="133"/>
        <v>0.87240780467872092</v>
      </c>
      <c r="O202" s="20">
        <f t="shared" si="134"/>
        <v>0.86416474289567891</v>
      </c>
    </row>
    <row r="203" spans="1:20" x14ac:dyDescent="0.2">
      <c r="A203" s="1">
        <v>202</v>
      </c>
      <c r="B203" s="1" t="s">
        <v>30</v>
      </c>
      <c r="C203" s="1" t="s">
        <v>42</v>
      </c>
      <c r="D203" s="1">
        <v>1</v>
      </c>
      <c r="E203">
        <v>43.057000000000002</v>
      </c>
      <c r="F203" s="1">
        <v>10</v>
      </c>
      <c r="G203" s="1">
        <f t="shared" si="121"/>
        <v>53.057000000000002</v>
      </c>
      <c r="H203" s="1">
        <v>52.838000000000001</v>
      </c>
      <c r="I203" s="1">
        <v>52.822000000000003</v>
      </c>
      <c r="J203" s="1">
        <v>52.819000000000003</v>
      </c>
      <c r="K203" s="14">
        <f t="shared" ref="K203:M205" si="136">G203-H203</f>
        <v>0.21900000000000119</v>
      </c>
      <c r="L203" s="14">
        <f t="shared" si="136"/>
        <v>1.5999999999998238E-2</v>
      </c>
      <c r="M203" s="14">
        <f t="shared" si="136"/>
        <v>3.0000000000001137E-3</v>
      </c>
      <c r="N203" s="20">
        <f t="shared" si="133"/>
        <v>0.45059542967491595</v>
      </c>
      <c r="O203" s="20">
        <f t="shared" si="134"/>
        <v>0.4448903865813536</v>
      </c>
      <c r="P203" s="18">
        <f>AVERAGE(N203:N205)</f>
        <v>0.4394790946394907</v>
      </c>
      <c r="Q203">
        <f>STDEV(N203:N205)</f>
        <v>2.0124657412989685E-2</v>
      </c>
      <c r="R203" t="s">
        <v>176</v>
      </c>
    </row>
    <row r="204" spans="1:20" x14ac:dyDescent="0.2">
      <c r="A204" s="1">
        <v>203</v>
      </c>
      <c r="B204" s="1" t="s">
        <v>30</v>
      </c>
      <c r="C204" s="1" t="s">
        <v>42</v>
      </c>
      <c r="D204" s="1">
        <v>2</v>
      </c>
      <c r="E204">
        <v>45.003</v>
      </c>
      <c r="F204" s="1">
        <v>10</v>
      </c>
      <c r="G204" s="1">
        <f t="shared" si="121"/>
        <v>55.003</v>
      </c>
      <c r="H204" s="1">
        <v>54.79</v>
      </c>
      <c r="I204" s="1">
        <v>54.776000000000003</v>
      </c>
      <c r="J204" s="1">
        <v>54.774999999999999</v>
      </c>
      <c r="K204" s="14">
        <f t="shared" si="136"/>
        <v>0.21300000000000097</v>
      </c>
      <c r="L204" s="14">
        <f t="shared" si="136"/>
        <v>1.3999999999995794E-2</v>
      </c>
      <c r="M204" s="14">
        <f t="shared" si="136"/>
        <v>1.0000000000047748E-3</v>
      </c>
      <c r="N204" s="20">
        <f t="shared" si="133"/>
        <v>0.41624828845276962</v>
      </c>
      <c r="O204" s="20">
        <f t="shared" si="134"/>
        <v>0.41441507229442731</v>
      </c>
    </row>
    <row r="205" spans="1:20" x14ac:dyDescent="0.2">
      <c r="A205" s="1">
        <v>204</v>
      </c>
      <c r="B205" s="1" t="s">
        <v>30</v>
      </c>
      <c r="C205" s="1" t="s">
        <v>42</v>
      </c>
      <c r="D205" s="1">
        <v>3</v>
      </c>
      <c r="E205">
        <v>40.271000000000001</v>
      </c>
      <c r="F205" s="1">
        <v>10</v>
      </c>
      <c r="G205" s="1">
        <f t="shared" si="121"/>
        <v>50.271000000000001</v>
      </c>
      <c r="H205" s="1">
        <v>50.06</v>
      </c>
      <c r="I205" s="1">
        <v>50.045999999999999</v>
      </c>
      <c r="J205" s="1">
        <v>50.045000000000002</v>
      </c>
      <c r="K205" s="14">
        <f t="shared" si="136"/>
        <v>0.21099999999999852</v>
      </c>
      <c r="L205" s="14">
        <f t="shared" si="136"/>
        <v>1.4000000000002899E-2</v>
      </c>
      <c r="M205" s="14">
        <f t="shared" si="136"/>
        <v>9.9999999999766942E-4</v>
      </c>
      <c r="N205" s="20">
        <f t="shared" si="133"/>
        <v>0.45159356579078658</v>
      </c>
      <c r="O205" s="20">
        <f t="shared" si="134"/>
        <v>0.4495863805299205</v>
      </c>
    </row>
    <row r="206" spans="1:20" x14ac:dyDescent="0.2">
      <c r="A206" s="1">
        <v>205</v>
      </c>
      <c r="B206" s="1" t="s">
        <v>50</v>
      </c>
      <c r="C206" s="1" t="s">
        <v>42</v>
      </c>
      <c r="D206" s="1">
        <v>1</v>
      </c>
      <c r="E206">
        <v>41.561</v>
      </c>
      <c r="F206" s="1">
        <v>10</v>
      </c>
      <c r="G206" s="1">
        <f t="shared" si="121"/>
        <v>51.561</v>
      </c>
      <c r="H206" s="1">
        <v>51.203000000000003</v>
      </c>
      <c r="I206" s="1">
        <v>51.201000000000001</v>
      </c>
      <c r="J206" s="1">
        <v>51.2</v>
      </c>
      <c r="K206" s="14">
        <f t="shared" ref="K206:M208" si="137">G206-H206</f>
        <v>0.35799999999999699</v>
      </c>
      <c r="L206" s="14">
        <f t="shared" si="137"/>
        <v>2.0000000000024443E-3</v>
      </c>
      <c r="M206" s="14">
        <f t="shared" si="137"/>
        <v>9.9999999999766942E-4</v>
      </c>
      <c r="N206" s="20">
        <f t="shared" si="133"/>
        <v>0.70507812500000266</v>
      </c>
      <c r="O206" s="20">
        <f t="shared" si="134"/>
        <v>0.70311126735804752</v>
      </c>
      <c r="P206" s="18">
        <f>AVERAGE(N206:N208)</f>
        <v>0.66253027764181882</v>
      </c>
      <c r="Q206">
        <f>STDEV(N206:N208)</f>
        <v>7.0025302214645008E-2</v>
      </c>
      <c r="R206" t="s">
        <v>177</v>
      </c>
    </row>
    <row r="207" spans="1:20" x14ac:dyDescent="0.2">
      <c r="A207" s="1">
        <v>206</v>
      </c>
      <c r="B207" s="1" t="s">
        <v>50</v>
      </c>
      <c r="C207" s="1" t="s">
        <v>42</v>
      </c>
      <c r="D207" s="1">
        <v>2</v>
      </c>
      <c r="E207">
        <v>38.280999999999999</v>
      </c>
      <c r="F207" s="1">
        <v>10</v>
      </c>
      <c r="G207" s="1">
        <f t="shared" si="121"/>
        <v>48.280999999999999</v>
      </c>
      <c r="H207" s="1">
        <v>47.954999999999998</v>
      </c>
      <c r="I207" s="1">
        <v>47.948</v>
      </c>
      <c r="J207" s="1">
        <v>47.945</v>
      </c>
      <c r="K207" s="14">
        <f t="shared" si="137"/>
        <v>0.32600000000000051</v>
      </c>
      <c r="L207" s="14">
        <f t="shared" si="137"/>
        <v>6.9999999999978968E-3</v>
      </c>
      <c r="M207" s="14">
        <f t="shared" si="137"/>
        <v>3.0000000000001137E-3</v>
      </c>
      <c r="N207" s="20">
        <f t="shared" si="133"/>
        <v>0.70080300344144142</v>
      </c>
      <c r="O207" s="20">
        <f t="shared" si="134"/>
        <v>0.69450237757571198</v>
      </c>
    </row>
    <row r="208" spans="1:20" x14ac:dyDescent="0.2">
      <c r="A208" s="1">
        <v>207</v>
      </c>
      <c r="B208" s="1" t="s">
        <v>50</v>
      </c>
      <c r="C208" s="1" t="s">
        <v>42</v>
      </c>
      <c r="D208" s="1">
        <v>3</v>
      </c>
      <c r="E208">
        <v>43.947000000000003</v>
      </c>
      <c r="F208" s="1">
        <v>10</v>
      </c>
      <c r="G208" s="1">
        <f t="shared" si="121"/>
        <v>53.947000000000003</v>
      </c>
      <c r="H208" s="1">
        <v>53.639000000000003</v>
      </c>
      <c r="I208" s="1">
        <v>53.637</v>
      </c>
      <c r="J208" s="1">
        <v>53.634999999999998</v>
      </c>
      <c r="K208" s="14">
        <f t="shared" si="137"/>
        <v>0.30799999999999983</v>
      </c>
      <c r="L208" s="14">
        <f t="shared" si="137"/>
        <v>2.0000000000024443E-3</v>
      </c>
      <c r="M208" s="14">
        <f t="shared" si="137"/>
        <v>2.0000000000024443E-3</v>
      </c>
      <c r="N208" s="20">
        <f t="shared" si="133"/>
        <v>0.58170970448401249</v>
      </c>
      <c r="O208" s="20">
        <f t="shared" si="134"/>
        <v>0.5779592445513293</v>
      </c>
    </row>
    <row r="209" spans="1:20" s="23" customFormat="1" x14ac:dyDescent="0.2">
      <c r="A209" s="1">
        <v>208</v>
      </c>
      <c r="B209" s="22" t="s">
        <v>31</v>
      </c>
      <c r="C209" s="22" t="s">
        <v>42</v>
      </c>
      <c r="D209" s="22">
        <v>1</v>
      </c>
      <c r="E209" s="23">
        <v>38.872999999999998</v>
      </c>
      <c r="F209" s="22">
        <v>10</v>
      </c>
      <c r="G209" s="22">
        <f t="shared" si="121"/>
        <v>48.872999999999998</v>
      </c>
      <c r="H209" s="22">
        <v>48.21</v>
      </c>
      <c r="I209" s="22">
        <v>48.203000000000003</v>
      </c>
      <c r="J209" s="22">
        <v>48.2</v>
      </c>
      <c r="K209" s="24">
        <f t="shared" ref="K209:M211" si="138">G209-H209</f>
        <v>0.6629999999999967</v>
      </c>
      <c r="L209" s="24">
        <f t="shared" si="138"/>
        <v>6.9999999999978968E-3</v>
      </c>
      <c r="M209" s="24">
        <f t="shared" si="138"/>
        <v>3.0000000000001137E-3</v>
      </c>
      <c r="N209" s="25">
        <f t="shared" si="133"/>
        <v>1.3962655601659657</v>
      </c>
      <c r="O209" s="25">
        <f t="shared" si="134"/>
        <v>1.3899549820550527</v>
      </c>
      <c r="P209" s="26">
        <f>AVERAGE(N209:N211)</f>
        <v>1.5140913975227062</v>
      </c>
      <c r="Q209" s="23">
        <f>STDEV(N209:N211)</f>
        <v>0.10211572175808108</v>
      </c>
      <c r="R209" s="23" t="s">
        <v>178</v>
      </c>
      <c r="S209" s="18">
        <f>AVERAGE(N209:N220)</f>
        <v>0.86771595087396702</v>
      </c>
      <c r="T209">
        <f>STDEV(N209:N220)</f>
        <v>0.50101537904881766</v>
      </c>
    </row>
    <row r="210" spans="1:20" x14ac:dyDescent="0.2">
      <c r="A210" s="1">
        <v>209</v>
      </c>
      <c r="B210" s="1" t="s">
        <v>31</v>
      </c>
      <c r="C210" s="1" t="s">
        <v>42</v>
      </c>
      <c r="D210" s="1">
        <v>2</v>
      </c>
      <c r="E210">
        <v>38.743000000000002</v>
      </c>
      <c r="F210" s="1">
        <v>10</v>
      </c>
      <c r="G210" s="1">
        <f t="shared" si="121"/>
        <v>48.743000000000002</v>
      </c>
      <c r="H210" s="1">
        <v>48.012</v>
      </c>
      <c r="I210" s="1">
        <v>47.991</v>
      </c>
      <c r="J210" s="1">
        <v>47.99</v>
      </c>
      <c r="K210" s="14">
        <f t="shared" si="138"/>
        <v>0.73100000000000165</v>
      </c>
      <c r="L210" s="14">
        <f t="shared" si="138"/>
        <v>2.1000000000000796E-2</v>
      </c>
      <c r="M210" s="14">
        <f t="shared" si="138"/>
        <v>9.9999999999766942E-4</v>
      </c>
      <c r="N210" s="20">
        <f t="shared" si="133"/>
        <v>1.5690768910189723</v>
      </c>
      <c r="O210" s="20">
        <f t="shared" si="134"/>
        <v>1.56696047175513</v>
      </c>
    </row>
    <row r="211" spans="1:20" x14ac:dyDescent="0.2">
      <c r="A211" s="1">
        <v>210</v>
      </c>
      <c r="B211" s="1" t="s">
        <v>31</v>
      </c>
      <c r="C211" s="1" t="s">
        <v>42</v>
      </c>
      <c r="D211" s="1">
        <v>3</v>
      </c>
      <c r="E211">
        <v>39.598999999999997</v>
      </c>
      <c r="F211" s="1">
        <v>10</v>
      </c>
      <c r="G211" s="1">
        <f t="shared" si="121"/>
        <v>49.598999999999997</v>
      </c>
      <c r="H211" s="1">
        <v>48.857999999999997</v>
      </c>
      <c r="I211" s="1">
        <v>48.83</v>
      </c>
      <c r="J211" s="1">
        <v>48.829000000000001</v>
      </c>
      <c r="K211" s="14">
        <f t="shared" si="138"/>
        <v>0.74099999999999966</v>
      </c>
      <c r="L211" s="14">
        <f t="shared" si="138"/>
        <v>2.7999999999998693E-2</v>
      </c>
      <c r="M211" s="14">
        <f t="shared" si="138"/>
        <v>9.9999999999766942E-4</v>
      </c>
      <c r="N211" s="20">
        <f t="shared" si="133"/>
        <v>1.5769317413831807</v>
      </c>
      <c r="O211" s="20">
        <f t="shared" si="134"/>
        <v>1.574851525701404</v>
      </c>
    </row>
    <row r="212" spans="1:20" s="23" customFormat="1" x14ac:dyDescent="0.2">
      <c r="A212" s="1">
        <v>211</v>
      </c>
      <c r="B212" s="22" t="s">
        <v>32</v>
      </c>
      <c r="C212" s="22" t="s">
        <v>42</v>
      </c>
      <c r="D212" s="22">
        <v>1</v>
      </c>
      <c r="E212" s="23">
        <v>40.244</v>
      </c>
      <c r="F212" s="22">
        <v>10</v>
      </c>
      <c r="G212" s="22">
        <f t="shared" si="121"/>
        <v>50.244</v>
      </c>
      <c r="H212" s="22">
        <v>49.697000000000003</v>
      </c>
      <c r="I212" s="22">
        <v>49.692999999999998</v>
      </c>
      <c r="J212" s="22">
        <v>49.69</v>
      </c>
      <c r="K212" s="24">
        <f t="shared" ref="K212:M214" si="139">G212-H212</f>
        <v>0.54699999999999704</v>
      </c>
      <c r="L212" s="24">
        <f t="shared" si="139"/>
        <v>4.0000000000048885E-3</v>
      </c>
      <c r="M212" s="24">
        <f t="shared" si="139"/>
        <v>3.0000000000001137E-3</v>
      </c>
      <c r="N212" s="25">
        <f t="shared" si="133"/>
        <v>1.1149124572348512</v>
      </c>
      <c r="O212" s="25">
        <f t="shared" si="134"/>
        <v>1.1088080816211487</v>
      </c>
      <c r="P212" s="26">
        <f>AVERAGE(N212:N214)</f>
        <v>1.1048007839721485</v>
      </c>
      <c r="Q212" s="23">
        <f>STDEV(N212:N214)</f>
        <v>2.516363492998263E-2</v>
      </c>
      <c r="R212" s="23" t="s">
        <v>179</v>
      </c>
    </row>
    <row r="213" spans="1:20" x14ac:dyDescent="0.2">
      <c r="A213" s="1">
        <v>212</v>
      </c>
      <c r="B213" s="1" t="s">
        <v>32</v>
      </c>
      <c r="C213" s="1" t="s">
        <v>42</v>
      </c>
      <c r="D213" s="1">
        <v>2</v>
      </c>
      <c r="E213">
        <v>42.784999999999997</v>
      </c>
      <c r="F213" s="1">
        <v>10</v>
      </c>
      <c r="G213" s="1">
        <f t="shared" si="121"/>
        <v>52.784999999999997</v>
      </c>
      <c r="H213" s="1">
        <v>52.234000000000002</v>
      </c>
      <c r="I213" s="1">
        <v>52.226999999999997</v>
      </c>
      <c r="J213" s="1">
        <v>52.222999999999999</v>
      </c>
      <c r="K213" s="14">
        <f t="shared" si="139"/>
        <v>0.55099999999999483</v>
      </c>
      <c r="L213" s="14">
        <f t="shared" si="139"/>
        <v>7.0000000000050022E-3</v>
      </c>
      <c r="M213" s="14">
        <f t="shared" si="139"/>
        <v>3.9999999999977831E-3</v>
      </c>
      <c r="N213" s="20">
        <f t="shared" si="133"/>
        <v>1.0761541849376721</v>
      </c>
      <c r="O213" s="20">
        <f t="shared" si="134"/>
        <v>1.0684128898845513</v>
      </c>
    </row>
    <row r="214" spans="1:20" x14ac:dyDescent="0.2">
      <c r="A214" s="1">
        <v>213</v>
      </c>
      <c r="B214" s="1" t="s">
        <v>32</v>
      </c>
      <c r="C214" s="1" t="s">
        <v>42</v>
      </c>
      <c r="D214" s="1">
        <v>3</v>
      </c>
      <c r="E214">
        <v>42.481999999999999</v>
      </c>
      <c r="F214" s="1">
        <v>10</v>
      </c>
      <c r="G214" s="1">
        <f t="shared" si="121"/>
        <v>52.481999999999999</v>
      </c>
      <c r="H214" s="1">
        <v>51.906999999999996</v>
      </c>
      <c r="I214" s="1">
        <v>51.899000000000001</v>
      </c>
      <c r="J214" s="1">
        <v>51.899000000000001</v>
      </c>
      <c r="K214" s="14">
        <f t="shared" si="139"/>
        <v>0.57500000000000284</v>
      </c>
      <c r="L214" s="14">
        <f t="shared" si="139"/>
        <v>7.9999999999955662E-3</v>
      </c>
      <c r="M214" s="14">
        <f t="shared" si="139"/>
        <v>0</v>
      </c>
      <c r="N214" s="20">
        <f t="shared" si="133"/>
        <v>1.1233357097439223</v>
      </c>
      <c r="O214" s="20">
        <f t="shared" si="134"/>
        <v>1.1233357097439223</v>
      </c>
    </row>
    <row r="215" spans="1:20" s="23" customFormat="1" x14ac:dyDescent="0.2">
      <c r="A215" s="1">
        <v>214</v>
      </c>
      <c r="B215" s="22" t="s">
        <v>33</v>
      </c>
      <c r="C215" s="22" t="s">
        <v>42</v>
      </c>
      <c r="D215" s="22">
        <v>1</v>
      </c>
      <c r="E215" s="23">
        <v>40.107999999999997</v>
      </c>
      <c r="F215" s="22">
        <v>10</v>
      </c>
      <c r="G215" s="22">
        <f t="shared" si="121"/>
        <v>50.107999999999997</v>
      </c>
      <c r="H215" s="22">
        <v>49.823999999999998</v>
      </c>
      <c r="I215" s="22">
        <v>49.811</v>
      </c>
      <c r="J215" s="22">
        <v>49.804000000000002</v>
      </c>
      <c r="K215" s="24">
        <f t="shared" ref="K215:M217" si="140">G215-H215</f>
        <v>0.28399999999999892</v>
      </c>
      <c r="L215" s="24">
        <f t="shared" si="140"/>
        <v>1.2999999999998124E-2</v>
      </c>
      <c r="M215" s="24">
        <f t="shared" si="140"/>
        <v>6.9999999999978968E-3</v>
      </c>
      <c r="N215" s="25">
        <f t="shared" si="133"/>
        <v>0.61039273953897855</v>
      </c>
      <c r="O215" s="25">
        <f t="shared" si="134"/>
        <v>0.59625383951336097</v>
      </c>
      <c r="P215" s="26">
        <f>AVERAGE(N215:N217)</f>
        <v>0.58080834511550583</v>
      </c>
      <c r="Q215" s="23">
        <f>STDEV(N215:N217)</f>
        <v>3.3683892247528859E-2</v>
      </c>
      <c r="R215" s="23" t="s">
        <v>180</v>
      </c>
    </row>
    <row r="216" spans="1:20" x14ac:dyDescent="0.2">
      <c r="A216" s="1">
        <v>215</v>
      </c>
      <c r="B216" s="1" t="s">
        <v>33</v>
      </c>
      <c r="C216" s="1" t="s">
        <v>42</v>
      </c>
      <c r="D216" s="1">
        <v>2</v>
      </c>
      <c r="E216">
        <v>38.764000000000003</v>
      </c>
      <c r="F216" s="1">
        <v>10</v>
      </c>
      <c r="G216" s="1">
        <f t="shared" si="121"/>
        <v>48.764000000000003</v>
      </c>
      <c r="H216" s="1">
        <v>48.494999999999997</v>
      </c>
      <c r="I216" s="1">
        <v>48.484000000000002</v>
      </c>
      <c r="J216" s="1">
        <v>48.478999999999999</v>
      </c>
      <c r="K216" s="14">
        <f t="shared" si="140"/>
        <v>0.26900000000000546</v>
      </c>
      <c r="L216" s="14">
        <f t="shared" si="140"/>
        <v>1.099999999999568E-2</v>
      </c>
      <c r="M216" s="14">
        <f t="shared" si="140"/>
        <v>5.000000000002558E-3</v>
      </c>
      <c r="N216" s="20">
        <f t="shared" si="133"/>
        <v>0.58788341343676276</v>
      </c>
      <c r="O216" s="20">
        <f t="shared" si="134"/>
        <v>0.57751010642685952</v>
      </c>
    </row>
    <row r="217" spans="1:20" x14ac:dyDescent="0.2">
      <c r="A217" s="1">
        <v>216</v>
      </c>
      <c r="B217" s="1" t="s">
        <v>33</v>
      </c>
      <c r="C217" s="1" t="s">
        <v>42</v>
      </c>
      <c r="D217" s="1">
        <v>3</v>
      </c>
      <c r="E217">
        <v>39.704000000000001</v>
      </c>
      <c r="F217" s="1">
        <v>10</v>
      </c>
      <c r="G217" s="1">
        <f t="shared" si="121"/>
        <v>49.704000000000001</v>
      </c>
      <c r="H217" s="1">
        <v>49.442999999999998</v>
      </c>
      <c r="I217" s="1">
        <v>49.438000000000002</v>
      </c>
      <c r="J217" s="1">
        <v>49.435000000000002</v>
      </c>
      <c r="K217" s="14">
        <f t="shared" si="140"/>
        <v>0.26100000000000279</v>
      </c>
      <c r="L217" s="14">
        <f t="shared" si="140"/>
        <v>4.9999999999954525E-3</v>
      </c>
      <c r="M217" s="14">
        <f t="shared" si="140"/>
        <v>3.0000000000001137E-3</v>
      </c>
      <c r="N217" s="20">
        <f t="shared" si="133"/>
        <v>0.5441488823707763</v>
      </c>
      <c r="O217" s="20">
        <f t="shared" si="134"/>
        <v>0.53804765564948731</v>
      </c>
    </row>
    <row r="218" spans="1:20" s="23" customFormat="1" x14ac:dyDescent="0.2">
      <c r="A218" s="1">
        <v>217</v>
      </c>
      <c r="B218" s="22" t="s">
        <v>34</v>
      </c>
      <c r="C218" s="22" t="s">
        <v>42</v>
      </c>
      <c r="D218" s="22">
        <v>1</v>
      </c>
      <c r="E218" s="23">
        <v>39.767000000000003</v>
      </c>
      <c r="F218" s="22">
        <v>10</v>
      </c>
      <c r="G218" s="23">
        <f>SUM(E218:F218)</f>
        <v>49.767000000000003</v>
      </c>
      <c r="H218" s="23">
        <v>49.637</v>
      </c>
      <c r="I218" s="23">
        <v>49.634999999999998</v>
      </c>
      <c r="J218" s="22">
        <v>49.634999999999998</v>
      </c>
      <c r="K218" s="24">
        <f t="shared" ref="K218:M220" si="141">G218-H218</f>
        <v>0.13000000000000256</v>
      </c>
      <c r="L218" s="24">
        <f t="shared" si="141"/>
        <v>2.0000000000024443E-3</v>
      </c>
      <c r="M218" s="24">
        <f t="shared" si="141"/>
        <v>0</v>
      </c>
      <c r="N218" s="25">
        <f t="shared" si="133"/>
        <v>0.2659413720157211</v>
      </c>
      <c r="O218" s="25">
        <f t="shared" si="134"/>
        <v>0.2659413720157211</v>
      </c>
      <c r="P218" s="26">
        <f>AVERAGE(N218:N220)</f>
        <v>0.27116327688550729</v>
      </c>
      <c r="Q218" s="23">
        <f>STDEV(N218:N220)</f>
        <v>9.6211583650010028E-3</v>
      </c>
      <c r="R218" s="23" t="s">
        <v>181</v>
      </c>
    </row>
    <row r="219" spans="1:20" x14ac:dyDescent="0.2">
      <c r="A219" s="1">
        <v>218</v>
      </c>
      <c r="B219" s="1" t="s">
        <v>34</v>
      </c>
      <c r="C219" s="1" t="s">
        <v>42</v>
      </c>
      <c r="D219" s="1">
        <v>2</v>
      </c>
      <c r="E219">
        <v>39.027999999999999</v>
      </c>
      <c r="F219" s="1">
        <v>10</v>
      </c>
      <c r="G219">
        <f t="shared" ref="G219:G238" si="142">SUM(E219:F219)</f>
        <v>49.027999999999999</v>
      </c>
      <c r="H219">
        <v>48.890999999999998</v>
      </c>
      <c r="I219">
        <v>48.890999999999998</v>
      </c>
      <c r="J219" s="1">
        <v>48.89</v>
      </c>
      <c r="K219" s="14">
        <f t="shared" si="141"/>
        <v>0.13700000000000045</v>
      </c>
      <c r="L219" s="14">
        <f t="shared" si="141"/>
        <v>0</v>
      </c>
      <c r="M219" s="14">
        <f t="shared" si="141"/>
        <v>9.9999999999766942E-4</v>
      </c>
      <c r="N219" s="20">
        <f t="shared" si="133"/>
        <v>0.28226631212926456</v>
      </c>
      <c r="O219" s="20">
        <f t="shared" si="134"/>
        <v>0.28021517252663219</v>
      </c>
    </row>
    <row r="220" spans="1:20" x14ac:dyDescent="0.2">
      <c r="A220" s="1">
        <v>219</v>
      </c>
      <c r="B220" s="1" t="s">
        <v>34</v>
      </c>
      <c r="C220" s="1" t="s">
        <v>42</v>
      </c>
      <c r="D220" s="1">
        <v>3</v>
      </c>
      <c r="E220">
        <v>42.914000000000001</v>
      </c>
      <c r="F220" s="1">
        <v>10</v>
      </c>
      <c r="G220">
        <f t="shared" si="142"/>
        <v>52.914000000000001</v>
      </c>
      <c r="H220">
        <v>52.777000000000001</v>
      </c>
      <c r="I220">
        <v>52.774999999999999</v>
      </c>
      <c r="J220" s="1">
        <v>52.774000000000001</v>
      </c>
      <c r="K220" s="14">
        <f t="shared" si="141"/>
        <v>0.13700000000000045</v>
      </c>
      <c r="L220" s="14">
        <f t="shared" si="141"/>
        <v>2.0000000000024443E-3</v>
      </c>
      <c r="M220" s="14">
        <f t="shared" si="141"/>
        <v>9.9999999999766942E-4</v>
      </c>
      <c r="N220" s="20">
        <f t="shared" si="133"/>
        <v>0.26528214651153625</v>
      </c>
      <c r="O220" s="20">
        <f t="shared" si="134"/>
        <v>0.26338228327806856</v>
      </c>
    </row>
    <row r="221" spans="1:20" s="23" customFormat="1" x14ac:dyDescent="0.2">
      <c r="A221" s="1">
        <v>220</v>
      </c>
      <c r="B221" s="22" t="s">
        <v>51</v>
      </c>
      <c r="C221" s="22" t="s">
        <v>42</v>
      </c>
      <c r="D221" s="22">
        <v>1</v>
      </c>
      <c r="E221" s="23">
        <v>40.695999999999998</v>
      </c>
      <c r="F221" s="22">
        <v>10</v>
      </c>
      <c r="G221" s="23">
        <f t="shared" si="142"/>
        <v>50.695999999999998</v>
      </c>
      <c r="H221" s="23">
        <v>50.55</v>
      </c>
      <c r="I221" s="23">
        <v>50.542999999999999</v>
      </c>
      <c r="J221" s="22">
        <v>50.542000000000002</v>
      </c>
      <c r="K221" s="24">
        <f t="shared" ref="K221:M223" si="143">G221-H221</f>
        <v>0.1460000000000008</v>
      </c>
      <c r="L221" s="24">
        <f t="shared" si="143"/>
        <v>6.9999999999978968E-3</v>
      </c>
      <c r="M221" s="24">
        <f t="shared" si="143"/>
        <v>9.9999999999766942E-4</v>
      </c>
      <c r="N221" s="25">
        <f t="shared" si="133"/>
        <v>0.30469708361362535</v>
      </c>
      <c r="O221" s="25">
        <f t="shared" si="134"/>
        <v>0.30271254179610185</v>
      </c>
      <c r="P221" s="26">
        <f>AVERAGE(N221:N223)</f>
        <v>0.28192402815462686</v>
      </c>
      <c r="Q221" s="23">
        <f>STDEV(N221:N223)</f>
        <v>2.0939333979849952E-2</v>
      </c>
      <c r="R221" s="23" t="s">
        <v>182</v>
      </c>
    </row>
    <row r="222" spans="1:20" x14ac:dyDescent="0.2">
      <c r="A222" s="1">
        <v>221</v>
      </c>
      <c r="B222" s="1" t="s">
        <v>51</v>
      </c>
      <c r="C222" s="1" t="s">
        <v>42</v>
      </c>
      <c r="D222" s="1">
        <v>2</v>
      </c>
      <c r="E222">
        <v>42.89</v>
      </c>
      <c r="F222" s="1">
        <v>10</v>
      </c>
      <c r="G222">
        <f t="shared" si="142"/>
        <v>52.89</v>
      </c>
      <c r="H222">
        <v>52.755000000000003</v>
      </c>
      <c r="I222">
        <v>52.750999999999998</v>
      </c>
      <c r="J222" s="1">
        <v>52.750999999999998</v>
      </c>
      <c r="K222" s="14">
        <f t="shared" si="143"/>
        <v>0.13499999999999801</v>
      </c>
      <c r="L222" s="14">
        <f t="shared" si="143"/>
        <v>4.0000000000048885E-3</v>
      </c>
      <c r="M222" s="14">
        <f t="shared" si="143"/>
        <v>0</v>
      </c>
      <c r="N222" s="20">
        <f t="shared" si="133"/>
        <v>0.26350211370400611</v>
      </c>
      <c r="O222" s="20">
        <f t="shared" si="134"/>
        <v>0.26350211370400611</v>
      </c>
    </row>
    <row r="223" spans="1:20" x14ac:dyDescent="0.2">
      <c r="A223" s="1">
        <v>222</v>
      </c>
      <c r="B223" s="1" t="s">
        <v>51</v>
      </c>
      <c r="C223" s="1" t="s">
        <v>42</v>
      </c>
      <c r="D223" s="1">
        <v>3</v>
      </c>
      <c r="E223">
        <v>41.661000000000001</v>
      </c>
      <c r="F223" s="1">
        <v>10</v>
      </c>
      <c r="G223">
        <f t="shared" si="142"/>
        <v>51.661000000000001</v>
      </c>
      <c r="H223">
        <v>51.521000000000001</v>
      </c>
      <c r="I223">
        <v>51.518000000000001</v>
      </c>
      <c r="J223" s="1">
        <v>51.518000000000001</v>
      </c>
      <c r="K223" s="14">
        <f t="shared" si="143"/>
        <v>0.14000000000000057</v>
      </c>
      <c r="L223" s="14">
        <f t="shared" si="143"/>
        <v>3.0000000000001137E-3</v>
      </c>
      <c r="M223" s="14">
        <f t="shared" si="143"/>
        <v>0</v>
      </c>
      <c r="N223" s="20">
        <f t="shared" si="133"/>
        <v>0.27757288714624906</v>
      </c>
      <c r="O223" s="20">
        <f t="shared" si="134"/>
        <v>0.27757288714624906</v>
      </c>
    </row>
    <row r="224" spans="1:20" s="23" customFormat="1" x14ac:dyDescent="0.2">
      <c r="A224" s="1">
        <v>223</v>
      </c>
      <c r="B224" s="22" t="s">
        <v>52</v>
      </c>
      <c r="C224" s="22" t="s">
        <v>42</v>
      </c>
      <c r="D224" s="22">
        <v>1</v>
      </c>
      <c r="E224" s="23">
        <v>39.880000000000003</v>
      </c>
      <c r="F224" s="22">
        <v>10</v>
      </c>
      <c r="G224" s="23">
        <f t="shared" si="142"/>
        <v>49.88</v>
      </c>
      <c r="H224" s="23">
        <v>49.279000000000003</v>
      </c>
      <c r="I224" s="23">
        <v>49.274999999999999</v>
      </c>
      <c r="J224" s="22">
        <v>49.271000000000001</v>
      </c>
      <c r="K224" s="24">
        <f t="shared" ref="K224:M226" si="144">G224-H224</f>
        <v>0.60099999999999909</v>
      </c>
      <c r="L224" s="24">
        <f t="shared" si="144"/>
        <v>4.0000000000048885E-3</v>
      </c>
      <c r="M224" s="24">
        <f t="shared" si="144"/>
        <v>3.9999999999977831E-3</v>
      </c>
      <c r="N224" s="25">
        <f t="shared" si="133"/>
        <v>1.2360211889346662</v>
      </c>
      <c r="O224" s="25">
        <f t="shared" si="134"/>
        <v>1.2278031456113725</v>
      </c>
      <c r="P224" s="26">
        <f>AVERAGE(N224:N226)</f>
        <v>1.2026278973779652</v>
      </c>
      <c r="Q224" s="23">
        <f>STDEV(N224:N226)</f>
        <v>3.3173373875804449E-2</v>
      </c>
      <c r="R224" s="23" t="s">
        <v>183</v>
      </c>
      <c r="S224" s="18">
        <f>AVERAGE(N224:N235)</f>
        <v>0.85528035404352865</v>
      </c>
      <c r="T224">
        <f>STDEV(N224:N235)</f>
        <v>0.33092765351375536</v>
      </c>
    </row>
    <row r="225" spans="1:18" x14ac:dyDescent="0.2">
      <c r="A225" s="1">
        <v>224</v>
      </c>
      <c r="B225" s="1" t="s">
        <v>52</v>
      </c>
      <c r="C225" s="1" t="s">
        <v>42</v>
      </c>
      <c r="D225" s="1">
        <v>2</v>
      </c>
      <c r="E225">
        <v>43.625999999999998</v>
      </c>
      <c r="F225" s="1">
        <v>10</v>
      </c>
      <c r="G225">
        <f t="shared" si="142"/>
        <v>53.625999999999998</v>
      </c>
      <c r="H225">
        <v>53.017000000000003</v>
      </c>
      <c r="I225">
        <v>53.011000000000003</v>
      </c>
      <c r="J225" s="1">
        <v>53.006</v>
      </c>
      <c r="K225" s="14">
        <f t="shared" si="144"/>
        <v>0.60899999999999466</v>
      </c>
      <c r="L225" s="14">
        <f t="shared" si="144"/>
        <v>6.0000000000002274E-3</v>
      </c>
      <c r="M225" s="14">
        <f t="shared" si="144"/>
        <v>5.000000000002558E-3</v>
      </c>
      <c r="N225" s="20">
        <f t="shared" si="133"/>
        <v>1.1696789042749733</v>
      </c>
      <c r="O225" s="20">
        <f t="shared" si="134"/>
        <v>1.1601365754277282</v>
      </c>
    </row>
    <row r="226" spans="1:18" x14ac:dyDescent="0.2">
      <c r="A226" s="1">
        <v>225</v>
      </c>
      <c r="B226" s="1" t="s">
        <v>52</v>
      </c>
      <c r="C226" s="1" t="s">
        <v>42</v>
      </c>
      <c r="D226" s="1">
        <v>3</v>
      </c>
      <c r="E226">
        <v>40.424999999999997</v>
      </c>
      <c r="F226" s="1">
        <v>10</v>
      </c>
      <c r="G226">
        <f t="shared" si="142"/>
        <v>50.424999999999997</v>
      </c>
      <c r="H226">
        <v>49.835000000000001</v>
      </c>
      <c r="I226">
        <v>49.829000000000001</v>
      </c>
      <c r="J226" s="1">
        <v>49.826000000000001</v>
      </c>
      <c r="K226" s="14">
        <f t="shared" si="144"/>
        <v>0.58999999999999631</v>
      </c>
      <c r="L226" s="14">
        <f t="shared" si="144"/>
        <v>6.0000000000002274E-3</v>
      </c>
      <c r="M226" s="14">
        <f t="shared" si="144"/>
        <v>3.0000000000001137E-3</v>
      </c>
      <c r="N226" s="20">
        <f t="shared" si="133"/>
        <v>1.2021835989242557</v>
      </c>
      <c r="O226" s="20">
        <f t="shared" si="134"/>
        <v>1.1960906299544272</v>
      </c>
    </row>
    <row r="227" spans="1:18" s="23" customFormat="1" x14ac:dyDescent="0.2">
      <c r="A227" s="1">
        <v>226</v>
      </c>
      <c r="B227" s="22" t="s">
        <v>53</v>
      </c>
      <c r="C227" s="22" t="s">
        <v>42</v>
      </c>
      <c r="D227" s="22">
        <v>1</v>
      </c>
      <c r="E227" s="23">
        <v>44.451000000000001</v>
      </c>
      <c r="F227" s="22">
        <v>10</v>
      </c>
      <c r="G227" s="23">
        <f t="shared" si="142"/>
        <v>54.451000000000001</v>
      </c>
      <c r="H227" s="23">
        <v>54.16</v>
      </c>
      <c r="I227" s="23">
        <v>54.156999999999996</v>
      </c>
      <c r="J227" s="22">
        <v>54.154000000000003</v>
      </c>
      <c r="K227" s="24">
        <f t="shared" ref="K227:M229" si="145">G227-H227</f>
        <v>0.29100000000000392</v>
      </c>
      <c r="L227" s="24">
        <f t="shared" si="145"/>
        <v>3.0000000000001137E-3</v>
      </c>
      <c r="M227" s="24">
        <f t="shared" si="145"/>
        <v>2.9999999999930083E-3</v>
      </c>
      <c r="N227" s="25">
        <f t="shared" si="133"/>
        <v>0.54843594194333711</v>
      </c>
      <c r="O227" s="25">
        <f t="shared" si="134"/>
        <v>0.54286611149068076</v>
      </c>
      <c r="P227" s="26">
        <f>AVERAGE(N227:N229)</f>
        <v>0.554466014920596</v>
      </c>
      <c r="Q227" s="23">
        <f>STDEV(N227:N229)</f>
        <v>8.9000118146897803E-3</v>
      </c>
      <c r="R227" s="23" t="s">
        <v>184</v>
      </c>
    </row>
    <row r="228" spans="1:18" x14ac:dyDescent="0.2">
      <c r="A228" s="1">
        <v>227</v>
      </c>
      <c r="B228" s="1" t="s">
        <v>53</v>
      </c>
      <c r="C228" s="1" t="s">
        <v>42</v>
      </c>
      <c r="D228" s="1">
        <v>2</v>
      </c>
      <c r="E228">
        <v>42.991</v>
      </c>
      <c r="F228" s="1">
        <v>10</v>
      </c>
      <c r="G228">
        <f t="shared" si="142"/>
        <v>52.991</v>
      </c>
      <c r="H228">
        <v>52.71</v>
      </c>
      <c r="I228">
        <v>52.706000000000003</v>
      </c>
      <c r="J228" s="1">
        <v>52.701000000000001</v>
      </c>
      <c r="K228" s="14">
        <f t="shared" si="145"/>
        <v>0.28099999999999881</v>
      </c>
      <c r="L228" s="14">
        <f t="shared" si="145"/>
        <v>3.9999999999977831E-3</v>
      </c>
      <c r="M228" s="14">
        <f t="shared" si="145"/>
        <v>5.000000000002558E-3</v>
      </c>
      <c r="N228" s="20">
        <f t="shared" si="133"/>
        <v>0.55027418834556752</v>
      </c>
      <c r="O228" s="20">
        <f t="shared" si="134"/>
        <v>0.54073540014418775</v>
      </c>
    </row>
    <row r="229" spans="1:18" x14ac:dyDescent="0.2">
      <c r="A229" s="1">
        <v>228</v>
      </c>
      <c r="B229" s="1" t="s">
        <v>53</v>
      </c>
      <c r="C229" s="1" t="s">
        <v>42</v>
      </c>
      <c r="D229" s="1">
        <v>3</v>
      </c>
      <c r="E229">
        <v>40.042999999999999</v>
      </c>
      <c r="F229" s="1">
        <v>10</v>
      </c>
      <c r="G229">
        <f t="shared" si="142"/>
        <v>50.042999999999999</v>
      </c>
      <c r="H229">
        <v>49.779000000000003</v>
      </c>
      <c r="I229">
        <v>49.767000000000003</v>
      </c>
      <c r="J229" s="1">
        <v>49.762</v>
      </c>
      <c r="K229" s="14">
        <f t="shared" si="145"/>
        <v>0.26399999999999579</v>
      </c>
      <c r="L229" s="14">
        <f t="shared" si="145"/>
        <v>1.2000000000000455E-2</v>
      </c>
      <c r="M229" s="14">
        <f t="shared" si="145"/>
        <v>5.000000000002558E-3</v>
      </c>
      <c r="N229" s="20">
        <f t="shared" si="133"/>
        <v>0.56468791447288336</v>
      </c>
      <c r="O229" s="20">
        <f t="shared" si="134"/>
        <v>0.55458436313218229</v>
      </c>
    </row>
    <row r="230" spans="1:18" s="23" customFormat="1" x14ac:dyDescent="0.2">
      <c r="A230" s="1">
        <v>229</v>
      </c>
      <c r="B230" s="22" t="s">
        <v>54</v>
      </c>
      <c r="C230" s="22" t="s">
        <v>42</v>
      </c>
      <c r="D230" s="22">
        <v>1</v>
      </c>
      <c r="E230" s="23">
        <v>41.337000000000003</v>
      </c>
      <c r="F230" s="22">
        <v>10</v>
      </c>
      <c r="G230" s="23">
        <f t="shared" si="142"/>
        <v>51.337000000000003</v>
      </c>
      <c r="H230" s="23">
        <v>51.081000000000003</v>
      </c>
      <c r="I230" s="23">
        <v>51.066000000000003</v>
      </c>
      <c r="J230" s="22">
        <v>51.061</v>
      </c>
      <c r="K230" s="24">
        <f t="shared" ref="K230:M232" si="146">G230-H230</f>
        <v>0.25600000000000023</v>
      </c>
      <c r="L230" s="24">
        <f t="shared" si="146"/>
        <v>1.5000000000000568E-2</v>
      </c>
      <c r="M230" s="24">
        <f t="shared" si="146"/>
        <v>5.000000000002558E-3</v>
      </c>
      <c r="N230" s="25">
        <f t="shared" si="133"/>
        <v>0.54052995436830731</v>
      </c>
      <c r="O230" s="25">
        <f t="shared" si="134"/>
        <v>0.53068577918771176</v>
      </c>
      <c r="P230" s="26">
        <f>AVERAGE(N230:N232)</f>
        <v>0.52608742182649326</v>
      </c>
      <c r="Q230" s="23">
        <f>STDEV(N230:N232)</f>
        <v>2.3579342409566859E-2</v>
      </c>
      <c r="R230" s="23" t="s">
        <v>133</v>
      </c>
    </row>
    <row r="231" spans="1:18" x14ac:dyDescent="0.2">
      <c r="A231" s="1">
        <v>230</v>
      </c>
      <c r="B231" s="1" t="s">
        <v>54</v>
      </c>
      <c r="C231" s="1" t="s">
        <v>42</v>
      </c>
      <c r="D231" s="1">
        <v>2</v>
      </c>
      <c r="E231">
        <v>42.377000000000002</v>
      </c>
      <c r="F231" s="1">
        <v>10</v>
      </c>
      <c r="G231">
        <f t="shared" si="142"/>
        <v>52.377000000000002</v>
      </c>
      <c r="H231">
        <v>52.134</v>
      </c>
      <c r="I231">
        <v>52.119</v>
      </c>
      <c r="J231" s="1">
        <v>52.116999999999997</v>
      </c>
      <c r="K231" s="14">
        <f t="shared" si="146"/>
        <v>0.2430000000000021</v>
      </c>
      <c r="L231" s="14">
        <f t="shared" si="146"/>
        <v>1.5000000000000568E-2</v>
      </c>
      <c r="M231" s="14">
        <f t="shared" si="146"/>
        <v>2.0000000000024443E-3</v>
      </c>
      <c r="N231" s="20">
        <f t="shared" si="133"/>
        <v>0.498877525567476</v>
      </c>
      <c r="O231" s="20">
        <f t="shared" si="134"/>
        <v>0.4950210096126284</v>
      </c>
    </row>
    <row r="232" spans="1:18" x14ac:dyDescent="0.2">
      <c r="A232" s="1">
        <v>231</v>
      </c>
      <c r="B232" s="1" t="s">
        <v>54</v>
      </c>
      <c r="C232" s="1" t="s">
        <v>42</v>
      </c>
      <c r="D232" s="1">
        <v>3</v>
      </c>
      <c r="E232">
        <v>40.936</v>
      </c>
      <c r="F232" s="1">
        <v>10</v>
      </c>
      <c r="G232">
        <f t="shared" si="142"/>
        <v>50.936</v>
      </c>
      <c r="H232">
        <v>50.689</v>
      </c>
      <c r="I232">
        <v>50.664000000000001</v>
      </c>
      <c r="J232" s="1">
        <v>50.662999999999997</v>
      </c>
      <c r="K232" s="14">
        <f t="shared" si="146"/>
        <v>0.24699999999999989</v>
      </c>
      <c r="L232" s="14">
        <f t="shared" si="146"/>
        <v>2.4999999999998579E-2</v>
      </c>
      <c r="M232" s="14">
        <f t="shared" si="146"/>
        <v>1.0000000000047748E-3</v>
      </c>
      <c r="N232" s="20">
        <f t="shared" si="133"/>
        <v>0.53885478554369648</v>
      </c>
      <c r="O232" s="20">
        <f t="shared" si="134"/>
        <v>0.53687036159797419</v>
      </c>
    </row>
    <row r="233" spans="1:18" s="23" customFormat="1" x14ac:dyDescent="0.2">
      <c r="A233" s="1">
        <v>232</v>
      </c>
      <c r="B233" s="22" t="s">
        <v>55</v>
      </c>
      <c r="C233" s="22" t="s">
        <v>42</v>
      </c>
      <c r="D233" s="22">
        <v>1</v>
      </c>
      <c r="E233" s="23">
        <v>41.987000000000002</v>
      </c>
      <c r="F233" s="22">
        <v>10</v>
      </c>
      <c r="G233" s="23">
        <f t="shared" si="142"/>
        <v>51.987000000000002</v>
      </c>
      <c r="H233" s="23">
        <v>51.445999999999998</v>
      </c>
      <c r="I233" s="23">
        <v>51.427</v>
      </c>
      <c r="J233" s="22">
        <v>51.423999999999999</v>
      </c>
      <c r="K233" s="24">
        <f t="shared" ref="K233:M235" si="147">G233-H233</f>
        <v>0.54100000000000392</v>
      </c>
      <c r="L233" s="24">
        <f t="shared" si="147"/>
        <v>1.8999999999998352E-2</v>
      </c>
      <c r="M233" s="24">
        <f t="shared" si="147"/>
        <v>3.0000000000001137E-3</v>
      </c>
      <c r="N233" s="25">
        <f t="shared" si="133"/>
        <v>1.0948195395146243</v>
      </c>
      <c r="O233" s="25">
        <f t="shared" si="134"/>
        <v>1.088922161510486</v>
      </c>
      <c r="P233" s="26">
        <f>AVERAGE(N233:N235)</f>
        <v>1.1379400820490604</v>
      </c>
      <c r="Q233" s="23">
        <f>STDEV(N233:N235)</f>
        <v>3.8474803277175527E-2</v>
      </c>
      <c r="R233" s="23" t="s">
        <v>132</v>
      </c>
    </row>
    <row r="234" spans="1:18" x14ac:dyDescent="0.2">
      <c r="A234" s="1">
        <v>233</v>
      </c>
      <c r="B234" s="1" t="s">
        <v>55</v>
      </c>
      <c r="C234" s="1" t="s">
        <v>42</v>
      </c>
      <c r="D234" s="1">
        <v>2</v>
      </c>
      <c r="E234">
        <v>41.444000000000003</v>
      </c>
      <c r="F234" s="1">
        <v>10</v>
      </c>
      <c r="G234">
        <f t="shared" si="142"/>
        <v>51.444000000000003</v>
      </c>
      <c r="H234">
        <v>50.878</v>
      </c>
      <c r="I234">
        <v>50.859000000000002</v>
      </c>
      <c r="J234" s="1">
        <v>50.859000000000002</v>
      </c>
      <c r="K234" s="14">
        <f t="shared" si="147"/>
        <v>0.5660000000000025</v>
      </c>
      <c r="L234" s="14">
        <f t="shared" si="147"/>
        <v>1.8999999999998352E-2</v>
      </c>
      <c r="M234" s="14">
        <f t="shared" si="147"/>
        <v>0</v>
      </c>
      <c r="N234" s="20">
        <f t="shared" si="133"/>
        <v>1.1502388957706611</v>
      </c>
      <c r="O234" s="20">
        <f t="shared" si="134"/>
        <v>1.1502388957706611</v>
      </c>
    </row>
    <row r="235" spans="1:18" x14ac:dyDescent="0.2">
      <c r="A235" s="1">
        <v>234</v>
      </c>
      <c r="B235" s="1" t="s">
        <v>55</v>
      </c>
      <c r="C235" s="1" t="s">
        <v>42</v>
      </c>
      <c r="D235" s="1">
        <v>3</v>
      </c>
      <c r="E235">
        <v>39.253</v>
      </c>
      <c r="F235" s="1">
        <v>10</v>
      </c>
      <c r="G235">
        <f t="shared" si="142"/>
        <v>49.253</v>
      </c>
      <c r="H235">
        <v>48.7</v>
      </c>
      <c r="I235">
        <v>48.685000000000002</v>
      </c>
      <c r="J235" s="1">
        <v>48.683999999999997</v>
      </c>
      <c r="K235" s="14">
        <f t="shared" si="147"/>
        <v>0.55299999999999727</v>
      </c>
      <c r="L235" s="14">
        <f t="shared" si="147"/>
        <v>1.5000000000000568E-2</v>
      </c>
      <c r="M235" s="14">
        <f t="shared" si="147"/>
        <v>1.0000000000047748E-3</v>
      </c>
      <c r="N235" s="20">
        <f t="shared" si="133"/>
        <v>1.1687618108618958</v>
      </c>
      <c r="O235" s="20">
        <f t="shared" si="134"/>
        <v>1.1666837835062172</v>
      </c>
    </row>
    <row r="236" spans="1:18" s="23" customFormat="1" x14ac:dyDescent="0.2">
      <c r="A236" s="1">
        <v>235</v>
      </c>
      <c r="B236" s="22" t="s">
        <v>56</v>
      </c>
      <c r="C236" s="22" t="s">
        <v>42</v>
      </c>
      <c r="D236" s="22">
        <v>1</v>
      </c>
      <c r="E236" s="23">
        <v>42.515000000000001</v>
      </c>
      <c r="F236" s="22">
        <v>10</v>
      </c>
      <c r="G236" s="23">
        <f t="shared" si="142"/>
        <v>52.515000000000001</v>
      </c>
      <c r="H236" s="23">
        <v>52.152000000000001</v>
      </c>
      <c r="I236" s="23">
        <v>52.142000000000003</v>
      </c>
      <c r="J236" s="22">
        <v>52.139000000000003</v>
      </c>
      <c r="K236" s="24">
        <f t="shared" ref="K236:M238" si="148">G236-H236</f>
        <v>0.36299999999999955</v>
      </c>
      <c r="L236" s="24">
        <f t="shared" si="148"/>
        <v>9.9999999999980105E-3</v>
      </c>
      <c r="M236" s="24">
        <f t="shared" si="148"/>
        <v>3.0000000000001137E-3</v>
      </c>
      <c r="N236" s="25">
        <f t="shared" si="133"/>
        <v>0.72114923569688294</v>
      </c>
      <c r="O236" s="25">
        <f t="shared" si="134"/>
        <v>0.71535422500095258</v>
      </c>
      <c r="P236" s="26">
        <f>AVERAGE(N236:N238)</f>
        <v>0.70823254185996554</v>
      </c>
      <c r="Q236" s="23">
        <f>STDEV(N236:N238)</f>
        <v>1.6217406054312326E-2</v>
      </c>
      <c r="R236" s="23" t="s">
        <v>131</v>
      </c>
    </row>
    <row r="237" spans="1:18" x14ac:dyDescent="0.2">
      <c r="A237" s="1">
        <v>236</v>
      </c>
      <c r="B237" s="1" t="s">
        <v>56</v>
      </c>
      <c r="C237" s="1" t="s">
        <v>42</v>
      </c>
      <c r="D237" s="1">
        <v>2</v>
      </c>
      <c r="E237">
        <v>43.406999999999996</v>
      </c>
      <c r="F237" s="1">
        <v>10</v>
      </c>
      <c r="G237">
        <f t="shared" si="142"/>
        <v>53.406999999999996</v>
      </c>
      <c r="H237">
        <v>53.05</v>
      </c>
      <c r="I237">
        <v>53.042000000000002</v>
      </c>
      <c r="J237" s="1">
        <v>53.040999999999997</v>
      </c>
      <c r="K237" s="14">
        <f t="shared" si="148"/>
        <v>0.35699999999999932</v>
      </c>
      <c r="L237" s="14">
        <f t="shared" si="148"/>
        <v>7.9999999999955662E-3</v>
      </c>
      <c r="M237" s="14">
        <f t="shared" si="148"/>
        <v>1.0000000000047748E-3</v>
      </c>
      <c r="N237" s="20">
        <f t="shared" si="133"/>
        <v>0.69003223921118018</v>
      </c>
      <c r="O237" s="20">
        <f t="shared" si="134"/>
        <v>0.6881339316013646</v>
      </c>
    </row>
    <row r="238" spans="1:18" x14ac:dyDescent="0.2">
      <c r="A238" s="1">
        <v>237</v>
      </c>
      <c r="B238" s="1" t="s">
        <v>56</v>
      </c>
      <c r="C238" s="1" t="s">
        <v>42</v>
      </c>
      <c r="D238" s="1">
        <v>3</v>
      </c>
      <c r="E238">
        <v>39.543999999999997</v>
      </c>
      <c r="F238" s="1">
        <v>10</v>
      </c>
      <c r="G238">
        <f t="shared" si="142"/>
        <v>49.543999999999997</v>
      </c>
      <c r="H238">
        <v>49.195999999999998</v>
      </c>
      <c r="I238">
        <v>49.194000000000003</v>
      </c>
      <c r="J238" s="1">
        <v>49.192999999999998</v>
      </c>
      <c r="K238" s="14">
        <f t="shared" si="148"/>
        <v>0.34799999999999898</v>
      </c>
      <c r="L238" s="14">
        <f t="shared" si="148"/>
        <v>1.9999999999953388E-3</v>
      </c>
      <c r="M238" s="14">
        <f t="shared" si="148"/>
        <v>1.0000000000047748E-3</v>
      </c>
      <c r="N238" s="20">
        <f t="shared" si="133"/>
        <v>0.71351615067183349</v>
      </c>
      <c r="O238" s="20">
        <f t="shared" si="134"/>
        <v>0.71146887831847749</v>
      </c>
    </row>
    <row r="239" spans="1:18" x14ac:dyDescent="0.2">
      <c r="J239" s="1"/>
      <c r="K239" s="2"/>
      <c r="L239" s="9"/>
    </row>
    <row r="240" spans="1:18" x14ac:dyDescent="0.2">
      <c r="J240" s="1"/>
      <c r="K240" s="2"/>
      <c r="L240" s="9"/>
    </row>
    <row r="241" spans="10:12" x14ac:dyDescent="0.2">
      <c r="J241" s="1"/>
      <c r="K241" s="2"/>
      <c r="L241" s="9"/>
    </row>
    <row r="242" spans="10:12" x14ac:dyDescent="0.2">
      <c r="J242" s="1"/>
      <c r="K242" s="2"/>
      <c r="L242" s="9"/>
    </row>
    <row r="243" spans="10:12" x14ac:dyDescent="0.2">
      <c r="J243" s="1"/>
      <c r="K243" s="2"/>
      <c r="L243" s="9"/>
    </row>
    <row r="244" spans="10:12" x14ac:dyDescent="0.2">
      <c r="J244" s="1"/>
      <c r="K244" s="2"/>
      <c r="L244" s="9"/>
    </row>
    <row r="245" spans="10:12" x14ac:dyDescent="0.2">
      <c r="J245" s="1"/>
      <c r="K245" s="2"/>
      <c r="L245" s="9"/>
    </row>
    <row r="246" spans="10:12" x14ac:dyDescent="0.2">
      <c r="J246" s="1"/>
      <c r="K246" s="2"/>
      <c r="L246" s="9"/>
    </row>
    <row r="247" spans="10:12" x14ac:dyDescent="0.2">
      <c r="J247" s="1"/>
      <c r="K247" s="2"/>
      <c r="L247" s="9"/>
    </row>
    <row r="248" spans="10:12" x14ac:dyDescent="0.2">
      <c r="J248" s="1"/>
      <c r="K248" s="2"/>
      <c r="L248" s="9"/>
    </row>
    <row r="249" spans="10:12" x14ac:dyDescent="0.2">
      <c r="J249" s="1"/>
      <c r="K249" s="2"/>
      <c r="L249" s="9"/>
    </row>
    <row r="250" spans="10:12" x14ac:dyDescent="0.2">
      <c r="J250" s="1"/>
      <c r="K250" s="2"/>
      <c r="L250" s="9"/>
    </row>
    <row r="251" spans="10:12" x14ac:dyDescent="0.2">
      <c r="J251" s="1"/>
      <c r="K251" s="2"/>
      <c r="L251" s="9"/>
    </row>
    <row r="252" spans="10:12" x14ac:dyDescent="0.2">
      <c r="J252" s="1"/>
      <c r="K252" s="2"/>
      <c r="L252" s="9"/>
    </row>
    <row r="253" spans="10:12" x14ac:dyDescent="0.2">
      <c r="J253" s="1"/>
      <c r="K253" s="2"/>
      <c r="L253" s="9"/>
    </row>
    <row r="254" spans="10:12" x14ac:dyDescent="0.2">
      <c r="J254" s="1"/>
      <c r="K254" s="2"/>
      <c r="L254" s="9"/>
    </row>
    <row r="255" spans="10:12" x14ac:dyDescent="0.2">
      <c r="J255" s="1"/>
      <c r="K255" s="2"/>
      <c r="L255" s="9"/>
    </row>
    <row r="256" spans="10:12" x14ac:dyDescent="0.2">
      <c r="J256" s="1"/>
      <c r="K256" s="2"/>
      <c r="L256" s="9"/>
    </row>
    <row r="257" spans="10:12" x14ac:dyDescent="0.2">
      <c r="J257" s="1"/>
      <c r="K257" s="2"/>
      <c r="L257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0A51-323F-1F4C-99B1-CB4112D0BE97}">
  <dimension ref="A1:Z72"/>
  <sheetViews>
    <sheetView zoomScale="54" zoomScaleNormal="54" workbookViewId="0">
      <selection activeCell="P20" sqref="P20"/>
    </sheetView>
  </sheetViews>
  <sheetFormatPr baseColWidth="10" defaultRowHeight="19" x14ac:dyDescent="0.2"/>
  <cols>
    <col min="1" max="1" width="10.83203125" style="167"/>
    <col min="2" max="2" width="4.6640625" bestFit="1" customWidth="1"/>
    <col min="3" max="3" width="11.1640625" style="85" bestFit="1" customWidth="1"/>
    <col min="4" max="4" width="12" style="123" bestFit="1" customWidth="1"/>
    <col min="5" max="5" width="14.83203125" style="122" customWidth="1"/>
    <col min="6" max="6" width="7.5" style="122" customWidth="1"/>
    <col min="7" max="7" width="11.83203125" style="122" customWidth="1"/>
    <col min="8" max="8" width="8.33203125" style="122" customWidth="1"/>
    <col min="9" max="9" width="13.1640625" style="122" customWidth="1"/>
    <col min="10" max="10" width="18.1640625" style="122" customWidth="1"/>
    <col min="11" max="11" width="10.6640625" style="122" customWidth="1"/>
    <col min="12" max="12" width="7.5" style="122" customWidth="1"/>
    <col min="13" max="13" width="11.83203125" style="122" customWidth="1"/>
    <col min="14" max="14" width="10.6640625" style="122" customWidth="1"/>
    <col min="15" max="15" width="7.5" style="122" customWidth="1"/>
    <col min="16" max="16" width="11.83203125" style="122" customWidth="1"/>
    <col min="17" max="17" width="8.33203125" style="122" customWidth="1"/>
    <col min="18" max="18" width="14.83203125" style="122" customWidth="1"/>
    <col min="19" max="19" width="7.5" style="122" customWidth="1"/>
    <col min="20" max="21" width="10.83203125" style="122" customWidth="1"/>
    <col min="22" max="22" width="14.83203125" style="122" customWidth="1"/>
    <col min="23" max="25" width="10.83203125" style="122" customWidth="1"/>
    <col min="26" max="26" width="25.5" style="121" customWidth="1"/>
    <col min="27" max="27" width="10.83203125" style="167" customWidth="1"/>
    <col min="28" max="16384" width="10.83203125" style="167"/>
  </cols>
  <sheetData>
    <row r="1" spans="1:26" ht="34" x14ac:dyDescent="0.4">
      <c r="B1" s="178" t="s">
        <v>85</v>
      </c>
      <c r="C1" s="178"/>
      <c r="D1" s="178"/>
      <c r="E1" s="178"/>
      <c r="F1" s="178"/>
      <c r="G1" s="178"/>
      <c r="H1" s="178"/>
    </row>
    <row r="2" spans="1:26" x14ac:dyDescent="0.2">
      <c r="A2" s="167" t="s">
        <v>423</v>
      </c>
      <c r="B2" t="s">
        <v>233</v>
      </c>
      <c r="C2" s="85" t="s">
        <v>254</v>
      </c>
      <c r="D2" s="123" t="s">
        <v>0</v>
      </c>
      <c r="E2" s="122" t="s">
        <v>234</v>
      </c>
      <c r="F2" s="122" t="s">
        <v>235</v>
      </c>
      <c r="G2" s="122" t="s">
        <v>236</v>
      </c>
      <c r="H2" s="122" t="s">
        <v>237</v>
      </c>
      <c r="I2" s="122" t="s">
        <v>238</v>
      </c>
      <c r="J2" s="122" t="s">
        <v>239</v>
      </c>
      <c r="K2" s="122" t="s">
        <v>240</v>
      </c>
      <c r="L2" s="122" t="s">
        <v>235</v>
      </c>
      <c r="M2" s="122" t="s">
        <v>236</v>
      </c>
      <c r="N2" s="122" t="s">
        <v>241</v>
      </c>
      <c r="O2" s="122" t="s">
        <v>235</v>
      </c>
      <c r="P2" s="122" t="s">
        <v>236</v>
      </c>
      <c r="Q2" s="122" t="s">
        <v>242</v>
      </c>
      <c r="R2" s="122" t="s">
        <v>243</v>
      </c>
      <c r="S2" s="122" t="s">
        <v>235</v>
      </c>
      <c r="T2" s="122" t="s">
        <v>236</v>
      </c>
      <c r="U2" s="122" t="s">
        <v>244</v>
      </c>
      <c r="V2" s="159" t="s">
        <v>245</v>
      </c>
      <c r="W2" s="122" t="s">
        <v>246</v>
      </c>
      <c r="X2" s="122" t="s">
        <v>247</v>
      </c>
      <c r="Y2" s="122" t="s">
        <v>248</v>
      </c>
      <c r="Z2" s="121" t="s">
        <v>414</v>
      </c>
    </row>
    <row r="3" spans="1:26" x14ac:dyDescent="0.2">
      <c r="A3" s="167" t="s">
        <v>424</v>
      </c>
      <c r="B3" s="156" t="s">
        <v>98</v>
      </c>
      <c r="C3" s="142" t="s">
        <v>255</v>
      </c>
      <c r="D3" s="141" t="s">
        <v>52</v>
      </c>
      <c r="E3" s="140">
        <v>50</v>
      </c>
      <c r="F3" s="140">
        <v>21</v>
      </c>
      <c r="G3" s="140">
        <v>29</v>
      </c>
      <c r="H3" s="140">
        <v>24</v>
      </c>
      <c r="I3" s="140">
        <v>21</v>
      </c>
      <c r="J3" s="128">
        <f>I3+0.54</f>
        <v>21.54</v>
      </c>
      <c r="K3" s="140">
        <v>18</v>
      </c>
      <c r="L3" s="140">
        <v>21</v>
      </c>
      <c r="M3" s="140">
        <v>29</v>
      </c>
      <c r="N3" s="140">
        <v>17</v>
      </c>
      <c r="O3" s="140">
        <v>26</v>
      </c>
      <c r="P3" s="140">
        <v>29</v>
      </c>
      <c r="Q3" s="140">
        <v>4</v>
      </c>
      <c r="R3" s="128">
        <f>Q3+2.34</f>
        <v>6.34</v>
      </c>
      <c r="S3" s="140">
        <v>25</v>
      </c>
      <c r="T3" s="140">
        <v>29</v>
      </c>
      <c r="U3" s="140">
        <v>2</v>
      </c>
      <c r="V3" s="127">
        <f>J3*2</f>
        <v>43.08</v>
      </c>
      <c r="W3" s="127">
        <f>100-(X3+Y3)</f>
        <v>30.400000000000006</v>
      </c>
      <c r="X3" s="127">
        <f>100-V3</f>
        <v>56.92</v>
      </c>
      <c r="Y3" s="127">
        <f>R3*2</f>
        <v>12.68</v>
      </c>
      <c r="Z3" s="139" t="s">
        <v>250</v>
      </c>
    </row>
    <row r="4" spans="1:26" x14ac:dyDescent="0.2">
      <c r="A4" s="167" t="s">
        <v>424</v>
      </c>
      <c r="B4" s="156" t="s">
        <v>98</v>
      </c>
      <c r="C4" s="142" t="s">
        <v>255</v>
      </c>
      <c r="D4" s="158" t="s">
        <v>53</v>
      </c>
      <c r="E4" s="154">
        <v>50</v>
      </c>
      <c r="F4" s="154">
        <v>21</v>
      </c>
      <c r="G4" s="154">
        <v>29</v>
      </c>
      <c r="H4" s="154">
        <v>32</v>
      </c>
      <c r="I4" s="154">
        <v>25</v>
      </c>
      <c r="J4" s="154">
        <f>I4+0.54</f>
        <v>25.54</v>
      </c>
      <c r="K4" s="154">
        <v>24</v>
      </c>
      <c r="L4" s="154">
        <v>21</v>
      </c>
      <c r="M4" s="154">
        <v>29</v>
      </c>
      <c r="N4" s="154">
        <v>8</v>
      </c>
      <c r="O4" s="154">
        <v>21</v>
      </c>
      <c r="P4" s="154">
        <v>29</v>
      </c>
      <c r="Q4" s="154">
        <v>7</v>
      </c>
      <c r="R4" s="154">
        <f>Q4+0.54</f>
        <v>7.54</v>
      </c>
      <c r="S4" s="154">
        <v>21</v>
      </c>
      <c r="T4" s="154">
        <v>26</v>
      </c>
      <c r="U4" s="154">
        <v>4</v>
      </c>
      <c r="V4" s="152">
        <f>J4*2</f>
        <v>51.08</v>
      </c>
      <c r="W4" s="152">
        <f>100-(X4+Y4)</f>
        <v>36</v>
      </c>
      <c r="X4" s="152">
        <f>100-V4</f>
        <v>48.92</v>
      </c>
      <c r="Y4" s="152">
        <f>R4*2</f>
        <v>15.08</v>
      </c>
      <c r="Z4" s="157" t="s">
        <v>252</v>
      </c>
    </row>
    <row r="5" spans="1:26" x14ac:dyDescent="0.2">
      <c r="A5" s="167" t="s">
        <v>424</v>
      </c>
      <c r="B5" s="156" t="s">
        <v>98</v>
      </c>
      <c r="C5" s="142" t="s">
        <v>255</v>
      </c>
      <c r="D5" s="141" t="s">
        <v>54</v>
      </c>
      <c r="E5" s="140">
        <v>50</v>
      </c>
      <c r="F5" s="140">
        <v>21</v>
      </c>
      <c r="G5" s="140">
        <v>29</v>
      </c>
      <c r="H5" s="140">
        <v>30</v>
      </c>
      <c r="I5" s="140">
        <v>29</v>
      </c>
      <c r="J5" s="128">
        <f>I5+0.54</f>
        <v>29.54</v>
      </c>
      <c r="K5" s="140">
        <v>22</v>
      </c>
      <c r="L5" s="140">
        <v>21</v>
      </c>
      <c r="M5" s="140">
        <v>29</v>
      </c>
      <c r="N5" s="140">
        <v>18</v>
      </c>
      <c r="O5" s="140">
        <v>26</v>
      </c>
      <c r="P5" s="140">
        <v>29</v>
      </c>
      <c r="Q5" s="140">
        <v>9</v>
      </c>
      <c r="R5" s="128">
        <f>Q5+2.34</f>
        <v>11.34</v>
      </c>
      <c r="S5" s="140">
        <v>25</v>
      </c>
      <c r="T5" s="140">
        <v>29</v>
      </c>
      <c r="U5" s="140">
        <v>3</v>
      </c>
      <c r="V5" s="127">
        <f>J5*2</f>
        <v>59.08</v>
      </c>
      <c r="W5" s="127">
        <f>100-(X5+Y5)</f>
        <v>36.4</v>
      </c>
      <c r="X5" s="127">
        <f>100-V5</f>
        <v>40.92</v>
      </c>
      <c r="Y5" s="126">
        <f>R5*2</f>
        <v>22.68</v>
      </c>
      <c r="Z5" s="139" t="s">
        <v>252</v>
      </c>
    </row>
    <row r="6" spans="1:26" x14ac:dyDescent="0.2">
      <c r="A6" s="167" t="s">
        <v>424</v>
      </c>
      <c r="B6" s="156" t="s">
        <v>98</v>
      </c>
      <c r="C6" s="142" t="s">
        <v>255</v>
      </c>
      <c r="D6" s="141" t="s">
        <v>55</v>
      </c>
      <c r="E6" s="140">
        <v>50</v>
      </c>
      <c r="F6" s="140">
        <v>21</v>
      </c>
      <c r="G6" s="140">
        <v>29</v>
      </c>
      <c r="H6" s="140">
        <v>35</v>
      </c>
      <c r="I6" s="140">
        <v>34</v>
      </c>
      <c r="J6" s="128">
        <f>I6+0.54</f>
        <v>34.54</v>
      </c>
      <c r="K6" s="140">
        <v>32</v>
      </c>
      <c r="L6" s="140">
        <v>21</v>
      </c>
      <c r="M6" s="140">
        <v>29</v>
      </c>
      <c r="N6" s="140">
        <v>31</v>
      </c>
      <c r="O6" s="140">
        <v>26</v>
      </c>
      <c r="P6" s="140">
        <v>29</v>
      </c>
      <c r="Q6" s="140">
        <v>18</v>
      </c>
      <c r="R6" s="128">
        <f>Q6+2.34</f>
        <v>20.34</v>
      </c>
      <c r="S6" s="140">
        <v>25</v>
      </c>
      <c r="T6" s="140">
        <v>29</v>
      </c>
      <c r="U6" s="140">
        <v>7</v>
      </c>
      <c r="V6" s="127">
        <f>J6*2</f>
        <v>69.08</v>
      </c>
      <c r="W6" s="127">
        <f>100-(X6+Y6)</f>
        <v>28.400000000000006</v>
      </c>
      <c r="X6" s="127">
        <f>100-V6</f>
        <v>30.92</v>
      </c>
      <c r="Y6" s="126">
        <f>R6*2</f>
        <v>40.68</v>
      </c>
      <c r="Z6" s="139" t="s">
        <v>249</v>
      </c>
    </row>
    <row r="7" spans="1:26" s="168" customFormat="1" ht="20" thickBot="1" x14ac:dyDescent="0.25">
      <c r="A7" s="167" t="s">
        <v>426</v>
      </c>
      <c r="B7" s="151" t="s">
        <v>98</v>
      </c>
      <c r="C7" s="142" t="s">
        <v>255</v>
      </c>
      <c r="D7" s="155" t="s">
        <v>56</v>
      </c>
      <c r="E7" s="153">
        <v>50</v>
      </c>
      <c r="F7" s="154">
        <v>21</v>
      </c>
      <c r="G7" s="153">
        <v>29</v>
      </c>
      <c r="H7" s="153">
        <v>39</v>
      </c>
      <c r="I7" s="153">
        <v>31</v>
      </c>
      <c r="J7" s="154">
        <f>I7+0.54</f>
        <v>31.54</v>
      </c>
      <c r="K7" s="153">
        <v>30</v>
      </c>
      <c r="L7" s="153">
        <v>21</v>
      </c>
      <c r="M7" s="153">
        <v>29</v>
      </c>
      <c r="N7" s="153">
        <v>9</v>
      </c>
      <c r="O7" s="153">
        <v>21</v>
      </c>
      <c r="P7" s="153">
        <v>29</v>
      </c>
      <c r="Q7" s="153">
        <v>8</v>
      </c>
      <c r="R7" s="153">
        <f>Q7+0.54</f>
        <v>8.5399999999999991</v>
      </c>
      <c r="S7" s="153">
        <v>21</v>
      </c>
      <c r="T7" s="153">
        <v>26</v>
      </c>
      <c r="U7" s="170">
        <v>5</v>
      </c>
      <c r="V7" s="171">
        <f>J7*2</f>
        <v>63.08</v>
      </c>
      <c r="W7" s="171">
        <f>100-(X7+Y7)</f>
        <v>46</v>
      </c>
      <c r="X7" s="171">
        <f>100-V7</f>
        <v>36.92</v>
      </c>
      <c r="Y7" s="171">
        <f>R7*2</f>
        <v>17.079999999999998</v>
      </c>
      <c r="Z7" s="172" t="s">
        <v>252</v>
      </c>
    </row>
    <row r="8" spans="1:26" x14ac:dyDescent="0.2">
      <c r="A8" s="167" t="s">
        <v>424</v>
      </c>
      <c r="B8" s="124" t="s">
        <v>97</v>
      </c>
      <c r="C8" s="142" t="s">
        <v>255</v>
      </c>
      <c r="D8" s="141" t="s">
        <v>31</v>
      </c>
      <c r="E8" s="140">
        <v>50</v>
      </c>
      <c r="F8" s="140">
        <v>21</v>
      </c>
      <c r="G8" s="140">
        <v>29</v>
      </c>
      <c r="H8" s="140">
        <v>37</v>
      </c>
      <c r="I8" s="140">
        <v>36</v>
      </c>
      <c r="J8" s="128">
        <f>I8+0.54</f>
        <v>36.54</v>
      </c>
      <c r="K8" s="140">
        <v>35</v>
      </c>
      <c r="L8" s="140">
        <v>21</v>
      </c>
      <c r="M8" s="140">
        <v>29</v>
      </c>
      <c r="O8" s="140">
        <v>26</v>
      </c>
      <c r="P8" s="140">
        <v>29</v>
      </c>
      <c r="Q8" s="140">
        <v>4</v>
      </c>
      <c r="R8" s="128">
        <f>Q8+2.34</f>
        <v>6.34</v>
      </c>
      <c r="S8" s="140">
        <v>25</v>
      </c>
      <c r="T8" s="140">
        <v>29</v>
      </c>
      <c r="U8" s="140">
        <v>4</v>
      </c>
      <c r="V8" s="127">
        <f>J8*2</f>
        <v>73.08</v>
      </c>
      <c r="W8" s="127">
        <f>100-(X8+Y8)</f>
        <v>60.4</v>
      </c>
      <c r="X8" s="127">
        <f>100-V8</f>
        <v>26.92</v>
      </c>
      <c r="Y8" s="126">
        <f>R8*2</f>
        <v>12.68</v>
      </c>
      <c r="Z8" s="139" t="s">
        <v>253</v>
      </c>
    </row>
    <row r="9" spans="1:26" x14ac:dyDescent="0.2">
      <c r="A9" s="167" t="s">
        <v>424</v>
      </c>
      <c r="B9" s="124" t="s">
        <v>97</v>
      </c>
      <c r="C9" s="142" t="s">
        <v>255</v>
      </c>
      <c r="D9" s="123" t="s">
        <v>31</v>
      </c>
      <c r="E9" s="122">
        <v>50</v>
      </c>
      <c r="F9" s="122">
        <v>21</v>
      </c>
      <c r="J9" s="128">
        <f>I9+0.54</f>
        <v>0.54</v>
      </c>
      <c r="V9" s="127"/>
      <c r="W9" s="127"/>
      <c r="X9" s="127"/>
      <c r="Y9" s="126"/>
      <c r="Z9" s="121" t="s">
        <v>253</v>
      </c>
    </row>
    <row r="10" spans="1:26" x14ac:dyDescent="0.2">
      <c r="A10" s="167" t="s">
        <v>424</v>
      </c>
      <c r="B10" s="124" t="s">
        <v>97</v>
      </c>
      <c r="C10" s="142" t="s">
        <v>255</v>
      </c>
      <c r="D10" s="141" t="s">
        <v>32</v>
      </c>
      <c r="E10" s="140">
        <v>50</v>
      </c>
      <c r="F10" s="140">
        <v>21</v>
      </c>
      <c r="G10" s="140">
        <v>29</v>
      </c>
      <c r="H10" s="140">
        <v>34</v>
      </c>
      <c r="I10" s="140">
        <v>31</v>
      </c>
      <c r="J10" s="128">
        <f>I10+0.54</f>
        <v>31.54</v>
      </c>
      <c r="K10" s="140">
        <v>28</v>
      </c>
      <c r="L10" s="140">
        <v>21</v>
      </c>
      <c r="M10" s="140">
        <v>29</v>
      </c>
      <c r="N10" s="140">
        <v>27</v>
      </c>
      <c r="O10" s="140">
        <v>26</v>
      </c>
      <c r="P10" s="140">
        <v>29</v>
      </c>
      <c r="Q10" s="140">
        <v>4</v>
      </c>
      <c r="R10" s="128">
        <f>Q10+2.34</f>
        <v>6.34</v>
      </c>
      <c r="S10" s="140">
        <v>25</v>
      </c>
      <c r="T10" s="140">
        <v>29</v>
      </c>
      <c r="U10" s="140">
        <v>2</v>
      </c>
      <c r="V10" s="127">
        <f>J10*2</f>
        <v>63.08</v>
      </c>
      <c r="W10" s="127">
        <f>100-(X10+Y10)</f>
        <v>50.4</v>
      </c>
      <c r="X10" s="127">
        <f>100-V10</f>
        <v>36.92</v>
      </c>
      <c r="Y10" s="126">
        <f>R10*2</f>
        <v>12.68</v>
      </c>
      <c r="Z10" s="139" t="s">
        <v>253</v>
      </c>
    </row>
    <row r="11" spans="1:26" x14ac:dyDescent="0.2">
      <c r="A11" s="167" t="s">
        <v>424</v>
      </c>
      <c r="B11" s="124" t="s">
        <v>97</v>
      </c>
      <c r="C11" s="142" t="s">
        <v>255</v>
      </c>
      <c r="D11" s="123" t="s">
        <v>32</v>
      </c>
      <c r="E11" s="122">
        <v>50</v>
      </c>
      <c r="F11" s="122">
        <v>21</v>
      </c>
      <c r="J11" s="128">
        <f>I11+0.54</f>
        <v>0.54</v>
      </c>
      <c r="V11" s="127"/>
      <c r="W11" s="127"/>
      <c r="X11" s="127"/>
      <c r="Y11" s="126"/>
      <c r="Z11" s="121" t="s">
        <v>253</v>
      </c>
    </row>
    <row r="12" spans="1:26" x14ac:dyDescent="0.2">
      <c r="A12" s="167" t="s">
        <v>424</v>
      </c>
      <c r="B12" s="124" t="s">
        <v>97</v>
      </c>
      <c r="C12" s="142" t="s">
        <v>255</v>
      </c>
      <c r="D12" s="129" t="s">
        <v>33</v>
      </c>
      <c r="E12" s="128">
        <v>50</v>
      </c>
      <c r="F12" s="128">
        <v>21</v>
      </c>
      <c r="G12" s="128">
        <v>29</v>
      </c>
      <c r="H12" s="128">
        <v>38</v>
      </c>
      <c r="I12" s="128">
        <v>31</v>
      </c>
      <c r="J12" s="128">
        <f>I12+0.54</f>
        <v>31.54</v>
      </c>
      <c r="K12" s="128">
        <v>29</v>
      </c>
      <c r="L12" s="128">
        <v>21</v>
      </c>
      <c r="M12" s="128">
        <v>29</v>
      </c>
      <c r="O12" s="128">
        <v>21</v>
      </c>
      <c r="P12" s="128">
        <v>29</v>
      </c>
      <c r="Q12" s="128">
        <v>9</v>
      </c>
      <c r="R12" s="128">
        <f>Q12+0.54</f>
        <v>9.5399999999999991</v>
      </c>
      <c r="S12" s="128">
        <v>21</v>
      </c>
      <c r="T12" s="128">
        <v>30</v>
      </c>
      <c r="U12" s="128">
        <v>5</v>
      </c>
      <c r="V12" s="127">
        <f>J12*2</f>
        <v>63.08</v>
      </c>
      <c r="W12" s="127">
        <f>100-(X12+Y12)</f>
        <v>44</v>
      </c>
      <c r="X12" s="127">
        <f>100-V12</f>
        <v>36.92</v>
      </c>
      <c r="Y12" s="126">
        <f>R12*2</f>
        <v>19.079999999999998</v>
      </c>
      <c r="Z12" s="125" t="s">
        <v>252</v>
      </c>
    </row>
    <row r="13" spans="1:26" x14ac:dyDescent="0.2">
      <c r="A13" s="167" t="s">
        <v>424</v>
      </c>
      <c r="B13" s="124" t="s">
        <v>97</v>
      </c>
      <c r="C13" s="142" t="s">
        <v>255</v>
      </c>
      <c r="D13" s="123" t="s">
        <v>33</v>
      </c>
      <c r="E13" s="122">
        <v>50</v>
      </c>
      <c r="F13" s="122">
        <v>21</v>
      </c>
      <c r="J13" s="128">
        <f>I13+0.54</f>
        <v>0.54</v>
      </c>
      <c r="V13" s="127"/>
      <c r="W13" s="127"/>
      <c r="X13" s="127"/>
      <c r="Y13" s="126"/>
      <c r="Z13" s="121" t="s">
        <v>252</v>
      </c>
    </row>
    <row r="14" spans="1:26" x14ac:dyDescent="0.2">
      <c r="A14" s="167" t="s">
        <v>424</v>
      </c>
      <c r="B14" s="124" t="s">
        <v>97</v>
      </c>
      <c r="C14" s="142" t="s">
        <v>255</v>
      </c>
      <c r="D14" s="141" t="s">
        <v>34</v>
      </c>
      <c r="E14" s="140">
        <v>50</v>
      </c>
      <c r="F14" s="140">
        <v>21</v>
      </c>
      <c r="G14" s="140">
        <v>29</v>
      </c>
      <c r="H14" s="140">
        <v>31</v>
      </c>
      <c r="I14" s="140">
        <v>30</v>
      </c>
      <c r="J14" s="128">
        <f>I14+0.54</f>
        <v>30.54</v>
      </c>
      <c r="K14" s="140">
        <v>26</v>
      </c>
      <c r="L14" s="140">
        <v>21</v>
      </c>
      <c r="M14" s="140">
        <v>29</v>
      </c>
      <c r="N14" s="140">
        <v>20</v>
      </c>
      <c r="O14" s="140">
        <v>26</v>
      </c>
      <c r="P14" s="140">
        <v>29</v>
      </c>
      <c r="Q14" s="140">
        <v>6</v>
      </c>
      <c r="R14" s="128">
        <f>Q14+2.34</f>
        <v>8.34</v>
      </c>
      <c r="S14" s="140">
        <v>25</v>
      </c>
      <c r="T14" s="140">
        <v>29</v>
      </c>
      <c r="U14" s="140">
        <v>2</v>
      </c>
      <c r="V14" s="127">
        <f>J14*2</f>
        <v>61.08</v>
      </c>
      <c r="W14" s="127">
        <f>100-(X14+Y14)</f>
        <v>44.4</v>
      </c>
      <c r="X14" s="127">
        <f>100-V14</f>
        <v>38.92</v>
      </c>
      <c r="Y14" s="126">
        <f>R14*2</f>
        <v>16.68</v>
      </c>
      <c r="Z14" s="139" t="s">
        <v>252</v>
      </c>
    </row>
    <row r="15" spans="1:26" x14ac:dyDescent="0.2">
      <c r="A15" s="167" t="s">
        <v>424</v>
      </c>
      <c r="B15" s="124" t="s">
        <v>97</v>
      </c>
      <c r="C15" s="142" t="s">
        <v>255</v>
      </c>
      <c r="D15" s="123" t="s">
        <v>34</v>
      </c>
      <c r="E15" s="122">
        <v>50</v>
      </c>
      <c r="F15" s="122">
        <v>21</v>
      </c>
      <c r="J15" s="128">
        <f>I15+0.54</f>
        <v>0.54</v>
      </c>
      <c r="V15" s="127"/>
      <c r="W15" s="127"/>
      <c r="X15" s="127"/>
      <c r="Y15" s="126"/>
      <c r="Z15" s="121" t="s">
        <v>252</v>
      </c>
    </row>
    <row r="16" spans="1:26" s="169" customFormat="1" x14ac:dyDescent="0.2">
      <c r="A16" s="167" t="s">
        <v>424</v>
      </c>
      <c r="B16" s="131" t="s">
        <v>96</v>
      </c>
      <c r="C16" s="142" t="s">
        <v>255</v>
      </c>
      <c r="D16" s="137" t="s">
        <v>23</v>
      </c>
      <c r="E16" s="135">
        <v>50</v>
      </c>
      <c r="F16" s="135">
        <v>21</v>
      </c>
      <c r="G16" s="135">
        <v>29</v>
      </c>
      <c r="H16" s="135">
        <v>41</v>
      </c>
      <c r="I16" s="135">
        <v>33</v>
      </c>
      <c r="J16" s="135">
        <f>I16+0.54</f>
        <v>33.54</v>
      </c>
      <c r="K16" s="135">
        <v>31</v>
      </c>
      <c r="L16" s="135">
        <v>21</v>
      </c>
      <c r="M16" s="135">
        <v>29</v>
      </c>
      <c r="N16" s="136"/>
      <c r="O16" s="135">
        <v>21</v>
      </c>
      <c r="P16" s="135">
        <v>29</v>
      </c>
      <c r="Q16" s="135">
        <v>12</v>
      </c>
      <c r="R16" s="135">
        <f>Q16+0.54</f>
        <v>12.54</v>
      </c>
      <c r="S16" s="135">
        <v>21</v>
      </c>
      <c r="T16" s="135">
        <v>29</v>
      </c>
      <c r="U16" s="135">
        <v>7</v>
      </c>
      <c r="V16" s="134">
        <f>J16*2</f>
        <v>67.08</v>
      </c>
      <c r="W16" s="134">
        <f>100-(X16+Y16)</f>
        <v>42</v>
      </c>
      <c r="X16" s="134">
        <f>100-V16</f>
        <v>32.92</v>
      </c>
      <c r="Y16" s="133">
        <f>R16*2</f>
        <v>25.08</v>
      </c>
      <c r="Z16" s="132" t="s">
        <v>252</v>
      </c>
    </row>
    <row r="17" spans="1:26" x14ac:dyDescent="0.2">
      <c r="A17" s="167" t="s">
        <v>424</v>
      </c>
      <c r="B17" s="124" t="s">
        <v>96</v>
      </c>
      <c r="C17" s="142" t="s">
        <v>255</v>
      </c>
      <c r="D17" s="123" t="s">
        <v>23</v>
      </c>
      <c r="E17" s="122">
        <v>50</v>
      </c>
      <c r="F17" s="122">
        <v>21</v>
      </c>
      <c r="J17" s="128">
        <f>I17+0.54</f>
        <v>0.54</v>
      </c>
      <c r="V17" s="127"/>
      <c r="W17" s="127"/>
      <c r="X17" s="127"/>
      <c r="Y17" s="126"/>
      <c r="Z17" s="121" t="s">
        <v>252</v>
      </c>
    </row>
    <row r="18" spans="1:26" x14ac:dyDescent="0.2">
      <c r="A18" s="167" t="s">
        <v>424</v>
      </c>
      <c r="B18" s="124" t="s">
        <v>96</v>
      </c>
      <c r="C18" s="142" t="s">
        <v>255</v>
      </c>
      <c r="D18" s="141" t="s">
        <v>24</v>
      </c>
      <c r="E18" s="140">
        <v>50</v>
      </c>
      <c r="F18" s="140">
        <v>21</v>
      </c>
      <c r="G18" s="140">
        <v>29</v>
      </c>
      <c r="H18" s="140">
        <v>33</v>
      </c>
      <c r="I18" s="140">
        <v>32</v>
      </c>
      <c r="J18" s="128">
        <f>I18+0.54</f>
        <v>32.54</v>
      </c>
      <c r="K18" s="140">
        <v>31</v>
      </c>
      <c r="L18" s="140">
        <v>21</v>
      </c>
      <c r="M18" s="140">
        <v>29</v>
      </c>
      <c r="N18" s="140">
        <v>28</v>
      </c>
      <c r="O18" s="140">
        <v>26</v>
      </c>
      <c r="P18" s="140">
        <v>29</v>
      </c>
      <c r="Q18" s="140">
        <v>16</v>
      </c>
      <c r="R18" s="128">
        <f>Q18+2.34</f>
        <v>18.34</v>
      </c>
      <c r="S18" s="140">
        <v>25</v>
      </c>
      <c r="T18" s="140">
        <v>29</v>
      </c>
      <c r="U18" s="140">
        <v>12</v>
      </c>
      <c r="V18" s="127">
        <f>J18*2</f>
        <v>65.08</v>
      </c>
      <c r="W18" s="127">
        <f>100-(X18+Y18)</f>
        <v>28.400000000000006</v>
      </c>
      <c r="X18" s="127">
        <f>100-V18</f>
        <v>34.92</v>
      </c>
      <c r="Y18" s="126">
        <f>R18*2</f>
        <v>36.68</v>
      </c>
      <c r="Z18" s="139" t="s">
        <v>412</v>
      </c>
    </row>
    <row r="19" spans="1:26" x14ac:dyDescent="0.2">
      <c r="A19" s="167" t="s">
        <v>424</v>
      </c>
      <c r="B19" s="124" t="s">
        <v>96</v>
      </c>
      <c r="C19" s="142" t="s">
        <v>255</v>
      </c>
      <c r="D19" s="123" t="s">
        <v>24</v>
      </c>
      <c r="E19" s="122">
        <v>50</v>
      </c>
      <c r="F19" s="122">
        <v>21</v>
      </c>
      <c r="G19" s="140">
        <v>29</v>
      </c>
      <c r="J19" s="128">
        <f>I19+0.54</f>
        <v>0.54</v>
      </c>
      <c r="L19" s="140">
        <v>21</v>
      </c>
      <c r="M19" s="140">
        <v>29</v>
      </c>
      <c r="P19" s="140">
        <v>29</v>
      </c>
      <c r="R19" s="128">
        <f>Q19+2.34</f>
        <v>2.34</v>
      </c>
      <c r="T19" s="140">
        <v>29</v>
      </c>
      <c r="V19" s="127"/>
      <c r="W19" s="127"/>
      <c r="X19" s="127"/>
      <c r="Y19" s="126"/>
      <c r="Z19" s="121" t="s">
        <v>412</v>
      </c>
    </row>
    <row r="20" spans="1:26" x14ac:dyDescent="0.2">
      <c r="A20" s="167" t="s">
        <v>424</v>
      </c>
      <c r="B20" s="124" t="s">
        <v>96</v>
      </c>
      <c r="C20" s="142" t="s">
        <v>255</v>
      </c>
      <c r="D20" s="141" t="s">
        <v>25</v>
      </c>
      <c r="E20" s="140">
        <v>50</v>
      </c>
      <c r="F20" s="140">
        <v>21</v>
      </c>
      <c r="G20" s="140">
        <v>29</v>
      </c>
      <c r="H20" s="140">
        <v>34</v>
      </c>
      <c r="I20" s="140">
        <v>32</v>
      </c>
      <c r="J20" s="128">
        <f>I20+0.54</f>
        <v>32.54</v>
      </c>
      <c r="K20" s="140">
        <v>30</v>
      </c>
      <c r="L20" s="140">
        <v>21</v>
      </c>
      <c r="M20" s="140">
        <v>29</v>
      </c>
      <c r="O20" s="140">
        <v>26</v>
      </c>
      <c r="P20" s="140">
        <v>29</v>
      </c>
      <c r="Q20" s="140">
        <v>10</v>
      </c>
      <c r="R20" s="128">
        <f>Q20+2.34</f>
        <v>12.34</v>
      </c>
      <c r="S20" s="140">
        <v>25</v>
      </c>
      <c r="T20" s="140">
        <v>29</v>
      </c>
      <c r="U20" s="140">
        <v>2</v>
      </c>
      <c r="V20" s="127">
        <f>J20*2</f>
        <v>65.08</v>
      </c>
      <c r="W20" s="127">
        <f>100-(X20+Y20)</f>
        <v>40.4</v>
      </c>
      <c r="X20" s="127">
        <f>100-V20</f>
        <v>34.92</v>
      </c>
      <c r="Y20" s="126">
        <f>R20*2</f>
        <v>24.68</v>
      </c>
      <c r="Z20" s="139" t="s">
        <v>252</v>
      </c>
    </row>
    <row r="21" spans="1:26" x14ac:dyDescent="0.2">
      <c r="A21" s="167" t="s">
        <v>424</v>
      </c>
      <c r="B21" s="124" t="s">
        <v>96</v>
      </c>
      <c r="C21" s="142" t="s">
        <v>255</v>
      </c>
      <c r="D21" s="123" t="s">
        <v>25</v>
      </c>
      <c r="E21" s="122">
        <v>50</v>
      </c>
      <c r="F21" s="122">
        <v>21</v>
      </c>
      <c r="G21" s="140">
        <v>29</v>
      </c>
      <c r="J21" s="128">
        <f>I21+0.54</f>
        <v>0.54</v>
      </c>
      <c r="L21" s="140">
        <v>21</v>
      </c>
      <c r="M21" s="140">
        <v>29</v>
      </c>
      <c r="O21" s="140">
        <v>26</v>
      </c>
      <c r="P21" s="140">
        <v>29</v>
      </c>
      <c r="R21" s="128">
        <f>Q21+2.34</f>
        <v>2.34</v>
      </c>
      <c r="T21" s="140">
        <v>29</v>
      </c>
      <c r="V21" s="127"/>
      <c r="W21" s="127"/>
      <c r="X21" s="127"/>
      <c r="Y21" s="126"/>
      <c r="Z21" s="121" t="s">
        <v>252</v>
      </c>
    </row>
    <row r="22" spans="1:26" x14ac:dyDescent="0.2">
      <c r="A22" s="167" t="s">
        <v>424</v>
      </c>
      <c r="B22" s="124" t="s">
        <v>96</v>
      </c>
      <c r="C22" s="142" t="s">
        <v>255</v>
      </c>
      <c r="D22" s="123" t="s">
        <v>26</v>
      </c>
      <c r="E22" s="122">
        <v>50</v>
      </c>
      <c r="F22" s="122">
        <v>21</v>
      </c>
      <c r="G22" s="140">
        <v>29</v>
      </c>
      <c r="J22" s="128">
        <f>I22+0.54</f>
        <v>0.54</v>
      </c>
      <c r="L22" s="140">
        <v>21</v>
      </c>
      <c r="M22" s="140">
        <v>29</v>
      </c>
      <c r="O22" s="140">
        <v>26</v>
      </c>
      <c r="P22" s="140">
        <v>29</v>
      </c>
      <c r="R22" s="128">
        <f>Q22+2.34</f>
        <v>2.34</v>
      </c>
      <c r="T22" s="140">
        <v>29</v>
      </c>
      <c r="V22" s="127"/>
      <c r="W22" s="127"/>
      <c r="X22" s="127"/>
      <c r="Y22" s="126"/>
      <c r="Z22" s="121" t="s">
        <v>253</v>
      </c>
    </row>
    <row r="23" spans="1:26" x14ac:dyDescent="0.2">
      <c r="A23" s="167" t="s">
        <v>424</v>
      </c>
      <c r="B23" s="124" t="s">
        <v>96</v>
      </c>
      <c r="C23" s="142" t="s">
        <v>255</v>
      </c>
      <c r="D23" s="141" t="s">
        <v>26</v>
      </c>
      <c r="E23" s="140">
        <v>50</v>
      </c>
      <c r="F23" s="140">
        <v>21</v>
      </c>
      <c r="G23" s="140">
        <v>29</v>
      </c>
      <c r="H23" s="140">
        <v>42</v>
      </c>
      <c r="I23" s="140">
        <v>41</v>
      </c>
      <c r="J23" s="128">
        <f>I23+0.54</f>
        <v>41.54</v>
      </c>
      <c r="K23" s="140">
        <v>39</v>
      </c>
      <c r="L23" s="140">
        <v>21</v>
      </c>
      <c r="M23" s="140">
        <v>29</v>
      </c>
      <c r="N23" s="140">
        <v>37</v>
      </c>
      <c r="O23" s="140">
        <v>26</v>
      </c>
      <c r="P23" s="140">
        <v>29</v>
      </c>
      <c r="Q23" s="140">
        <v>7</v>
      </c>
      <c r="R23" s="128">
        <f>Q23+2.34</f>
        <v>9.34</v>
      </c>
      <c r="S23" s="140">
        <v>25</v>
      </c>
      <c r="T23" s="140">
        <v>29</v>
      </c>
      <c r="U23" s="140">
        <v>9</v>
      </c>
      <c r="V23" s="127">
        <f>J23*2</f>
        <v>83.08</v>
      </c>
      <c r="W23" s="127">
        <f>100-(X23+Y23)</f>
        <v>64.400000000000006</v>
      </c>
      <c r="X23" s="127">
        <f>100-V23</f>
        <v>16.920000000000002</v>
      </c>
      <c r="Y23" s="126">
        <f>R23*2</f>
        <v>18.68</v>
      </c>
      <c r="Z23" s="139" t="s">
        <v>253</v>
      </c>
    </row>
    <row r="24" spans="1:26" s="169" customFormat="1" x14ac:dyDescent="0.2">
      <c r="A24" s="167" t="s">
        <v>424</v>
      </c>
      <c r="B24" s="131" t="s">
        <v>95</v>
      </c>
      <c r="C24" s="142" t="s">
        <v>255</v>
      </c>
      <c r="D24" s="150" t="s">
        <v>27</v>
      </c>
      <c r="E24" s="149">
        <v>50</v>
      </c>
      <c r="F24" s="149">
        <v>21</v>
      </c>
      <c r="G24" s="149">
        <v>29</v>
      </c>
      <c r="H24" s="149">
        <v>36</v>
      </c>
      <c r="I24" s="149">
        <v>33</v>
      </c>
      <c r="J24" s="135">
        <f>I24+0.54</f>
        <v>33.54</v>
      </c>
      <c r="K24" s="149">
        <v>30</v>
      </c>
      <c r="L24" s="149">
        <v>21</v>
      </c>
      <c r="M24" s="149">
        <v>29</v>
      </c>
      <c r="N24" s="149">
        <v>27</v>
      </c>
      <c r="O24" s="149">
        <v>26</v>
      </c>
      <c r="P24" s="149">
        <v>29</v>
      </c>
      <c r="Q24" s="149">
        <v>8</v>
      </c>
      <c r="R24" s="135">
        <f>Q24+2.34</f>
        <v>10.34</v>
      </c>
      <c r="S24" s="149">
        <v>24</v>
      </c>
      <c r="T24" s="149">
        <v>29</v>
      </c>
      <c r="U24" s="149">
        <v>2</v>
      </c>
      <c r="V24" s="134">
        <f>J24*2</f>
        <v>67.08</v>
      </c>
      <c r="W24" s="134">
        <f>100-(X24+Y24)</f>
        <v>46.4</v>
      </c>
      <c r="X24" s="134">
        <f>100-V24</f>
        <v>32.92</v>
      </c>
      <c r="Y24" s="133">
        <f>R24*2</f>
        <v>20.68</v>
      </c>
      <c r="Z24" s="148" t="s">
        <v>252</v>
      </c>
    </row>
    <row r="25" spans="1:26" x14ac:dyDescent="0.2">
      <c r="A25" s="167" t="s">
        <v>424</v>
      </c>
      <c r="B25" s="124" t="s">
        <v>95</v>
      </c>
      <c r="C25" s="142" t="s">
        <v>255</v>
      </c>
      <c r="D25" s="123" t="s">
        <v>27</v>
      </c>
      <c r="E25" s="122">
        <v>50</v>
      </c>
      <c r="F25" s="122">
        <v>21</v>
      </c>
      <c r="G25" s="140">
        <v>29</v>
      </c>
      <c r="J25" s="128">
        <f>I25+0.54</f>
        <v>0.54</v>
      </c>
      <c r="L25" s="140">
        <v>21</v>
      </c>
      <c r="M25" s="140">
        <v>29</v>
      </c>
      <c r="P25" s="140">
        <v>29</v>
      </c>
      <c r="R25" s="128">
        <f>Q25+2.34</f>
        <v>2.34</v>
      </c>
      <c r="T25" s="140">
        <v>29</v>
      </c>
      <c r="V25" s="127"/>
      <c r="W25" s="127"/>
      <c r="X25" s="127"/>
      <c r="Y25" s="126"/>
      <c r="Z25" s="121" t="s">
        <v>252</v>
      </c>
    </row>
    <row r="26" spans="1:26" x14ac:dyDescent="0.2">
      <c r="A26" s="167" t="s">
        <v>424</v>
      </c>
      <c r="B26" s="124" t="s">
        <v>95</v>
      </c>
      <c r="C26" s="142" t="s">
        <v>255</v>
      </c>
      <c r="D26" s="141" t="s">
        <v>28</v>
      </c>
      <c r="E26" s="140">
        <v>50</v>
      </c>
      <c r="F26" s="140">
        <v>21</v>
      </c>
      <c r="G26" s="140">
        <v>29</v>
      </c>
      <c r="H26" s="140">
        <v>35</v>
      </c>
      <c r="I26" s="140">
        <v>33</v>
      </c>
      <c r="J26" s="128">
        <f>I26+0.54</f>
        <v>33.54</v>
      </c>
      <c r="K26" s="140">
        <v>31</v>
      </c>
      <c r="L26" s="140">
        <v>21</v>
      </c>
      <c r="M26" s="140">
        <v>29</v>
      </c>
      <c r="N26" s="140">
        <v>29</v>
      </c>
      <c r="O26" s="140">
        <v>26</v>
      </c>
      <c r="P26" s="140">
        <v>29</v>
      </c>
      <c r="Q26" s="140">
        <v>5</v>
      </c>
      <c r="R26" s="128">
        <f>Q26+2.34</f>
        <v>7.34</v>
      </c>
      <c r="S26" s="140">
        <v>25</v>
      </c>
      <c r="T26" s="140">
        <v>29</v>
      </c>
      <c r="U26" s="140">
        <v>3</v>
      </c>
      <c r="V26" s="127">
        <f>J26*2</f>
        <v>67.08</v>
      </c>
      <c r="W26" s="127">
        <f>100-(X26+Y26)</f>
        <v>52.4</v>
      </c>
      <c r="X26" s="127">
        <f>100-V26</f>
        <v>32.92</v>
      </c>
      <c r="Y26" s="126">
        <f>R26*2</f>
        <v>14.68</v>
      </c>
      <c r="Z26" s="139" t="s">
        <v>253</v>
      </c>
    </row>
    <row r="27" spans="1:26" x14ac:dyDescent="0.2">
      <c r="A27" s="167" t="s">
        <v>424</v>
      </c>
      <c r="B27" s="124" t="s">
        <v>95</v>
      </c>
      <c r="C27" s="142" t="s">
        <v>255</v>
      </c>
      <c r="D27" s="123" t="s">
        <v>28</v>
      </c>
      <c r="E27" s="122">
        <v>50</v>
      </c>
      <c r="F27" s="122">
        <v>21</v>
      </c>
      <c r="G27" s="140">
        <v>29</v>
      </c>
      <c r="J27" s="128">
        <f>I27+0.54</f>
        <v>0.54</v>
      </c>
      <c r="L27" s="140">
        <v>21</v>
      </c>
      <c r="M27" s="140">
        <v>29</v>
      </c>
      <c r="P27" s="140">
        <v>29</v>
      </c>
      <c r="R27" s="128">
        <f>Q27+2.34</f>
        <v>2.34</v>
      </c>
      <c r="T27" s="140">
        <v>29</v>
      </c>
      <c r="V27" s="127"/>
      <c r="W27" s="127"/>
      <c r="X27" s="127"/>
      <c r="Y27" s="126"/>
      <c r="Z27" s="139" t="s">
        <v>253</v>
      </c>
    </row>
    <row r="28" spans="1:26" x14ac:dyDescent="0.2">
      <c r="A28" s="167" t="s">
        <v>424</v>
      </c>
      <c r="B28" s="124" t="s">
        <v>95</v>
      </c>
      <c r="C28" s="142" t="s">
        <v>255</v>
      </c>
      <c r="D28" s="141" t="s">
        <v>29</v>
      </c>
      <c r="E28" s="140">
        <v>50</v>
      </c>
      <c r="F28" s="140">
        <v>21</v>
      </c>
      <c r="G28" s="140">
        <v>29</v>
      </c>
      <c r="H28" s="140">
        <v>42</v>
      </c>
      <c r="I28" s="140">
        <v>41</v>
      </c>
      <c r="J28" s="128">
        <f>I28+0.54</f>
        <v>41.54</v>
      </c>
      <c r="K28" s="140">
        <v>39</v>
      </c>
      <c r="L28" s="140">
        <v>21</v>
      </c>
      <c r="M28" s="140">
        <v>29</v>
      </c>
      <c r="N28" s="140">
        <v>38</v>
      </c>
      <c r="O28" s="140">
        <v>26</v>
      </c>
      <c r="P28" s="140">
        <v>29</v>
      </c>
      <c r="Q28" s="140">
        <v>5</v>
      </c>
      <c r="R28" s="128">
        <f>Q28+2.34</f>
        <v>7.34</v>
      </c>
      <c r="S28" s="140">
        <v>25</v>
      </c>
      <c r="T28" s="140">
        <v>29</v>
      </c>
      <c r="U28" s="140">
        <v>3</v>
      </c>
      <c r="V28" s="127">
        <f>J28*2</f>
        <v>83.08</v>
      </c>
      <c r="W28" s="127">
        <f>100-(X28+Y28)</f>
        <v>68.400000000000006</v>
      </c>
      <c r="X28" s="127">
        <f>100-V28</f>
        <v>16.920000000000002</v>
      </c>
      <c r="Y28" s="126">
        <f>R28*2</f>
        <v>14.68</v>
      </c>
      <c r="Z28" s="139" t="s">
        <v>253</v>
      </c>
    </row>
    <row r="29" spans="1:26" x14ac:dyDescent="0.2">
      <c r="A29" s="167" t="s">
        <v>424</v>
      </c>
      <c r="B29" s="124" t="s">
        <v>95</v>
      </c>
      <c r="C29" s="142" t="s">
        <v>255</v>
      </c>
      <c r="D29" s="123" t="s">
        <v>29</v>
      </c>
      <c r="E29" s="122">
        <v>50</v>
      </c>
      <c r="F29" s="122">
        <v>21</v>
      </c>
      <c r="J29" s="128">
        <f>I29+0.54</f>
        <v>0.54</v>
      </c>
      <c r="V29" s="127"/>
      <c r="W29" s="127"/>
      <c r="X29" s="127"/>
      <c r="Y29" s="127"/>
      <c r="Z29" s="121" t="s">
        <v>253</v>
      </c>
    </row>
    <row r="30" spans="1:26" x14ac:dyDescent="0.2">
      <c r="A30" s="167" t="s">
        <v>424</v>
      </c>
      <c r="B30" s="124" t="s">
        <v>95</v>
      </c>
      <c r="C30" s="142" t="s">
        <v>255</v>
      </c>
      <c r="D30" s="129" t="s">
        <v>30</v>
      </c>
      <c r="E30" s="128">
        <v>50</v>
      </c>
      <c r="F30" s="128">
        <v>21</v>
      </c>
      <c r="G30" s="128">
        <v>29</v>
      </c>
      <c r="H30" s="128">
        <v>38</v>
      </c>
      <c r="I30" s="128">
        <v>32</v>
      </c>
      <c r="J30" s="128">
        <f>I30+0.54</f>
        <v>32.54</v>
      </c>
      <c r="K30" s="128">
        <v>28</v>
      </c>
      <c r="L30" s="128">
        <v>21</v>
      </c>
      <c r="M30" s="128">
        <v>29</v>
      </c>
      <c r="O30" s="128">
        <v>21</v>
      </c>
      <c r="P30" s="128">
        <v>29</v>
      </c>
      <c r="Q30" s="128">
        <v>12</v>
      </c>
      <c r="R30" s="128">
        <f>Q30+0.54</f>
        <v>12.54</v>
      </c>
      <c r="S30" s="128">
        <v>21</v>
      </c>
      <c r="T30" s="128">
        <v>25</v>
      </c>
      <c r="U30" s="128">
        <v>4</v>
      </c>
      <c r="V30" s="127">
        <f>J30*2</f>
        <v>65.08</v>
      </c>
      <c r="W30" s="127">
        <f>100-(X30+Y30)</f>
        <v>40</v>
      </c>
      <c r="X30" s="127">
        <f>100-V30</f>
        <v>34.92</v>
      </c>
      <c r="Y30" s="126">
        <f>R30*2</f>
        <v>25.08</v>
      </c>
      <c r="Z30" s="125" t="s">
        <v>252</v>
      </c>
    </row>
    <row r="31" spans="1:26" x14ac:dyDescent="0.2">
      <c r="A31" s="167" t="s">
        <v>424</v>
      </c>
      <c r="B31" s="124" t="s">
        <v>95</v>
      </c>
      <c r="C31" s="142" t="s">
        <v>255</v>
      </c>
      <c r="D31" s="123" t="s">
        <v>30</v>
      </c>
      <c r="E31" s="122">
        <v>50</v>
      </c>
      <c r="F31" s="122">
        <v>21</v>
      </c>
      <c r="J31" s="128">
        <f>I31+0.54</f>
        <v>0.54</v>
      </c>
      <c r="V31" s="127"/>
      <c r="W31" s="127"/>
      <c r="X31" s="127"/>
      <c r="Y31" s="127"/>
      <c r="Z31" s="121" t="s">
        <v>252</v>
      </c>
    </row>
    <row r="32" spans="1:26" s="169" customFormat="1" x14ac:dyDescent="0.2">
      <c r="A32" s="167" t="s">
        <v>424</v>
      </c>
      <c r="B32" s="131" t="s">
        <v>94</v>
      </c>
      <c r="C32" s="142" t="s">
        <v>255</v>
      </c>
      <c r="D32" s="137" t="s">
        <v>35</v>
      </c>
      <c r="E32" s="135">
        <v>50</v>
      </c>
      <c r="F32" s="135">
        <v>21</v>
      </c>
      <c r="G32" s="135">
        <v>29</v>
      </c>
      <c r="H32" s="135">
        <v>39</v>
      </c>
      <c r="I32" s="135">
        <v>31</v>
      </c>
      <c r="J32" s="135">
        <f>I32+0.54</f>
        <v>31.54</v>
      </c>
      <c r="K32" s="135">
        <v>25</v>
      </c>
      <c r="L32" s="135">
        <v>21</v>
      </c>
      <c r="M32" s="135">
        <v>29</v>
      </c>
      <c r="N32" s="136"/>
      <c r="O32" s="135">
        <v>21</v>
      </c>
      <c r="P32" s="135">
        <v>29</v>
      </c>
      <c r="Q32" s="135">
        <v>8</v>
      </c>
      <c r="R32" s="135">
        <f>Q32+0.54</f>
        <v>8.5399999999999991</v>
      </c>
      <c r="S32" s="135">
        <v>21</v>
      </c>
      <c r="T32" s="135">
        <v>25</v>
      </c>
      <c r="U32" s="135">
        <v>5</v>
      </c>
      <c r="V32" s="134">
        <f>J32*2</f>
        <v>63.08</v>
      </c>
      <c r="W32" s="134">
        <f>100-(X32+Y32)</f>
        <v>46</v>
      </c>
      <c r="X32" s="134">
        <f>100-V32</f>
        <v>36.92</v>
      </c>
      <c r="Y32" s="133">
        <f>R32*2</f>
        <v>17.079999999999998</v>
      </c>
      <c r="Z32" s="132" t="s">
        <v>252</v>
      </c>
    </row>
    <row r="33" spans="1:26" x14ac:dyDescent="0.2">
      <c r="A33" s="167" t="s">
        <v>424</v>
      </c>
      <c r="B33" s="124" t="s">
        <v>94</v>
      </c>
      <c r="C33" s="142" t="s">
        <v>255</v>
      </c>
      <c r="D33" s="123" t="s">
        <v>35</v>
      </c>
      <c r="E33" s="122">
        <v>50</v>
      </c>
      <c r="F33" s="122">
        <v>21</v>
      </c>
      <c r="J33" s="128">
        <f>I33+0.54</f>
        <v>0.54</v>
      </c>
      <c r="V33" s="127"/>
      <c r="W33" s="127"/>
      <c r="X33" s="127"/>
      <c r="Y33" s="126"/>
      <c r="Z33" s="121" t="s">
        <v>252</v>
      </c>
    </row>
    <row r="34" spans="1:26" x14ac:dyDescent="0.2">
      <c r="A34" s="167" t="s">
        <v>424</v>
      </c>
      <c r="B34" s="124" t="s">
        <v>94</v>
      </c>
      <c r="C34" s="142" t="s">
        <v>255</v>
      </c>
      <c r="D34" s="141" t="s">
        <v>36</v>
      </c>
      <c r="E34" s="140">
        <v>50</v>
      </c>
      <c r="F34" s="140">
        <v>21</v>
      </c>
      <c r="G34" s="140">
        <v>29</v>
      </c>
      <c r="H34" s="140">
        <v>41</v>
      </c>
      <c r="I34" s="140">
        <v>40</v>
      </c>
      <c r="J34" s="128">
        <f>I34+0.54</f>
        <v>40.54</v>
      </c>
      <c r="K34" s="140">
        <v>35</v>
      </c>
      <c r="L34" s="140">
        <v>21</v>
      </c>
      <c r="M34" s="140">
        <v>29</v>
      </c>
      <c r="N34" s="140">
        <v>34</v>
      </c>
      <c r="O34" s="140">
        <v>26</v>
      </c>
      <c r="P34" s="140">
        <v>29</v>
      </c>
      <c r="Q34" s="140">
        <v>14</v>
      </c>
      <c r="R34" s="128">
        <f>Q34+2.34</f>
        <v>16.34</v>
      </c>
      <c r="S34" s="140">
        <v>24</v>
      </c>
      <c r="T34" s="140">
        <v>29</v>
      </c>
      <c r="U34" s="140">
        <v>8</v>
      </c>
      <c r="V34" s="127">
        <f>J34*2</f>
        <v>81.08</v>
      </c>
      <c r="W34" s="127">
        <f>100-(X34+Y34)</f>
        <v>48.4</v>
      </c>
      <c r="X34" s="127">
        <f>100-V34</f>
        <v>18.920000000000002</v>
      </c>
      <c r="Y34" s="126">
        <f>R34*2</f>
        <v>32.68</v>
      </c>
      <c r="Z34" s="139" t="s">
        <v>413</v>
      </c>
    </row>
    <row r="35" spans="1:26" x14ac:dyDescent="0.2">
      <c r="A35" s="167" t="s">
        <v>424</v>
      </c>
      <c r="B35" s="124" t="s">
        <v>94</v>
      </c>
      <c r="C35" s="142" t="s">
        <v>255</v>
      </c>
      <c r="D35" s="123" t="s">
        <v>36</v>
      </c>
      <c r="E35" s="122">
        <v>50</v>
      </c>
      <c r="F35" s="122">
        <v>21</v>
      </c>
      <c r="G35" s="140">
        <v>29</v>
      </c>
      <c r="J35" s="128">
        <f>I35+0.54</f>
        <v>0.54</v>
      </c>
      <c r="M35" s="140">
        <v>29</v>
      </c>
      <c r="P35" s="140">
        <v>29</v>
      </c>
      <c r="R35" s="128">
        <f>Q35+2.34</f>
        <v>2.34</v>
      </c>
      <c r="V35" s="127"/>
      <c r="W35" s="127"/>
      <c r="X35" s="127"/>
      <c r="Y35" s="126"/>
      <c r="Z35" s="121" t="s">
        <v>413</v>
      </c>
    </row>
    <row r="36" spans="1:26" x14ac:dyDescent="0.2">
      <c r="A36" s="167" t="s">
        <v>424</v>
      </c>
      <c r="B36" s="124" t="s">
        <v>94</v>
      </c>
      <c r="C36" s="142" t="s">
        <v>255</v>
      </c>
      <c r="D36" s="141" t="s">
        <v>37</v>
      </c>
      <c r="E36" s="140">
        <v>50</v>
      </c>
      <c r="F36" s="140">
        <v>21</v>
      </c>
      <c r="G36" s="140">
        <v>29</v>
      </c>
      <c r="H36" s="140">
        <v>42</v>
      </c>
      <c r="I36" s="140">
        <v>40</v>
      </c>
      <c r="J36" s="128">
        <f>I36+0.54</f>
        <v>40.54</v>
      </c>
      <c r="K36" s="140">
        <v>38</v>
      </c>
      <c r="L36" s="140">
        <v>21</v>
      </c>
      <c r="M36" s="140">
        <v>29</v>
      </c>
      <c r="N36" s="140">
        <v>35</v>
      </c>
      <c r="O36" s="140">
        <v>26</v>
      </c>
      <c r="P36" s="140">
        <v>29</v>
      </c>
      <c r="Q36" s="140">
        <v>2</v>
      </c>
      <c r="R36" s="128">
        <f>Q36+2.34</f>
        <v>4.34</v>
      </c>
      <c r="S36" s="140">
        <v>24</v>
      </c>
      <c r="T36" s="140">
        <v>29</v>
      </c>
      <c r="U36" s="140">
        <v>2</v>
      </c>
      <c r="V36" s="127">
        <f>J36*2</f>
        <v>81.08</v>
      </c>
      <c r="W36" s="127">
        <f>100-(X36+Y36)</f>
        <v>72.400000000000006</v>
      </c>
      <c r="X36" s="127">
        <f>100-V36</f>
        <v>18.920000000000002</v>
      </c>
      <c r="Y36" s="126">
        <f>R36*2</f>
        <v>8.68</v>
      </c>
      <c r="Z36" s="139" t="s">
        <v>253</v>
      </c>
    </row>
    <row r="37" spans="1:26" x14ac:dyDescent="0.2">
      <c r="A37" s="167" t="s">
        <v>424</v>
      </c>
      <c r="B37" s="124" t="s">
        <v>94</v>
      </c>
      <c r="C37" s="142" t="s">
        <v>255</v>
      </c>
      <c r="D37" s="123" t="s">
        <v>37</v>
      </c>
      <c r="E37" s="122">
        <v>50</v>
      </c>
      <c r="F37" s="122">
        <v>21</v>
      </c>
      <c r="J37" s="128">
        <f>I37+0.54</f>
        <v>0.54</v>
      </c>
      <c r="V37" s="127"/>
      <c r="W37" s="127"/>
      <c r="X37" s="127"/>
      <c r="Y37" s="127"/>
      <c r="Z37" s="121" t="s">
        <v>253</v>
      </c>
    </row>
    <row r="38" spans="1:26" x14ac:dyDescent="0.2">
      <c r="A38" s="167" t="s">
        <v>424</v>
      </c>
      <c r="B38" s="124" t="s">
        <v>94</v>
      </c>
      <c r="C38" s="142" t="s">
        <v>255</v>
      </c>
      <c r="D38" s="123" t="s">
        <v>38</v>
      </c>
      <c r="E38" s="122">
        <v>50</v>
      </c>
      <c r="F38" s="122">
        <v>21</v>
      </c>
      <c r="J38" s="128">
        <f>I38+0.54</f>
        <v>0.54</v>
      </c>
      <c r="V38" s="127"/>
      <c r="W38" s="127"/>
      <c r="X38" s="127"/>
      <c r="Y38" s="127"/>
      <c r="Z38" s="121" t="s">
        <v>413</v>
      </c>
    </row>
    <row r="39" spans="1:26" x14ac:dyDescent="0.2">
      <c r="A39" s="167" t="s">
        <v>424</v>
      </c>
      <c r="B39" s="124" t="s">
        <v>94</v>
      </c>
      <c r="C39" s="142" t="s">
        <v>255</v>
      </c>
      <c r="D39" s="129" t="s">
        <v>38</v>
      </c>
      <c r="E39" s="128">
        <v>50</v>
      </c>
      <c r="F39" s="128">
        <v>21</v>
      </c>
      <c r="G39" s="128">
        <v>29</v>
      </c>
      <c r="H39" s="128">
        <v>53</v>
      </c>
      <c r="I39" s="128">
        <v>46</v>
      </c>
      <c r="J39" s="128">
        <f>I39+0.54</f>
        <v>46.54</v>
      </c>
      <c r="K39" s="128">
        <v>42</v>
      </c>
      <c r="L39" s="128">
        <v>21</v>
      </c>
      <c r="M39" s="128">
        <v>29</v>
      </c>
      <c r="O39" s="128">
        <v>21</v>
      </c>
      <c r="P39" s="128">
        <v>29</v>
      </c>
      <c r="Q39" s="128">
        <v>17</v>
      </c>
      <c r="R39" s="128">
        <f>Q39+0.54</f>
        <v>17.54</v>
      </c>
      <c r="S39" s="128">
        <v>21</v>
      </c>
      <c r="T39" s="128">
        <v>25</v>
      </c>
      <c r="U39" s="128">
        <v>6</v>
      </c>
      <c r="V39" s="127">
        <f>J39*2</f>
        <v>93.08</v>
      </c>
      <c r="W39" s="127">
        <f>100-(X39+Y39)</f>
        <v>58</v>
      </c>
      <c r="X39" s="127">
        <f>100-V39</f>
        <v>6.9200000000000017</v>
      </c>
      <c r="Y39" s="126">
        <f>R39*2</f>
        <v>35.08</v>
      </c>
      <c r="Z39" s="125" t="s">
        <v>413</v>
      </c>
    </row>
    <row r="40" spans="1:26" x14ac:dyDescent="0.2">
      <c r="A40" s="167" t="s">
        <v>426</v>
      </c>
      <c r="B40" s="124" t="s">
        <v>94</v>
      </c>
      <c r="C40" s="142" t="s">
        <v>255</v>
      </c>
      <c r="D40" s="129" t="s">
        <v>47</v>
      </c>
      <c r="E40" s="128">
        <v>50</v>
      </c>
      <c r="F40" s="128">
        <v>21</v>
      </c>
      <c r="G40" s="128">
        <v>29</v>
      </c>
      <c r="H40" s="128">
        <v>36</v>
      </c>
      <c r="I40" s="128">
        <v>26</v>
      </c>
      <c r="J40" s="128">
        <f>I40+0.54</f>
        <v>26.54</v>
      </c>
      <c r="K40" s="128">
        <v>24</v>
      </c>
      <c r="L40" s="128">
        <v>21</v>
      </c>
      <c r="M40" s="128">
        <v>29</v>
      </c>
      <c r="O40" s="128">
        <v>21</v>
      </c>
      <c r="P40" s="128">
        <v>29</v>
      </c>
      <c r="Q40" s="128">
        <v>12</v>
      </c>
      <c r="R40" s="128">
        <f>Q40+0.54</f>
        <v>12.54</v>
      </c>
      <c r="S40" s="128">
        <v>21</v>
      </c>
      <c r="T40" s="128">
        <v>25</v>
      </c>
      <c r="U40" s="128">
        <v>7</v>
      </c>
      <c r="V40" s="127">
        <f>J40*2</f>
        <v>53.08</v>
      </c>
      <c r="W40" s="127">
        <f>100-(X40+Y40)</f>
        <v>28</v>
      </c>
      <c r="X40" s="127">
        <f>100-V40</f>
        <v>46.92</v>
      </c>
      <c r="Y40" s="126">
        <f>R40*2</f>
        <v>25.08</v>
      </c>
      <c r="Z40" s="125" t="s">
        <v>252</v>
      </c>
    </row>
    <row r="41" spans="1:26" s="169" customFormat="1" x14ac:dyDescent="0.2">
      <c r="A41" s="167" t="s">
        <v>424</v>
      </c>
      <c r="B41" s="124" t="s">
        <v>91</v>
      </c>
      <c r="C41" s="142" t="s">
        <v>256</v>
      </c>
      <c r="D41" s="150" t="s">
        <v>11</v>
      </c>
      <c r="E41" s="149">
        <v>50</v>
      </c>
      <c r="F41" s="149">
        <v>21</v>
      </c>
      <c r="G41" s="149">
        <v>29</v>
      </c>
      <c r="H41" s="149">
        <v>35</v>
      </c>
      <c r="I41" s="149">
        <v>33</v>
      </c>
      <c r="J41" s="135">
        <f>I41+0.54</f>
        <v>33.54</v>
      </c>
      <c r="K41" s="149">
        <v>31</v>
      </c>
      <c r="L41" s="149">
        <v>21</v>
      </c>
      <c r="M41" s="149">
        <v>29</v>
      </c>
      <c r="N41" s="149">
        <v>30</v>
      </c>
      <c r="O41" s="149">
        <v>26</v>
      </c>
      <c r="P41" s="149">
        <v>29</v>
      </c>
      <c r="Q41" s="149">
        <v>7</v>
      </c>
      <c r="R41" s="135">
        <f>Q41+2.34</f>
        <v>9.34</v>
      </c>
      <c r="S41" s="149">
        <v>24</v>
      </c>
      <c r="T41" s="149">
        <v>29</v>
      </c>
      <c r="U41" s="149">
        <v>2</v>
      </c>
      <c r="V41" s="134">
        <f>J41*2</f>
        <v>67.08</v>
      </c>
      <c r="W41" s="134">
        <f>100-(X41+Y41)</f>
        <v>48.4</v>
      </c>
      <c r="X41" s="134">
        <f>100-V41</f>
        <v>32.92</v>
      </c>
      <c r="Y41" s="133">
        <f>R41*2</f>
        <v>18.68</v>
      </c>
      <c r="Z41" s="148" t="s">
        <v>252</v>
      </c>
    </row>
    <row r="42" spans="1:26" x14ac:dyDescent="0.2">
      <c r="A42" s="167" t="s">
        <v>424</v>
      </c>
      <c r="B42" s="124" t="s">
        <v>91</v>
      </c>
      <c r="C42" s="142" t="s">
        <v>256</v>
      </c>
      <c r="D42" s="123" t="s">
        <v>11</v>
      </c>
      <c r="E42" s="122">
        <v>50</v>
      </c>
      <c r="F42" s="122">
        <v>21</v>
      </c>
      <c r="J42" s="128">
        <f>I42+0.54</f>
        <v>0.54</v>
      </c>
      <c r="V42" s="127"/>
      <c r="W42" s="127"/>
      <c r="X42" s="127"/>
      <c r="Y42" s="127"/>
      <c r="Z42" s="121" t="s">
        <v>252</v>
      </c>
    </row>
    <row r="43" spans="1:26" x14ac:dyDescent="0.2">
      <c r="A43" s="167" t="s">
        <v>424</v>
      </c>
      <c r="B43" s="124" t="s">
        <v>91</v>
      </c>
      <c r="C43" s="142" t="s">
        <v>256</v>
      </c>
      <c r="D43" s="129" t="s">
        <v>12</v>
      </c>
      <c r="E43" s="128">
        <v>50</v>
      </c>
      <c r="F43" s="128">
        <v>21</v>
      </c>
      <c r="G43" s="128">
        <v>29</v>
      </c>
      <c r="H43" s="128">
        <v>29</v>
      </c>
      <c r="I43" s="128">
        <v>23</v>
      </c>
      <c r="J43" s="128">
        <f>I43+0.54</f>
        <v>23.54</v>
      </c>
      <c r="K43" s="128">
        <v>21</v>
      </c>
      <c r="L43" s="128">
        <v>21</v>
      </c>
      <c r="M43" s="128">
        <v>29</v>
      </c>
      <c r="O43" s="128">
        <v>21</v>
      </c>
      <c r="P43" s="128">
        <v>29</v>
      </c>
      <c r="Q43" s="128">
        <v>8</v>
      </c>
      <c r="R43" s="128">
        <f>Q43+0.54</f>
        <v>8.5399999999999991</v>
      </c>
      <c r="S43" s="128">
        <v>21</v>
      </c>
      <c r="T43" s="128">
        <v>23</v>
      </c>
      <c r="U43" s="128">
        <v>5</v>
      </c>
      <c r="V43" s="127">
        <f>J43*2</f>
        <v>47.08</v>
      </c>
      <c r="W43" s="127">
        <f>100-(X43+Y43)</f>
        <v>30</v>
      </c>
      <c r="X43" s="127">
        <f>100-V43</f>
        <v>52.92</v>
      </c>
      <c r="Y43" s="126">
        <f>R43*2</f>
        <v>17.079999999999998</v>
      </c>
      <c r="Z43" s="125" t="s">
        <v>250</v>
      </c>
    </row>
    <row r="44" spans="1:26" x14ac:dyDescent="0.2">
      <c r="A44" s="167" t="s">
        <v>424</v>
      </c>
      <c r="B44" s="124" t="s">
        <v>91</v>
      </c>
      <c r="C44" s="142" t="s">
        <v>256</v>
      </c>
      <c r="D44" s="123" t="s">
        <v>12</v>
      </c>
      <c r="E44" s="122">
        <v>50</v>
      </c>
      <c r="F44" s="122">
        <v>21</v>
      </c>
      <c r="J44" s="128">
        <f>I44+0.54</f>
        <v>0.54</v>
      </c>
      <c r="V44" s="127"/>
      <c r="W44" s="127"/>
      <c r="X44" s="127"/>
      <c r="Y44" s="126"/>
      <c r="Z44" s="121" t="s">
        <v>250</v>
      </c>
    </row>
    <row r="45" spans="1:26" x14ac:dyDescent="0.2">
      <c r="A45" s="167" t="s">
        <v>424</v>
      </c>
      <c r="B45" s="124" t="s">
        <v>91</v>
      </c>
      <c r="C45" s="142" t="s">
        <v>256</v>
      </c>
      <c r="D45" s="141" t="s">
        <v>13</v>
      </c>
      <c r="E45" s="140">
        <v>50</v>
      </c>
      <c r="F45" s="140">
        <v>21</v>
      </c>
      <c r="G45" s="140">
        <v>29</v>
      </c>
      <c r="H45" s="140">
        <v>29</v>
      </c>
      <c r="I45" s="140">
        <v>25</v>
      </c>
      <c r="J45" s="128">
        <f>I45+0.54</f>
        <v>25.54</v>
      </c>
      <c r="K45" s="140">
        <v>23</v>
      </c>
      <c r="L45" s="140">
        <v>21</v>
      </c>
      <c r="M45" s="140">
        <v>29</v>
      </c>
      <c r="N45" s="140">
        <v>20</v>
      </c>
      <c r="O45" s="140">
        <v>26</v>
      </c>
      <c r="P45" s="140">
        <v>29</v>
      </c>
      <c r="Q45" s="140">
        <v>11</v>
      </c>
      <c r="R45" s="128">
        <f>Q45+2.34</f>
        <v>13.34</v>
      </c>
      <c r="S45" s="140">
        <v>25</v>
      </c>
      <c r="T45" s="140">
        <v>29</v>
      </c>
      <c r="U45" s="140">
        <v>6</v>
      </c>
      <c r="V45" s="127">
        <f>J45*2</f>
        <v>51.08</v>
      </c>
      <c r="W45" s="127">
        <f>100-(X45+Y45)</f>
        <v>24.400000000000006</v>
      </c>
      <c r="X45" s="127">
        <f>100-V45</f>
        <v>48.92</v>
      </c>
      <c r="Y45" s="126">
        <f>R45*2</f>
        <v>26.68</v>
      </c>
      <c r="Z45" s="139" t="s">
        <v>411</v>
      </c>
    </row>
    <row r="46" spans="1:26" x14ac:dyDescent="0.2">
      <c r="A46" s="167" t="s">
        <v>424</v>
      </c>
      <c r="B46" s="124" t="s">
        <v>91</v>
      </c>
      <c r="C46" s="142" t="s">
        <v>256</v>
      </c>
      <c r="D46" s="173" t="s">
        <v>13</v>
      </c>
      <c r="E46" s="174">
        <v>50</v>
      </c>
      <c r="F46" s="174">
        <v>21</v>
      </c>
      <c r="G46" s="174">
        <v>29</v>
      </c>
      <c r="H46" s="174"/>
      <c r="I46" s="174"/>
      <c r="J46" s="174">
        <f>I46+0.54</f>
        <v>0.54</v>
      </c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5"/>
      <c r="W46" s="175"/>
      <c r="X46" s="175"/>
      <c r="Y46" s="175"/>
      <c r="Z46" s="176" t="s">
        <v>411</v>
      </c>
    </row>
    <row r="47" spans="1:26" x14ac:dyDescent="0.2">
      <c r="A47" s="167" t="s">
        <v>424</v>
      </c>
      <c r="B47" s="124" t="s">
        <v>91</v>
      </c>
      <c r="C47" s="142" t="s">
        <v>256</v>
      </c>
      <c r="D47" s="141" t="s">
        <v>14</v>
      </c>
      <c r="E47" s="140">
        <v>50</v>
      </c>
      <c r="F47" s="140">
        <v>21</v>
      </c>
      <c r="G47" s="140">
        <v>29</v>
      </c>
      <c r="H47" s="140">
        <v>34</v>
      </c>
      <c r="I47" s="140">
        <v>31</v>
      </c>
      <c r="J47" s="128">
        <f>I47+0.54</f>
        <v>31.54</v>
      </c>
      <c r="K47" s="140">
        <v>29</v>
      </c>
      <c r="L47" s="140">
        <v>21</v>
      </c>
      <c r="M47" s="140">
        <v>29</v>
      </c>
      <c r="N47" s="140">
        <v>27</v>
      </c>
      <c r="O47" s="140">
        <v>26</v>
      </c>
      <c r="P47" s="140">
        <v>29</v>
      </c>
      <c r="Q47" s="140">
        <v>17</v>
      </c>
      <c r="R47" s="128">
        <f>Q47+2.34</f>
        <v>19.34</v>
      </c>
      <c r="S47" s="140">
        <v>23</v>
      </c>
      <c r="T47" s="140">
        <v>29</v>
      </c>
      <c r="U47" s="140">
        <v>3</v>
      </c>
      <c r="V47" s="127">
        <f>J47*2</f>
        <v>63.08</v>
      </c>
      <c r="W47" s="127">
        <f>100-(X47+Y47)</f>
        <v>24.400000000000006</v>
      </c>
      <c r="X47" s="127">
        <f>100-V47</f>
        <v>36.92</v>
      </c>
      <c r="Y47" s="126">
        <f>R47*2</f>
        <v>38.68</v>
      </c>
      <c r="Z47" s="139" t="s">
        <v>412</v>
      </c>
    </row>
    <row r="48" spans="1:26" x14ac:dyDescent="0.2">
      <c r="A48" s="167" t="s">
        <v>424</v>
      </c>
      <c r="B48" s="124" t="s">
        <v>91</v>
      </c>
      <c r="C48" s="142" t="s">
        <v>256</v>
      </c>
      <c r="D48" s="123" t="s">
        <v>14</v>
      </c>
      <c r="E48" s="122">
        <v>50</v>
      </c>
      <c r="F48" s="122">
        <v>21</v>
      </c>
      <c r="J48" s="128">
        <f>I48+0.54</f>
        <v>0.54</v>
      </c>
      <c r="V48" s="127"/>
      <c r="W48" s="127"/>
      <c r="X48" s="127"/>
      <c r="Y48" s="127"/>
      <c r="Z48" s="121" t="s">
        <v>412</v>
      </c>
    </row>
    <row r="49" spans="1:26" x14ac:dyDescent="0.2">
      <c r="A49" s="167" t="s">
        <v>426</v>
      </c>
      <c r="B49" s="124" t="s">
        <v>91</v>
      </c>
      <c r="C49" s="142" t="s">
        <v>256</v>
      </c>
      <c r="D49" s="129" t="s">
        <v>44</v>
      </c>
      <c r="E49" s="128">
        <v>50</v>
      </c>
      <c r="F49" s="128">
        <v>21</v>
      </c>
      <c r="G49" s="128">
        <v>29</v>
      </c>
      <c r="H49" s="128">
        <v>30</v>
      </c>
      <c r="I49" s="128">
        <v>23</v>
      </c>
      <c r="J49" s="128">
        <f>I49+0.54</f>
        <v>23.54</v>
      </c>
      <c r="K49" s="128">
        <v>20</v>
      </c>
      <c r="L49" s="128">
        <v>21</v>
      </c>
      <c r="M49" s="128">
        <v>29</v>
      </c>
      <c r="O49" s="128">
        <v>21</v>
      </c>
      <c r="P49" s="128">
        <v>29</v>
      </c>
      <c r="Q49" s="128">
        <v>9</v>
      </c>
      <c r="R49" s="128">
        <f>Q49+0.54</f>
        <v>9.5399999999999991</v>
      </c>
      <c r="S49" s="128">
        <v>21</v>
      </c>
      <c r="T49" s="128">
        <v>23</v>
      </c>
      <c r="U49" s="128">
        <v>6</v>
      </c>
      <c r="V49" s="127">
        <f>J49*2</f>
        <v>47.08</v>
      </c>
      <c r="W49" s="127">
        <f>100-(X49+Y49)</f>
        <v>28</v>
      </c>
      <c r="X49" s="127">
        <f>100-V49</f>
        <v>52.92</v>
      </c>
      <c r="Y49" s="126">
        <f>R49*2</f>
        <v>19.079999999999998</v>
      </c>
      <c r="Z49" s="125" t="s">
        <v>250</v>
      </c>
    </row>
    <row r="50" spans="1:26" s="169" customFormat="1" x14ac:dyDescent="0.2">
      <c r="A50" s="167" t="s">
        <v>424</v>
      </c>
      <c r="B50" s="131" t="s">
        <v>89</v>
      </c>
      <c r="C50" s="142" t="s">
        <v>256</v>
      </c>
      <c r="D50" s="150" t="s">
        <v>16</v>
      </c>
      <c r="E50" s="149">
        <v>50</v>
      </c>
      <c r="F50" s="149">
        <v>21</v>
      </c>
      <c r="G50" s="149">
        <v>29</v>
      </c>
      <c r="H50" s="149">
        <v>35</v>
      </c>
      <c r="I50" s="149">
        <v>34</v>
      </c>
      <c r="J50" s="135">
        <f>I50+0.54</f>
        <v>34.54</v>
      </c>
      <c r="K50" s="149">
        <v>31</v>
      </c>
      <c r="L50" s="149">
        <v>21</v>
      </c>
      <c r="M50" s="149">
        <v>29</v>
      </c>
      <c r="N50" s="149">
        <v>29</v>
      </c>
      <c r="O50" s="149">
        <v>26</v>
      </c>
      <c r="P50" s="149">
        <v>29</v>
      </c>
      <c r="Q50" s="149">
        <v>15</v>
      </c>
      <c r="R50" s="135">
        <f>Q50+2.34</f>
        <v>17.34</v>
      </c>
      <c r="S50" s="149">
        <v>25</v>
      </c>
      <c r="T50" s="149">
        <v>29</v>
      </c>
      <c r="U50" s="149">
        <v>12</v>
      </c>
      <c r="V50" s="134">
        <f>J50*2</f>
        <v>69.08</v>
      </c>
      <c r="W50" s="134">
        <f>100-(X50+Y50)</f>
        <v>34.400000000000006</v>
      </c>
      <c r="X50" s="134">
        <f>100-V50</f>
        <v>30.92</v>
      </c>
      <c r="Y50" s="133">
        <f>R50*2</f>
        <v>34.68</v>
      </c>
      <c r="Z50" s="148" t="s">
        <v>412</v>
      </c>
    </row>
    <row r="51" spans="1:26" x14ac:dyDescent="0.2">
      <c r="A51" s="167" t="s">
        <v>424</v>
      </c>
      <c r="B51" s="124" t="s">
        <v>89</v>
      </c>
      <c r="C51" s="142" t="s">
        <v>256</v>
      </c>
      <c r="D51" s="123" t="s">
        <v>16</v>
      </c>
      <c r="E51" s="122">
        <v>50</v>
      </c>
      <c r="F51" s="122">
        <v>21</v>
      </c>
      <c r="J51" s="128">
        <f>I51+0.54</f>
        <v>0.54</v>
      </c>
      <c r="V51" s="127"/>
      <c r="W51" s="127"/>
      <c r="X51" s="127"/>
      <c r="Y51" s="126"/>
      <c r="Z51" s="121" t="s">
        <v>412</v>
      </c>
    </row>
    <row r="52" spans="1:26" x14ac:dyDescent="0.2">
      <c r="A52" s="167" t="s">
        <v>424</v>
      </c>
      <c r="B52" s="124" t="s">
        <v>89</v>
      </c>
      <c r="C52" s="142" t="s">
        <v>256</v>
      </c>
      <c r="D52" s="141" t="s">
        <v>45</v>
      </c>
      <c r="E52" s="140">
        <v>50</v>
      </c>
      <c r="F52" s="140">
        <v>21</v>
      </c>
      <c r="G52" s="140">
        <v>29</v>
      </c>
      <c r="H52" s="140">
        <v>38</v>
      </c>
      <c r="I52" s="140">
        <v>35</v>
      </c>
      <c r="J52" s="128">
        <f>I52+0.54</f>
        <v>35.54</v>
      </c>
      <c r="K52" s="140">
        <v>32</v>
      </c>
      <c r="L52" s="140">
        <v>21</v>
      </c>
      <c r="M52" s="140">
        <v>29</v>
      </c>
      <c r="N52" s="140">
        <v>29</v>
      </c>
      <c r="O52" s="140">
        <v>26</v>
      </c>
      <c r="P52" s="140">
        <v>29</v>
      </c>
      <c r="Q52" s="140">
        <v>13</v>
      </c>
      <c r="R52" s="128">
        <f>Q52+2.34</f>
        <v>15.34</v>
      </c>
      <c r="S52" s="140">
        <v>25</v>
      </c>
      <c r="T52" s="140">
        <v>29</v>
      </c>
      <c r="U52" s="140">
        <v>8</v>
      </c>
      <c r="V52" s="127">
        <f>J52*2</f>
        <v>71.08</v>
      </c>
      <c r="W52" s="127">
        <f>100-(X52+Y52)</f>
        <v>40.4</v>
      </c>
      <c r="X52" s="127">
        <f>100-V52</f>
        <v>28.92</v>
      </c>
      <c r="Y52" s="126">
        <f>R52*2</f>
        <v>30.68</v>
      </c>
      <c r="Z52" s="139" t="s">
        <v>412</v>
      </c>
    </row>
    <row r="53" spans="1:26" x14ac:dyDescent="0.2">
      <c r="A53" s="167" t="s">
        <v>424</v>
      </c>
      <c r="B53" s="124" t="s">
        <v>89</v>
      </c>
      <c r="C53" s="142" t="s">
        <v>256</v>
      </c>
      <c r="D53" s="129" t="s">
        <v>17</v>
      </c>
      <c r="E53" s="128">
        <v>50</v>
      </c>
      <c r="F53" s="128">
        <v>21</v>
      </c>
      <c r="G53" s="128">
        <v>29</v>
      </c>
      <c r="H53" s="128">
        <v>20</v>
      </c>
      <c r="I53" s="128">
        <v>14</v>
      </c>
      <c r="J53" s="128">
        <f>I53+0.54</f>
        <v>14.54</v>
      </c>
      <c r="K53" s="128">
        <v>12</v>
      </c>
      <c r="L53" s="128">
        <v>21</v>
      </c>
      <c r="M53" s="128">
        <v>29</v>
      </c>
      <c r="O53" s="128">
        <v>21</v>
      </c>
      <c r="P53" s="128">
        <v>29</v>
      </c>
      <c r="Q53" s="128">
        <v>5</v>
      </c>
      <c r="R53" s="128">
        <f>Q53+0.54</f>
        <v>5.54</v>
      </c>
      <c r="S53" s="128">
        <v>21</v>
      </c>
      <c r="T53" s="128">
        <v>23</v>
      </c>
      <c r="U53" s="128">
        <v>5</v>
      </c>
      <c r="V53" s="127">
        <f>J53*2</f>
        <v>29.08</v>
      </c>
      <c r="W53" s="127">
        <f>100-(X53+Y53)</f>
        <v>18</v>
      </c>
      <c r="X53" s="127">
        <f>100-V53</f>
        <v>70.92</v>
      </c>
      <c r="Y53" s="126">
        <f>R53*2</f>
        <v>11.08</v>
      </c>
      <c r="Z53" s="125" t="s">
        <v>250</v>
      </c>
    </row>
    <row r="54" spans="1:26" x14ac:dyDescent="0.2">
      <c r="A54" s="167" t="s">
        <v>424</v>
      </c>
      <c r="B54" s="124" t="s">
        <v>89</v>
      </c>
      <c r="C54" s="142" t="s">
        <v>256</v>
      </c>
      <c r="D54" s="123" t="s">
        <v>17</v>
      </c>
      <c r="E54" s="122">
        <v>50</v>
      </c>
      <c r="F54" s="122">
        <v>21</v>
      </c>
      <c r="J54" s="128">
        <f>I54+0.54</f>
        <v>0.54</v>
      </c>
      <c r="V54" s="127"/>
      <c r="W54" s="127"/>
      <c r="X54" s="127"/>
      <c r="Y54" s="126"/>
      <c r="Z54" s="121" t="s">
        <v>250</v>
      </c>
    </row>
    <row r="55" spans="1:26" x14ac:dyDescent="0.2">
      <c r="A55" s="167" t="s">
        <v>424</v>
      </c>
      <c r="B55" s="124" t="s">
        <v>89</v>
      </c>
      <c r="C55" s="142" t="s">
        <v>256</v>
      </c>
      <c r="D55" s="141" t="s">
        <v>18</v>
      </c>
      <c r="E55" s="140">
        <v>50</v>
      </c>
      <c r="F55" s="140">
        <v>21</v>
      </c>
      <c r="G55" s="140">
        <v>29</v>
      </c>
      <c r="H55" s="140">
        <v>33</v>
      </c>
      <c r="I55" s="140">
        <v>31</v>
      </c>
      <c r="J55" s="128">
        <f>I55+0.54</f>
        <v>31.54</v>
      </c>
      <c r="K55" s="140">
        <v>29</v>
      </c>
      <c r="L55" s="140">
        <v>21</v>
      </c>
      <c r="M55" s="140">
        <v>29</v>
      </c>
      <c r="N55" s="140">
        <v>27</v>
      </c>
      <c r="O55" s="140">
        <v>26</v>
      </c>
      <c r="P55" s="140">
        <v>29</v>
      </c>
      <c r="Q55" s="140">
        <v>5</v>
      </c>
      <c r="R55" s="128">
        <f>Q55+2.34</f>
        <v>7.34</v>
      </c>
      <c r="S55" s="140">
        <v>25</v>
      </c>
      <c r="T55" s="140">
        <v>29</v>
      </c>
      <c r="U55" s="140">
        <v>4</v>
      </c>
      <c r="V55" s="127">
        <f>J55*2</f>
        <v>63.08</v>
      </c>
      <c r="W55" s="127">
        <f>100-(X55+Y55)</f>
        <v>48.4</v>
      </c>
      <c r="X55" s="127">
        <f>100-V55</f>
        <v>36.92</v>
      </c>
      <c r="Y55" s="126">
        <f>R55*2</f>
        <v>14.68</v>
      </c>
      <c r="Z55" s="139" t="s">
        <v>252</v>
      </c>
    </row>
    <row r="56" spans="1:26" x14ac:dyDescent="0.2">
      <c r="A56" s="167" t="s">
        <v>424</v>
      </c>
      <c r="B56" s="124" t="s">
        <v>89</v>
      </c>
      <c r="C56" s="142" t="s">
        <v>256</v>
      </c>
      <c r="D56" s="123" t="s">
        <v>18</v>
      </c>
      <c r="E56" s="122">
        <v>50</v>
      </c>
      <c r="F56" s="122">
        <v>21</v>
      </c>
      <c r="J56" s="128">
        <f>I56+0.54</f>
        <v>0.54</v>
      </c>
      <c r="R56" s="128"/>
      <c r="V56" s="127"/>
      <c r="W56" s="127"/>
      <c r="X56" s="127"/>
      <c r="Y56" s="126"/>
      <c r="Z56" s="121" t="s">
        <v>252</v>
      </c>
    </row>
    <row r="57" spans="1:26" s="169" customFormat="1" x14ac:dyDescent="0.2">
      <c r="A57" s="167" t="s">
        <v>424</v>
      </c>
      <c r="B57" s="131" t="s">
        <v>88</v>
      </c>
      <c r="C57" s="142" t="s">
        <v>256</v>
      </c>
      <c r="D57" s="150" t="s">
        <v>7</v>
      </c>
      <c r="E57" s="149">
        <v>50</v>
      </c>
      <c r="F57" s="149">
        <v>21</v>
      </c>
      <c r="G57" s="149">
        <v>29</v>
      </c>
      <c r="H57" s="149">
        <v>38</v>
      </c>
      <c r="I57" s="149">
        <v>37</v>
      </c>
      <c r="J57" s="149">
        <f>I57+0.54</f>
        <v>37.54</v>
      </c>
      <c r="K57" s="149">
        <v>35</v>
      </c>
      <c r="L57" s="149">
        <v>21</v>
      </c>
      <c r="M57" s="149">
        <v>29</v>
      </c>
      <c r="N57" s="149"/>
      <c r="O57" s="149">
        <v>26</v>
      </c>
      <c r="P57" s="149">
        <v>29</v>
      </c>
      <c r="Q57" s="149">
        <v>19</v>
      </c>
      <c r="R57" s="149">
        <f>Q57+2.34</f>
        <v>21.34</v>
      </c>
      <c r="S57" s="149">
        <v>25</v>
      </c>
      <c r="T57" s="149">
        <v>29</v>
      </c>
      <c r="U57" s="149">
        <v>12</v>
      </c>
      <c r="V57" s="134">
        <f>J57*2</f>
        <v>75.08</v>
      </c>
      <c r="W57" s="134">
        <f>100-(X57+Y57)</f>
        <v>32.400000000000006</v>
      </c>
      <c r="X57" s="134">
        <f>100-V57</f>
        <v>24.92</v>
      </c>
      <c r="Y57" s="133">
        <f>R57*2</f>
        <v>42.68</v>
      </c>
      <c r="Z57" s="148" t="s">
        <v>249</v>
      </c>
    </row>
    <row r="58" spans="1:26" x14ac:dyDescent="0.2">
      <c r="A58" s="167" t="s">
        <v>424</v>
      </c>
      <c r="B58" s="124" t="s">
        <v>88</v>
      </c>
      <c r="C58" s="142" t="s">
        <v>256</v>
      </c>
      <c r="D58" s="123" t="s">
        <v>7</v>
      </c>
      <c r="E58" s="122">
        <v>50</v>
      </c>
      <c r="F58" s="122">
        <v>21</v>
      </c>
      <c r="V58" s="127"/>
      <c r="W58" s="127"/>
      <c r="X58" s="127"/>
      <c r="Y58" s="127"/>
      <c r="Z58" s="121" t="s">
        <v>249</v>
      </c>
    </row>
    <row r="59" spans="1:26" x14ac:dyDescent="0.2">
      <c r="A59" s="167" t="s">
        <v>424</v>
      </c>
      <c r="B59" s="124" t="s">
        <v>88</v>
      </c>
      <c r="C59" s="142" t="s">
        <v>256</v>
      </c>
      <c r="D59" s="141" t="s">
        <v>8</v>
      </c>
      <c r="E59" s="140">
        <v>50</v>
      </c>
      <c r="F59" s="140">
        <v>21</v>
      </c>
      <c r="G59" s="140">
        <v>29</v>
      </c>
      <c r="H59" s="140">
        <v>45</v>
      </c>
      <c r="I59" s="140">
        <v>41</v>
      </c>
      <c r="J59" s="128">
        <f>I59+0.54</f>
        <v>41.54</v>
      </c>
      <c r="K59" s="140">
        <v>39</v>
      </c>
      <c r="L59" s="140">
        <v>21</v>
      </c>
      <c r="M59" s="140">
        <v>29</v>
      </c>
      <c r="N59" s="140">
        <v>37</v>
      </c>
      <c r="O59" s="140">
        <v>26</v>
      </c>
      <c r="P59" s="140">
        <v>29</v>
      </c>
      <c r="Q59" s="140">
        <v>9</v>
      </c>
      <c r="R59" s="128">
        <f>Q59+2.34</f>
        <v>11.34</v>
      </c>
      <c r="S59" s="140">
        <v>24</v>
      </c>
      <c r="T59" s="140">
        <v>29</v>
      </c>
      <c r="U59" s="140">
        <v>4</v>
      </c>
      <c r="V59" s="127">
        <f>J59*2</f>
        <v>83.08</v>
      </c>
      <c r="W59" s="127">
        <f>100-(X59+Y59)</f>
        <v>60.4</v>
      </c>
      <c r="X59" s="127">
        <f>100-V59</f>
        <v>16.920000000000002</v>
      </c>
      <c r="Y59" s="126">
        <f>R59*2</f>
        <v>22.68</v>
      </c>
      <c r="Z59" s="139" t="s">
        <v>253</v>
      </c>
    </row>
    <row r="60" spans="1:26" x14ac:dyDescent="0.2">
      <c r="A60" s="167" t="s">
        <v>424</v>
      </c>
      <c r="B60" s="124" t="s">
        <v>88</v>
      </c>
      <c r="C60" s="142" t="s">
        <v>256</v>
      </c>
      <c r="D60" s="123" t="s">
        <v>8</v>
      </c>
      <c r="E60" s="122">
        <v>50</v>
      </c>
      <c r="F60" s="122">
        <v>21</v>
      </c>
      <c r="J60" s="128">
        <f>I60+0.54</f>
        <v>0.54</v>
      </c>
      <c r="V60" s="127"/>
      <c r="W60" s="127"/>
      <c r="X60" s="127">
        <f>100-V60</f>
        <v>100</v>
      </c>
      <c r="Y60" s="127"/>
      <c r="Z60" s="121" t="s">
        <v>253</v>
      </c>
    </row>
    <row r="61" spans="1:26" x14ac:dyDescent="0.2">
      <c r="A61" s="167" t="s">
        <v>424</v>
      </c>
      <c r="B61" s="124" t="s">
        <v>88</v>
      </c>
      <c r="C61" s="142" t="s">
        <v>256</v>
      </c>
      <c r="D61" s="129" t="s">
        <v>9</v>
      </c>
      <c r="E61" s="128">
        <v>50</v>
      </c>
      <c r="F61" s="128">
        <v>21</v>
      </c>
      <c r="G61" s="128">
        <v>29</v>
      </c>
      <c r="H61" s="128">
        <v>45</v>
      </c>
      <c r="I61" s="128">
        <v>38</v>
      </c>
      <c r="J61" s="128">
        <f>I61+0.54</f>
        <v>38.54</v>
      </c>
      <c r="K61" s="128">
        <v>36</v>
      </c>
      <c r="L61" s="128">
        <v>21</v>
      </c>
      <c r="M61" s="128">
        <v>29</v>
      </c>
      <c r="O61" s="128">
        <v>21</v>
      </c>
      <c r="P61" s="128">
        <v>29</v>
      </c>
      <c r="Q61" s="128">
        <v>23</v>
      </c>
      <c r="R61" s="128">
        <f>Q61+0.54</f>
        <v>23.54</v>
      </c>
      <c r="S61" s="128">
        <v>21</v>
      </c>
      <c r="T61" s="128">
        <v>24</v>
      </c>
      <c r="U61" s="128">
        <v>11</v>
      </c>
      <c r="V61" s="127">
        <f>J61*2</f>
        <v>77.08</v>
      </c>
      <c r="W61" s="127">
        <f>100-(X61+Y61)</f>
        <v>30</v>
      </c>
      <c r="X61" s="127">
        <f>100-V61</f>
        <v>22.92</v>
      </c>
      <c r="Y61" s="126">
        <f>R61*2</f>
        <v>47.08</v>
      </c>
      <c r="Z61" s="125" t="s">
        <v>249</v>
      </c>
    </row>
    <row r="62" spans="1:26" x14ac:dyDescent="0.2">
      <c r="A62" s="167" t="s">
        <v>424</v>
      </c>
      <c r="B62" s="124" t="s">
        <v>88</v>
      </c>
      <c r="C62" s="142" t="s">
        <v>256</v>
      </c>
      <c r="D62" s="123" t="s">
        <v>9</v>
      </c>
      <c r="E62" s="122">
        <v>50</v>
      </c>
      <c r="F62" s="122">
        <v>21</v>
      </c>
      <c r="V62" s="127"/>
      <c r="W62" s="127"/>
      <c r="X62" s="127"/>
      <c r="Y62" s="127"/>
      <c r="Z62" s="121" t="s">
        <v>249</v>
      </c>
    </row>
    <row r="63" spans="1:26" x14ac:dyDescent="0.2">
      <c r="A63" s="167" t="s">
        <v>424</v>
      </c>
      <c r="B63" s="143" t="s">
        <v>88</v>
      </c>
      <c r="C63" s="142" t="s">
        <v>256</v>
      </c>
      <c r="D63" s="147" t="s">
        <v>10</v>
      </c>
      <c r="E63" s="146">
        <v>50</v>
      </c>
      <c r="F63" s="146">
        <v>21</v>
      </c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5"/>
      <c r="W63" s="145"/>
      <c r="X63" s="145"/>
      <c r="Y63" s="145"/>
      <c r="Z63" s="144" t="s">
        <v>249</v>
      </c>
    </row>
    <row r="64" spans="1:26" x14ac:dyDescent="0.2">
      <c r="A64" s="167" t="s">
        <v>424</v>
      </c>
      <c r="B64" s="124" t="s">
        <v>88</v>
      </c>
      <c r="C64" s="142" t="s">
        <v>256</v>
      </c>
      <c r="D64" s="123" t="s">
        <v>10</v>
      </c>
      <c r="E64" s="122">
        <v>50</v>
      </c>
      <c r="F64" s="122">
        <v>21</v>
      </c>
      <c r="V64" s="127"/>
      <c r="W64" s="127"/>
      <c r="X64" s="127"/>
      <c r="Y64" s="127"/>
      <c r="Z64" s="121" t="s">
        <v>249</v>
      </c>
    </row>
    <row r="65" spans="1:26" s="169" customFormat="1" x14ac:dyDescent="0.2">
      <c r="A65" s="167" t="s">
        <v>424</v>
      </c>
      <c r="B65" s="131" t="s">
        <v>92</v>
      </c>
      <c r="C65" s="142" t="s">
        <v>256</v>
      </c>
      <c r="D65" s="137" t="s">
        <v>19</v>
      </c>
      <c r="E65" s="135">
        <v>50</v>
      </c>
      <c r="F65" s="135">
        <v>21</v>
      </c>
      <c r="G65" s="135">
        <v>29</v>
      </c>
      <c r="H65" s="135">
        <v>31</v>
      </c>
      <c r="I65" s="135">
        <v>23</v>
      </c>
      <c r="J65" s="135">
        <f>I65+0.54</f>
        <v>23.54</v>
      </c>
      <c r="K65" s="135">
        <v>21</v>
      </c>
      <c r="L65" s="135">
        <v>21</v>
      </c>
      <c r="M65" s="135">
        <v>29</v>
      </c>
      <c r="N65" s="136"/>
      <c r="O65" s="135">
        <v>21</v>
      </c>
      <c r="P65" s="135">
        <v>29</v>
      </c>
      <c r="Q65" s="135">
        <v>13</v>
      </c>
      <c r="R65" s="135">
        <f>Q65+0.54</f>
        <v>13.54</v>
      </c>
      <c r="S65" s="135">
        <v>21</v>
      </c>
      <c r="T65" s="135">
        <v>23</v>
      </c>
      <c r="U65" s="135">
        <v>9</v>
      </c>
      <c r="V65" s="134">
        <f>J65*2</f>
        <v>47.08</v>
      </c>
      <c r="W65" s="134">
        <f>100-(X65+Y65)</f>
        <v>20</v>
      </c>
      <c r="X65" s="134">
        <f>100-V65</f>
        <v>52.92</v>
      </c>
      <c r="Y65" s="133">
        <f>R65*2</f>
        <v>27.08</v>
      </c>
      <c r="Z65" s="132" t="s">
        <v>251</v>
      </c>
    </row>
    <row r="66" spans="1:26" x14ac:dyDescent="0.2">
      <c r="A66" s="167" t="s">
        <v>424</v>
      </c>
      <c r="B66" s="124" t="s">
        <v>92</v>
      </c>
      <c r="C66" s="142" t="s">
        <v>256</v>
      </c>
      <c r="D66" s="123" t="s">
        <v>19</v>
      </c>
      <c r="E66" s="122">
        <v>50</v>
      </c>
      <c r="F66" s="122">
        <v>21</v>
      </c>
      <c r="J66" s="128">
        <f>I66+0.54</f>
        <v>0.54</v>
      </c>
      <c r="V66" s="127">
        <f>J66*2</f>
        <v>1.08</v>
      </c>
      <c r="W66" s="127"/>
      <c r="X66" s="127">
        <f>100-V66</f>
        <v>98.92</v>
      </c>
      <c r="Y66" s="127"/>
      <c r="Z66" s="121" t="s">
        <v>251</v>
      </c>
    </row>
    <row r="67" spans="1:26" x14ac:dyDescent="0.2">
      <c r="A67" s="167" t="s">
        <v>424</v>
      </c>
      <c r="B67" s="124" t="s">
        <v>92</v>
      </c>
      <c r="C67" s="142" t="s">
        <v>256</v>
      </c>
      <c r="D67" s="141" t="s">
        <v>20</v>
      </c>
      <c r="E67" s="140">
        <v>50</v>
      </c>
      <c r="F67" s="140">
        <v>21</v>
      </c>
      <c r="G67" s="140">
        <v>29</v>
      </c>
      <c r="H67" s="140">
        <v>33</v>
      </c>
      <c r="I67" s="140">
        <v>27</v>
      </c>
      <c r="J67" s="128">
        <f>I67+0.54</f>
        <v>27.54</v>
      </c>
      <c r="K67" s="140">
        <v>25</v>
      </c>
      <c r="L67" s="140">
        <v>21</v>
      </c>
      <c r="M67" s="140">
        <v>29</v>
      </c>
      <c r="N67" s="140">
        <v>21</v>
      </c>
      <c r="O67" s="140">
        <v>26</v>
      </c>
      <c r="P67" s="140">
        <v>29</v>
      </c>
      <c r="Q67" s="140">
        <v>7</v>
      </c>
      <c r="R67" s="128">
        <f>Q67+2.34</f>
        <v>9.34</v>
      </c>
      <c r="S67" s="140">
        <v>24</v>
      </c>
      <c r="T67" s="140">
        <v>29</v>
      </c>
      <c r="U67" s="140">
        <v>4</v>
      </c>
      <c r="V67" s="127">
        <f>J67*2</f>
        <v>55.08</v>
      </c>
      <c r="W67" s="127">
        <f>100-(X67+Y67)</f>
        <v>36.4</v>
      </c>
      <c r="X67" s="127">
        <f>100-V67</f>
        <v>44.92</v>
      </c>
      <c r="Y67" s="126">
        <f>R67*2</f>
        <v>18.68</v>
      </c>
      <c r="Z67" s="139" t="s">
        <v>411</v>
      </c>
    </row>
    <row r="68" spans="1:26" x14ac:dyDescent="0.2">
      <c r="A68" s="167" t="s">
        <v>424</v>
      </c>
      <c r="B68" s="124" t="s">
        <v>92</v>
      </c>
      <c r="C68" s="142" t="s">
        <v>256</v>
      </c>
      <c r="D68" s="123" t="s">
        <v>20</v>
      </c>
      <c r="E68" s="122">
        <v>50</v>
      </c>
      <c r="F68" s="122">
        <v>21</v>
      </c>
      <c r="G68" s="140">
        <v>29</v>
      </c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5"/>
      <c r="W68" s="175"/>
      <c r="X68" s="175"/>
      <c r="Y68" s="175"/>
      <c r="Z68" s="121" t="s">
        <v>411</v>
      </c>
    </row>
    <row r="69" spans="1:26" x14ac:dyDescent="0.2">
      <c r="A69" s="167" t="s">
        <v>424</v>
      </c>
      <c r="B69" s="124" t="s">
        <v>92</v>
      </c>
      <c r="C69" s="142" t="s">
        <v>256</v>
      </c>
      <c r="D69" s="141" t="s">
        <v>48</v>
      </c>
      <c r="E69" s="140">
        <v>50</v>
      </c>
      <c r="F69" s="140">
        <v>21</v>
      </c>
      <c r="G69" s="140">
        <v>29</v>
      </c>
      <c r="H69" s="140">
        <v>38</v>
      </c>
      <c r="I69" s="140">
        <v>35</v>
      </c>
      <c r="J69" s="128">
        <f>I69+0.54</f>
        <v>35.54</v>
      </c>
      <c r="K69" s="140">
        <v>33</v>
      </c>
      <c r="L69" s="140">
        <v>21</v>
      </c>
      <c r="M69" s="140">
        <v>29</v>
      </c>
      <c r="N69" s="140">
        <v>30</v>
      </c>
      <c r="O69" s="140">
        <v>26</v>
      </c>
      <c r="P69" s="140">
        <v>29</v>
      </c>
      <c r="Q69" s="140">
        <v>8</v>
      </c>
      <c r="R69" s="128">
        <f>Q69+2.34</f>
        <v>10.34</v>
      </c>
      <c r="S69" s="140">
        <v>24</v>
      </c>
      <c r="T69" s="140">
        <v>29</v>
      </c>
      <c r="U69" s="140">
        <v>4</v>
      </c>
      <c r="V69" s="127">
        <f>J69*2</f>
        <v>71.08</v>
      </c>
      <c r="W69" s="127">
        <f>100-(X69+Y69)</f>
        <v>50.4</v>
      </c>
      <c r="X69" s="127">
        <f>100-V69</f>
        <v>28.92</v>
      </c>
      <c r="Y69" s="126">
        <f>R69*2</f>
        <v>20.68</v>
      </c>
      <c r="Z69" s="139" t="s">
        <v>253</v>
      </c>
    </row>
    <row r="70" spans="1:26" x14ac:dyDescent="0.2">
      <c r="A70" s="167" t="s">
        <v>426</v>
      </c>
      <c r="B70" s="124" t="s">
        <v>92</v>
      </c>
      <c r="C70" s="142" t="s">
        <v>256</v>
      </c>
      <c r="D70" s="141" t="s">
        <v>21</v>
      </c>
      <c r="E70" s="140">
        <v>50</v>
      </c>
      <c r="F70" s="140">
        <v>21</v>
      </c>
      <c r="G70" s="140">
        <v>29</v>
      </c>
      <c r="H70" s="140">
        <v>28</v>
      </c>
      <c r="I70" s="140">
        <v>26</v>
      </c>
      <c r="J70" s="128">
        <f>I70+0.54</f>
        <v>26.54</v>
      </c>
      <c r="K70" s="140">
        <v>23</v>
      </c>
      <c r="L70" s="140">
        <v>21</v>
      </c>
      <c r="M70" s="140">
        <v>29</v>
      </c>
      <c r="N70" s="140">
        <v>21</v>
      </c>
      <c r="O70" s="140">
        <v>26</v>
      </c>
      <c r="P70" s="140">
        <v>29</v>
      </c>
      <c r="Q70" s="140">
        <v>8</v>
      </c>
      <c r="R70" s="128">
        <f>Q70+2.34</f>
        <v>10.34</v>
      </c>
      <c r="S70" s="140">
        <v>25</v>
      </c>
      <c r="T70" s="140">
        <v>29</v>
      </c>
      <c r="U70" s="140">
        <v>5</v>
      </c>
      <c r="V70" s="127">
        <f>J70*2</f>
        <v>53.08</v>
      </c>
      <c r="W70" s="127">
        <f>100-(X70+Y70)</f>
        <v>32.400000000000006</v>
      </c>
      <c r="X70" s="127">
        <f>100-V70</f>
        <v>46.92</v>
      </c>
      <c r="Y70" s="126">
        <f>R70*2</f>
        <v>20.68</v>
      </c>
      <c r="Z70" s="139" t="s">
        <v>252</v>
      </c>
    </row>
    <row r="71" spans="1:26" s="169" customFormat="1" x14ac:dyDescent="0.2">
      <c r="A71" s="169" t="s">
        <v>425</v>
      </c>
      <c r="B71" s="131" t="s">
        <v>96</v>
      </c>
      <c r="C71" s="138" t="s">
        <v>255</v>
      </c>
      <c r="D71" s="137" t="s">
        <v>99</v>
      </c>
      <c r="E71" s="135">
        <v>50</v>
      </c>
      <c r="F71" s="135">
        <v>21</v>
      </c>
      <c r="G71" s="135">
        <v>29</v>
      </c>
      <c r="H71" s="135">
        <v>43</v>
      </c>
      <c r="I71" s="135">
        <v>35</v>
      </c>
      <c r="J71" s="135">
        <f>I71+0.54</f>
        <v>35.54</v>
      </c>
      <c r="K71" s="135">
        <v>30</v>
      </c>
      <c r="L71" s="135">
        <v>21</v>
      </c>
      <c r="M71" s="135">
        <v>29</v>
      </c>
      <c r="N71" s="136"/>
      <c r="O71" s="135">
        <v>21</v>
      </c>
      <c r="P71" s="135">
        <v>29</v>
      </c>
      <c r="Q71" s="135">
        <v>7</v>
      </c>
      <c r="R71" s="135">
        <f>Q71+0.54</f>
        <v>7.54</v>
      </c>
      <c r="S71" s="135">
        <v>21</v>
      </c>
      <c r="T71" s="135">
        <v>29</v>
      </c>
      <c r="U71" s="135">
        <v>4</v>
      </c>
      <c r="V71" s="134">
        <f>J71*2</f>
        <v>71.08</v>
      </c>
      <c r="W71" s="134">
        <f>100-(X71+Y71)</f>
        <v>56</v>
      </c>
      <c r="X71" s="134">
        <f>100-V71</f>
        <v>28.92</v>
      </c>
      <c r="Y71" s="133">
        <f>R71*2</f>
        <v>15.08</v>
      </c>
      <c r="Z71" s="132" t="s">
        <v>253</v>
      </c>
    </row>
    <row r="72" spans="1:26" x14ac:dyDescent="0.2">
      <c r="A72" s="62" t="s">
        <v>425</v>
      </c>
      <c r="B72" s="124" t="s">
        <v>91</v>
      </c>
      <c r="C72" s="130" t="s">
        <v>256</v>
      </c>
      <c r="D72" s="129" t="s">
        <v>100</v>
      </c>
      <c r="E72" s="128">
        <v>50</v>
      </c>
      <c r="F72" s="128">
        <v>21</v>
      </c>
      <c r="G72" s="128">
        <v>29</v>
      </c>
      <c r="H72" s="128">
        <v>28</v>
      </c>
      <c r="I72" s="128">
        <v>21</v>
      </c>
      <c r="J72" s="128">
        <f>I72+0.54</f>
        <v>21.54</v>
      </c>
      <c r="K72" s="128">
        <v>18</v>
      </c>
      <c r="L72" s="128">
        <v>21</v>
      </c>
      <c r="M72" s="128">
        <v>29</v>
      </c>
      <c r="O72" s="128">
        <v>21</v>
      </c>
      <c r="P72" s="128">
        <v>29</v>
      </c>
      <c r="Q72" s="128">
        <v>7</v>
      </c>
      <c r="R72" s="128">
        <f>Q72+0.54</f>
        <v>7.54</v>
      </c>
      <c r="S72" s="128">
        <v>21</v>
      </c>
      <c r="T72" s="128">
        <v>25</v>
      </c>
      <c r="U72" s="128">
        <v>4</v>
      </c>
      <c r="V72" s="127">
        <f>J72*2</f>
        <v>43.08</v>
      </c>
      <c r="W72" s="127">
        <f>100-(X72+Y72)</f>
        <v>28</v>
      </c>
      <c r="X72" s="127">
        <f>100-V72</f>
        <v>56.92</v>
      </c>
      <c r="Y72" s="126">
        <f>R72*2</f>
        <v>15.08</v>
      </c>
      <c r="Z72" s="125" t="s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A9FA-1A42-0243-8F1A-79FD49CFB244}">
  <dimension ref="A1:K81"/>
  <sheetViews>
    <sheetView topLeftCell="A46" zoomScale="90" zoomScaleNormal="90" workbookViewId="0">
      <selection activeCell="F1" sqref="F1"/>
    </sheetView>
  </sheetViews>
  <sheetFormatPr baseColWidth="10" defaultRowHeight="15" x14ac:dyDescent="0.2"/>
  <cols>
    <col min="2" max="2" width="11.83203125" customWidth="1"/>
    <col min="3" max="3" width="14.33203125" customWidth="1"/>
    <col min="4" max="4" width="22.6640625" customWidth="1"/>
    <col min="5" max="5" width="10.83203125" style="69"/>
    <col min="6" max="6" width="13.83203125" style="69" customWidth="1"/>
    <col min="7" max="7" width="18.33203125" style="66" customWidth="1"/>
    <col min="8" max="8" width="14.6640625" style="66" customWidth="1"/>
    <col min="10" max="10" width="14.83203125" style="66" customWidth="1"/>
    <col min="11" max="11" width="17.5" style="66" customWidth="1"/>
  </cols>
  <sheetData>
    <row r="1" spans="1:11" ht="37" x14ac:dyDescent="0.2">
      <c r="A1" s="193" t="s">
        <v>86</v>
      </c>
      <c r="B1" s="193"/>
      <c r="C1" s="193"/>
      <c r="D1" s="54"/>
    </row>
    <row r="2" spans="1:11" ht="19" x14ac:dyDescent="0.2">
      <c r="A2" s="54"/>
      <c r="B2" s="54"/>
      <c r="C2" s="54"/>
      <c r="D2" s="54"/>
    </row>
    <row r="3" spans="1:11" ht="19" x14ac:dyDescent="0.2">
      <c r="A3" s="40" t="s">
        <v>83</v>
      </c>
      <c r="B3" s="40" t="s">
        <v>228</v>
      </c>
      <c r="C3" s="40" t="s">
        <v>84</v>
      </c>
      <c r="D3" s="40" t="s">
        <v>265</v>
      </c>
      <c r="E3" s="112" t="s">
        <v>386</v>
      </c>
      <c r="F3" s="112"/>
      <c r="G3" s="67" t="s">
        <v>403</v>
      </c>
      <c r="H3" s="78" t="s">
        <v>404</v>
      </c>
      <c r="J3" s="67" t="s">
        <v>405</v>
      </c>
      <c r="K3" s="67" t="s">
        <v>406</v>
      </c>
    </row>
    <row r="4" spans="1:11" ht="19" x14ac:dyDescent="0.2">
      <c r="A4" s="108" t="s">
        <v>93</v>
      </c>
      <c r="B4" s="109" t="s">
        <v>98</v>
      </c>
      <c r="C4" s="52" t="s">
        <v>52</v>
      </c>
      <c r="D4" s="119" t="s">
        <v>258</v>
      </c>
      <c r="E4" s="71" t="s">
        <v>372</v>
      </c>
      <c r="F4" s="71" t="s">
        <v>368</v>
      </c>
      <c r="G4" s="30" t="s">
        <v>415</v>
      </c>
      <c r="H4" s="79" t="s">
        <v>390</v>
      </c>
      <c r="J4" s="76" t="s">
        <v>387</v>
      </c>
      <c r="K4" s="30" t="s">
        <v>361</v>
      </c>
    </row>
    <row r="5" spans="1:11" ht="19" x14ac:dyDescent="0.2">
      <c r="A5" s="108"/>
      <c r="B5" s="109"/>
      <c r="C5" s="52" t="s">
        <v>53</v>
      </c>
      <c r="D5" s="117" t="s">
        <v>257</v>
      </c>
      <c r="E5" s="69" t="s">
        <v>356</v>
      </c>
      <c r="F5" s="69" t="s">
        <v>368</v>
      </c>
      <c r="G5" s="30" t="s">
        <v>357</v>
      </c>
      <c r="H5" s="79" t="s">
        <v>400</v>
      </c>
      <c r="J5" s="76" t="s">
        <v>388</v>
      </c>
      <c r="K5" s="73" t="s">
        <v>419</v>
      </c>
    </row>
    <row r="6" spans="1:11" ht="19" x14ac:dyDescent="0.2">
      <c r="A6" s="108"/>
      <c r="B6" s="109"/>
      <c r="C6" s="52" t="s">
        <v>54</v>
      </c>
      <c r="D6" s="117" t="s">
        <v>257</v>
      </c>
      <c r="E6" s="71" t="s">
        <v>372</v>
      </c>
      <c r="F6" s="71" t="s">
        <v>373</v>
      </c>
      <c r="G6" s="30" t="s">
        <v>415</v>
      </c>
      <c r="H6" s="79" t="s">
        <v>390</v>
      </c>
      <c r="J6" s="77" t="s">
        <v>389</v>
      </c>
      <c r="K6" s="30" t="s">
        <v>380</v>
      </c>
    </row>
    <row r="7" spans="1:11" ht="19" x14ac:dyDescent="0.2">
      <c r="A7" s="108"/>
      <c r="B7" s="109"/>
      <c r="C7" s="52" t="s">
        <v>55</v>
      </c>
      <c r="D7" s="91" t="s">
        <v>259</v>
      </c>
      <c r="E7" s="71" t="s">
        <v>366</v>
      </c>
      <c r="F7" s="71" t="s">
        <v>375</v>
      </c>
      <c r="G7" s="30" t="s">
        <v>416</v>
      </c>
      <c r="H7" s="79" t="s">
        <v>399</v>
      </c>
      <c r="J7" s="77" t="s">
        <v>390</v>
      </c>
      <c r="K7" s="30" t="s">
        <v>377</v>
      </c>
    </row>
    <row r="8" spans="1:11" ht="19" x14ac:dyDescent="0.2">
      <c r="A8" s="108"/>
      <c r="B8" s="110"/>
      <c r="C8" s="53" t="s">
        <v>56</v>
      </c>
      <c r="D8" s="117" t="s">
        <v>257</v>
      </c>
      <c r="E8" s="69" t="s">
        <v>359</v>
      </c>
      <c r="F8" s="69" t="s">
        <v>374</v>
      </c>
      <c r="G8" s="72" t="s">
        <v>417</v>
      </c>
      <c r="H8" s="79" t="s">
        <v>401</v>
      </c>
      <c r="J8" s="77" t="s">
        <v>391</v>
      </c>
      <c r="K8" s="30" t="s">
        <v>355</v>
      </c>
    </row>
    <row r="9" spans="1:11" ht="19" x14ac:dyDescent="0.2">
      <c r="A9" s="108"/>
      <c r="B9" s="111" t="s">
        <v>97</v>
      </c>
      <c r="C9" s="51" t="s">
        <v>31</v>
      </c>
      <c r="D9" s="115" t="s">
        <v>260</v>
      </c>
      <c r="E9" s="161" t="s">
        <v>353</v>
      </c>
      <c r="F9" s="161" t="s">
        <v>368</v>
      </c>
      <c r="G9" s="162" t="s">
        <v>418</v>
      </c>
      <c r="H9" s="166" t="s">
        <v>397</v>
      </c>
      <c r="J9" s="77" t="s">
        <v>392</v>
      </c>
      <c r="K9" s="30" t="s">
        <v>363</v>
      </c>
    </row>
    <row r="10" spans="1:11" ht="19" x14ac:dyDescent="0.2">
      <c r="A10" s="108"/>
      <c r="B10" s="109"/>
      <c r="C10" s="52" t="s">
        <v>31</v>
      </c>
      <c r="D10" s="116" t="s">
        <v>260</v>
      </c>
      <c r="E10" s="71" t="s">
        <v>353</v>
      </c>
      <c r="F10" s="71" t="s">
        <v>368</v>
      </c>
      <c r="G10" s="30" t="s">
        <v>418</v>
      </c>
      <c r="H10" s="79" t="s">
        <v>397</v>
      </c>
      <c r="J10" s="77" t="s">
        <v>393</v>
      </c>
      <c r="K10" s="66" t="s">
        <v>351</v>
      </c>
    </row>
    <row r="11" spans="1:11" ht="19" x14ac:dyDescent="0.2">
      <c r="A11" s="108"/>
      <c r="B11" s="109"/>
      <c r="C11" s="52" t="s">
        <v>32</v>
      </c>
      <c r="D11" s="116" t="s">
        <v>260</v>
      </c>
      <c r="E11" s="71" t="s">
        <v>354</v>
      </c>
      <c r="F11" s="71" t="s">
        <v>368</v>
      </c>
      <c r="G11" s="73" t="s">
        <v>419</v>
      </c>
      <c r="H11" s="79" t="s">
        <v>388</v>
      </c>
      <c r="J11" s="77" t="s">
        <v>394</v>
      </c>
      <c r="K11" s="30" t="s">
        <v>360</v>
      </c>
    </row>
    <row r="12" spans="1:11" ht="19" x14ac:dyDescent="0.2">
      <c r="A12" s="108"/>
      <c r="B12" s="109"/>
      <c r="C12" s="52" t="s">
        <v>32</v>
      </c>
      <c r="D12" s="116" t="s">
        <v>260</v>
      </c>
      <c r="E12" s="71" t="s">
        <v>354</v>
      </c>
      <c r="F12" s="71" t="s">
        <v>368</v>
      </c>
      <c r="G12" s="73" t="s">
        <v>419</v>
      </c>
      <c r="H12" s="79" t="s">
        <v>388</v>
      </c>
      <c r="J12" s="77" t="s">
        <v>395</v>
      </c>
      <c r="K12" s="30" t="s">
        <v>349</v>
      </c>
    </row>
    <row r="13" spans="1:11" ht="19" x14ac:dyDescent="0.2">
      <c r="A13" s="108"/>
      <c r="B13" s="109"/>
      <c r="C13" s="52" t="s">
        <v>33</v>
      </c>
      <c r="D13" s="117" t="s">
        <v>257</v>
      </c>
      <c r="E13" s="69" t="s">
        <v>348</v>
      </c>
      <c r="F13" s="69" t="s">
        <v>368</v>
      </c>
      <c r="G13" s="30" t="s">
        <v>351</v>
      </c>
      <c r="H13" s="79" t="s">
        <v>393</v>
      </c>
      <c r="J13" s="77" t="s">
        <v>396</v>
      </c>
      <c r="K13" s="30" t="s">
        <v>382</v>
      </c>
    </row>
    <row r="14" spans="1:11" ht="19" x14ac:dyDescent="0.2">
      <c r="A14" s="108"/>
      <c r="B14" s="109"/>
      <c r="C14" s="52" t="s">
        <v>33</v>
      </c>
      <c r="D14" s="117" t="s">
        <v>257</v>
      </c>
      <c r="E14" s="69" t="s">
        <v>348</v>
      </c>
      <c r="F14" s="69" t="s">
        <v>368</v>
      </c>
      <c r="G14" s="30" t="s">
        <v>351</v>
      </c>
      <c r="H14" s="79" t="s">
        <v>393</v>
      </c>
      <c r="J14" s="77" t="s">
        <v>397</v>
      </c>
      <c r="K14" s="30" t="s">
        <v>418</v>
      </c>
    </row>
    <row r="15" spans="1:11" ht="19" x14ac:dyDescent="0.2">
      <c r="A15" s="108"/>
      <c r="B15" s="109"/>
      <c r="C15" s="52" t="s">
        <v>34</v>
      </c>
      <c r="D15" s="117" t="s">
        <v>257</v>
      </c>
      <c r="E15" s="71" t="s">
        <v>376</v>
      </c>
      <c r="F15" s="71" t="s">
        <v>373</v>
      </c>
      <c r="G15" s="30" t="s">
        <v>420</v>
      </c>
      <c r="H15" s="79" t="s">
        <v>392</v>
      </c>
      <c r="J15" s="77" t="s">
        <v>398</v>
      </c>
      <c r="K15" s="30" t="s">
        <v>421</v>
      </c>
    </row>
    <row r="16" spans="1:11" ht="19" x14ac:dyDescent="0.2">
      <c r="A16" s="108"/>
      <c r="B16" s="110"/>
      <c r="C16" s="53" t="s">
        <v>34</v>
      </c>
      <c r="D16" s="117" t="s">
        <v>257</v>
      </c>
      <c r="E16" s="71" t="s">
        <v>376</v>
      </c>
      <c r="F16" s="71" t="s">
        <v>373</v>
      </c>
      <c r="G16" s="30" t="s">
        <v>420</v>
      </c>
      <c r="H16" s="79" t="s">
        <v>392</v>
      </c>
      <c r="J16" s="77" t="s">
        <v>399</v>
      </c>
      <c r="K16" s="30" t="s">
        <v>367</v>
      </c>
    </row>
    <row r="17" spans="1:11" ht="19" x14ac:dyDescent="0.2">
      <c r="A17" s="108"/>
      <c r="B17" s="111" t="s">
        <v>96</v>
      </c>
      <c r="C17" s="51" t="s">
        <v>23</v>
      </c>
      <c r="D17" s="118" t="s">
        <v>257</v>
      </c>
      <c r="E17" s="164" t="s">
        <v>353</v>
      </c>
      <c r="F17" s="164" t="s">
        <v>368</v>
      </c>
      <c r="G17" s="162" t="s">
        <v>418</v>
      </c>
      <c r="H17" s="166" t="s">
        <v>397</v>
      </c>
      <c r="J17" s="77" t="s">
        <v>400</v>
      </c>
      <c r="K17" s="30" t="s">
        <v>357</v>
      </c>
    </row>
    <row r="18" spans="1:11" ht="19" x14ac:dyDescent="0.2">
      <c r="A18" s="108"/>
      <c r="B18" s="109"/>
      <c r="C18" s="52" t="s">
        <v>23</v>
      </c>
      <c r="D18" s="117" t="s">
        <v>257</v>
      </c>
      <c r="E18" s="164" t="s">
        <v>353</v>
      </c>
      <c r="F18" s="164" t="s">
        <v>368</v>
      </c>
      <c r="G18" s="162" t="s">
        <v>418</v>
      </c>
      <c r="H18" s="166" t="s">
        <v>397</v>
      </c>
      <c r="J18" s="77" t="s">
        <v>401</v>
      </c>
      <c r="K18" s="72" t="s">
        <v>385</v>
      </c>
    </row>
    <row r="19" spans="1:11" ht="19" x14ac:dyDescent="0.2">
      <c r="A19" s="108"/>
      <c r="B19" s="109"/>
      <c r="C19" s="52" t="s">
        <v>24</v>
      </c>
      <c r="D19" s="90" t="s">
        <v>407</v>
      </c>
      <c r="E19" s="71" t="s">
        <v>371</v>
      </c>
      <c r="F19" s="71" t="s">
        <v>370</v>
      </c>
      <c r="G19" s="30" t="s">
        <v>361</v>
      </c>
      <c r="H19" s="79" t="s">
        <v>387</v>
      </c>
      <c r="J19" s="77" t="s">
        <v>402</v>
      </c>
      <c r="K19" s="30" t="s">
        <v>383</v>
      </c>
    </row>
    <row r="20" spans="1:11" ht="19" x14ac:dyDescent="0.2">
      <c r="A20" s="108"/>
      <c r="B20" s="109"/>
      <c r="C20" s="52" t="s">
        <v>24</v>
      </c>
      <c r="D20" s="90" t="s">
        <v>407</v>
      </c>
      <c r="E20" s="71" t="s">
        <v>371</v>
      </c>
      <c r="F20" s="71" t="s">
        <v>370</v>
      </c>
      <c r="G20" s="30" t="s">
        <v>361</v>
      </c>
      <c r="H20" s="79" t="s">
        <v>387</v>
      </c>
    </row>
    <row r="21" spans="1:11" ht="19" x14ac:dyDescent="0.2">
      <c r="A21" s="108"/>
      <c r="B21" s="109"/>
      <c r="C21" s="52" t="s">
        <v>25</v>
      </c>
      <c r="D21" s="117" t="s">
        <v>257</v>
      </c>
      <c r="E21" s="69" t="s">
        <v>365</v>
      </c>
      <c r="F21" s="69" t="s">
        <v>368</v>
      </c>
      <c r="G21" s="30" t="s">
        <v>418</v>
      </c>
      <c r="H21" s="80" t="s">
        <v>397</v>
      </c>
    </row>
    <row r="22" spans="1:11" ht="19" x14ac:dyDescent="0.2">
      <c r="A22" s="108"/>
      <c r="B22" s="109"/>
      <c r="C22" s="52" t="s">
        <v>25</v>
      </c>
      <c r="D22" s="117" t="s">
        <v>257</v>
      </c>
      <c r="E22" s="69" t="s">
        <v>365</v>
      </c>
      <c r="F22" s="69" t="s">
        <v>368</v>
      </c>
      <c r="G22" s="30" t="s">
        <v>418</v>
      </c>
      <c r="H22" s="80" t="s">
        <v>397</v>
      </c>
    </row>
    <row r="23" spans="1:11" ht="19" x14ac:dyDescent="0.2">
      <c r="A23" s="108"/>
      <c r="B23" s="109"/>
      <c r="C23" s="52" t="s">
        <v>26</v>
      </c>
      <c r="D23" s="116" t="s">
        <v>260</v>
      </c>
      <c r="E23" s="71" t="s">
        <v>354</v>
      </c>
      <c r="F23" s="71" t="s">
        <v>368</v>
      </c>
      <c r="G23" s="30" t="s">
        <v>419</v>
      </c>
      <c r="H23" s="79" t="s">
        <v>388</v>
      </c>
    </row>
    <row r="24" spans="1:11" ht="19" x14ac:dyDescent="0.2">
      <c r="A24" s="108"/>
      <c r="B24" s="110"/>
      <c r="C24" s="53" t="s">
        <v>26</v>
      </c>
      <c r="D24" s="116" t="s">
        <v>260</v>
      </c>
      <c r="E24" s="71" t="s">
        <v>354</v>
      </c>
      <c r="F24" s="71" t="s">
        <v>368</v>
      </c>
      <c r="G24" s="30" t="s">
        <v>419</v>
      </c>
      <c r="H24" s="79" t="s">
        <v>388</v>
      </c>
    </row>
    <row r="25" spans="1:11" ht="19" x14ac:dyDescent="0.2">
      <c r="A25" s="108"/>
      <c r="B25" s="111" t="s">
        <v>95</v>
      </c>
      <c r="C25" s="51" t="s">
        <v>27</v>
      </c>
      <c r="D25" s="118" t="s">
        <v>257</v>
      </c>
      <c r="E25" s="164" t="s">
        <v>353</v>
      </c>
      <c r="F25" s="164" t="s">
        <v>373</v>
      </c>
      <c r="G25" s="162" t="s">
        <v>421</v>
      </c>
      <c r="H25" s="163" t="s">
        <v>398</v>
      </c>
      <c r="I25" s="160"/>
    </row>
    <row r="26" spans="1:11" ht="19" x14ac:dyDescent="0.2">
      <c r="A26" s="108"/>
      <c r="B26" s="109"/>
      <c r="C26" s="52" t="s">
        <v>27</v>
      </c>
      <c r="D26" s="117" t="s">
        <v>257</v>
      </c>
      <c r="E26" s="165" t="s">
        <v>353</v>
      </c>
      <c r="F26" s="165" t="s">
        <v>373</v>
      </c>
      <c r="G26" s="61" t="s">
        <v>421</v>
      </c>
      <c r="H26" s="80" t="s">
        <v>398</v>
      </c>
      <c r="J26" s="7"/>
    </row>
    <row r="27" spans="1:11" ht="19" x14ac:dyDescent="0.2">
      <c r="A27" s="108"/>
      <c r="B27" s="109"/>
      <c r="C27" s="52" t="s">
        <v>28</v>
      </c>
      <c r="D27" s="116" t="s">
        <v>260</v>
      </c>
      <c r="E27" s="69" t="s">
        <v>364</v>
      </c>
      <c r="F27" s="69" t="s">
        <v>381</v>
      </c>
      <c r="G27" s="30" t="s">
        <v>361</v>
      </c>
      <c r="H27" s="81" t="s">
        <v>387</v>
      </c>
    </row>
    <row r="28" spans="1:11" ht="19" x14ac:dyDescent="0.2">
      <c r="A28" s="108"/>
      <c r="B28" s="109"/>
      <c r="C28" s="52" t="s">
        <v>28</v>
      </c>
      <c r="D28" s="116" t="s">
        <v>260</v>
      </c>
      <c r="E28" s="69" t="s">
        <v>364</v>
      </c>
      <c r="F28" s="69" t="s">
        <v>381</v>
      </c>
      <c r="G28" s="30" t="s">
        <v>361</v>
      </c>
      <c r="H28" s="81" t="s">
        <v>387</v>
      </c>
    </row>
    <row r="29" spans="1:11" ht="19" x14ac:dyDescent="0.2">
      <c r="A29" s="108"/>
      <c r="B29" s="109"/>
      <c r="C29" s="52" t="s">
        <v>29</v>
      </c>
      <c r="D29" s="116" t="s">
        <v>260</v>
      </c>
      <c r="E29" s="69" t="s">
        <v>378</v>
      </c>
      <c r="F29" s="69" t="s">
        <v>368</v>
      </c>
      <c r="G29" s="30" t="s">
        <v>382</v>
      </c>
      <c r="H29" s="80" t="s">
        <v>396</v>
      </c>
    </row>
    <row r="30" spans="1:11" ht="19" x14ac:dyDescent="0.2">
      <c r="A30" s="108"/>
      <c r="B30" s="109"/>
      <c r="C30" s="52" t="s">
        <v>29</v>
      </c>
      <c r="D30" s="116" t="s">
        <v>260</v>
      </c>
      <c r="E30" s="69" t="s">
        <v>378</v>
      </c>
      <c r="F30" s="69" t="s">
        <v>368</v>
      </c>
      <c r="G30" s="30" t="s">
        <v>382</v>
      </c>
      <c r="H30" s="80" t="s">
        <v>396</v>
      </c>
    </row>
    <row r="31" spans="1:11" ht="19" x14ac:dyDescent="0.2">
      <c r="A31" s="108"/>
      <c r="B31" s="109"/>
      <c r="C31" s="52" t="s">
        <v>30</v>
      </c>
      <c r="D31" s="117" t="s">
        <v>257</v>
      </c>
      <c r="E31" s="69" t="s">
        <v>348</v>
      </c>
      <c r="F31" s="69" t="s">
        <v>368</v>
      </c>
      <c r="G31" s="30" t="s">
        <v>351</v>
      </c>
      <c r="H31" s="79" t="s">
        <v>393</v>
      </c>
    </row>
    <row r="32" spans="1:11" ht="19" x14ac:dyDescent="0.2">
      <c r="A32" s="108"/>
      <c r="B32" s="110"/>
      <c r="C32" s="53" t="s">
        <v>30</v>
      </c>
      <c r="D32" s="117" t="s">
        <v>257</v>
      </c>
      <c r="E32" s="69" t="s">
        <v>348</v>
      </c>
      <c r="F32" s="69" t="s">
        <v>368</v>
      </c>
      <c r="G32" s="30" t="s">
        <v>351</v>
      </c>
      <c r="H32" s="79" t="s">
        <v>393</v>
      </c>
    </row>
    <row r="33" spans="1:8" ht="19" x14ac:dyDescent="0.2">
      <c r="A33" s="108"/>
      <c r="B33" s="111" t="s">
        <v>94</v>
      </c>
      <c r="C33" s="51" t="s">
        <v>35</v>
      </c>
      <c r="D33" s="106" t="s">
        <v>257</v>
      </c>
      <c r="E33" s="164" t="s">
        <v>352</v>
      </c>
      <c r="F33" s="164" t="s">
        <v>368</v>
      </c>
      <c r="G33" s="162" t="s">
        <v>418</v>
      </c>
      <c r="H33" s="163" t="s">
        <v>397</v>
      </c>
    </row>
    <row r="34" spans="1:8" ht="19" x14ac:dyDescent="0.2">
      <c r="A34" s="108"/>
      <c r="B34" s="109"/>
      <c r="C34" s="52" t="s">
        <v>35</v>
      </c>
      <c r="D34" s="107"/>
      <c r="E34" s="165" t="s">
        <v>352</v>
      </c>
      <c r="F34" s="165" t="s">
        <v>368</v>
      </c>
      <c r="G34" s="61" t="s">
        <v>418</v>
      </c>
      <c r="H34" s="80" t="s">
        <v>397</v>
      </c>
    </row>
    <row r="35" spans="1:8" ht="19" x14ac:dyDescent="0.2">
      <c r="A35" s="108"/>
      <c r="B35" s="109"/>
      <c r="C35" s="52" t="s">
        <v>36</v>
      </c>
      <c r="D35" s="114" t="s">
        <v>408</v>
      </c>
      <c r="E35" s="69" t="s">
        <v>353</v>
      </c>
      <c r="F35" s="69" t="s">
        <v>368</v>
      </c>
      <c r="G35" s="30" t="s">
        <v>418</v>
      </c>
      <c r="H35" s="80" t="s">
        <v>397</v>
      </c>
    </row>
    <row r="36" spans="1:8" ht="19" x14ac:dyDescent="0.2">
      <c r="A36" s="108"/>
      <c r="B36" s="109"/>
      <c r="C36" s="52" t="s">
        <v>36</v>
      </c>
      <c r="D36" s="114"/>
      <c r="E36" s="69" t="s">
        <v>353</v>
      </c>
      <c r="F36" s="69" t="s">
        <v>368</v>
      </c>
      <c r="G36" s="30" t="s">
        <v>418</v>
      </c>
      <c r="H36" s="80" t="s">
        <v>397</v>
      </c>
    </row>
    <row r="37" spans="1:8" ht="19" x14ac:dyDescent="0.2">
      <c r="A37" s="108"/>
      <c r="B37" s="109"/>
      <c r="C37" s="52" t="s">
        <v>37</v>
      </c>
      <c r="D37" s="116" t="s">
        <v>260</v>
      </c>
      <c r="E37" s="71" t="s">
        <v>348</v>
      </c>
      <c r="F37" s="71" t="s">
        <v>368</v>
      </c>
      <c r="G37" s="30" t="s">
        <v>351</v>
      </c>
      <c r="H37" s="79" t="s">
        <v>393</v>
      </c>
    </row>
    <row r="38" spans="1:8" ht="19" x14ac:dyDescent="0.2">
      <c r="A38" s="108"/>
      <c r="B38" s="109"/>
      <c r="C38" s="52" t="s">
        <v>37</v>
      </c>
      <c r="D38" s="116" t="s">
        <v>260</v>
      </c>
      <c r="E38" s="71" t="s">
        <v>348</v>
      </c>
      <c r="F38" s="71" t="s">
        <v>368</v>
      </c>
      <c r="G38" s="30" t="s">
        <v>351</v>
      </c>
      <c r="H38" s="79" t="s">
        <v>393</v>
      </c>
    </row>
    <row r="39" spans="1:8" ht="19" x14ac:dyDescent="0.2">
      <c r="A39" s="108"/>
      <c r="B39" s="109"/>
      <c r="C39" s="52" t="s">
        <v>38</v>
      </c>
      <c r="D39" s="114" t="s">
        <v>408</v>
      </c>
      <c r="E39" s="69" t="s">
        <v>352</v>
      </c>
      <c r="F39" s="69" t="s">
        <v>368</v>
      </c>
      <c r="G39" s="30" t="s">
        <v>418</v>
      </c>
      <c r="H39" s="80" t="s">
        <v>397</v>
      </c>
    </row>
    <row r="40" spans="1:8" ht="19" x14ac:dyDescent="0.2">
      <c r="A40" s="108"/>
      <c r="B40" s="109"/>
      <c r="C40" s="52" t="s">
        <v>38</v>
      </c>
      <c r="D40" s="114"/>
      <c r="E40" s="69" t="s">
        <v>352</v>
      </c>
      <c r="F40" s="69" t="s">
        <v>368</v>
      </c>
      <c r="G40" s="30" t="s">
        <v>418</v>
      </c>
      <c r="H40" s="80" t="s">
        <v>397</v>
      </c>
    </row>
    <row r="41" spans="1:8" ht="19" x14ac:dyDescent="0.2">
      <c r="A41" s="108"/>
      <c r="B41" s="110"/>
      <c r="C41" s="63" t="s">
        <v>47</v>
      </c>
      <c r="D41" s="117" t="s">
        <v>257</v>
      </c>
      <c r="E41" s="69" t="s">
        <v>350</v>
      </c>
      <c r="F41" s="69" t="s">
        <v>368</v>
      </c>
      <c r="G41" s="30" t="s">
        <v>351</v>
      </c>
      <c r="H41" s="80" t="s">
        <v>393</v>
      </c>
    </row>
    <row r="42" spans="1:8" ht="19" x14ac:dyDescent="0.2">
      <c r="A42" s="108" t="s">
        <v>87</v>
      </c>
      <c r="B42" s="111" t="s">
        <v>91</v>
      </c>
      <c r="C42" s="86" t="s">
        <v>11</v>
      </c>
      <c r="D42" s="118" t="s">
        <v>257</v>
      </c>
      <c r="E42" s="161" t="s">
        <v>369</v>
      </c>
      <c r="F42" s="161" t="s">
        <v>368</v>
      </c>
      <c r="G42" s="162" t="s">
        <v>418</v>
      </c>
      <c r="H42" s="163" t="s">
        <v>397</v>
      </c>
    </row>
    <row r="43" spans="1:8" ht="19" x14ac:dyDescent="0.2">
      <c r="A43" s="108"/>
      <c r="B43" s="109"/>
      <c r="C43" s="52" t="s">
        <v>11</v>
      </c>
      <c r="D43" s="117" t="s">
        <v>257</v>
      </c>
      <c r="E43" s="71" t="s">
        <v>369</v>
      </c>
      <c r="F43" s="71" t="s">
        <v>368</v>
      </c>
      <c r="G43" s="30" t="s">
        <v>418</v>
      </c>
      <c r="H43" s="80" t="s">
        <v>397</v>
      </c>
    </row>
    <row r="44" spans="1:8" ht="19" x14ac:dyDescent="0.2">
      <c r="A44" s="108"/>
      <c r="B44" s="109"/>
      <c r="C44" s="52" t="s">
        <v>12</v>
      </c>
      <c r="D44" s="119" t="s">
        <v>258</v>
      </c>
      <c r="E44" s="69" t="s">
        <v>358</v>
      </c>
      <c r="F44" s="69" t="s">
        <v>368</v>
      </c>
      <c r="G44" s="30" t="s">
        <v>383</v>
      </c>
      <c r="H44" s="79" t="s">
        <v>402</v>
      </c>
    </row>
    <row r="45" spans="1:8" ht="19" x14ac:dyDescent="0.2">
      <c r="A45" s="108"/>
      <c r="B45" s="109"/>
      <c r="C45" s="52" t="s">
        <v>12</v>
      </c>
      <c r="D45" s="119" t="s">
        <v>258</v>
      </c>
      <c r="E45" s="69" t="s">
        <v>358</v>
      </c>
      <c r="F45" s="69" t="s">
        <v>368</v>
      </c>
      <c r="G45" s="30" t="s">
        <v>383</v>
      </c>
      <c r="H45" s="79" t="s">
        <v>402</v>
      </c>
    </row>
    <row r="46" spans="1:8" ht="19" x14ac:dyDescent="0.2">
      <c r="A46" s="108"/>
      <c r="B46" s="109"/>
      <c r="C46" s="52" t="s">
        <v>13</v>
      </c>
      <c r="D46" s="120" t="s">
        <v>409</v>
      </c>
      <c r="E46" s="69" t="s">
        <v>379</v>
      </c>
      <c r="F46" s="69" t="s">
        <v>370</v>
      </c>
      <c r="G46" s="30" t="s">
        <v>361</v>
      </c>
      <c r="H46" s="80" t="s">
        <v>387</v>
      </c>
    </row>
    <row r="47" spans="1:8" ht="19" x14ac:dyDescent="0.2">
      <c r="A47" s="108"/>
      <c r="B47" s="109"/>
      <c r="C47" s="52" t="s">
        <v>13</v>
      </c>
      <c r="D47" s="120" t="s">
        <v>409</v>
      </c>
      <c r="E47" s="69" t="s">
        <v>379</v>
      </c>
      <c r="F47" s="69" t="s">
        <v>370</v>
      </c>
      <c r="G47" s="30" t="s">
        <v>361</v>
      </c>
      <c r="H47" s="80" t="s">
        <v>387</v>
      </c>
    </row>
    <row r="48" spans="1:8" ht="19" x14ac:dyDescent="0.2">
      <c r="A48" s="108"/>
      <c r="B48" s="109"/>
      <c r="C48" s="52" t="s">
        <v>14</v>
      </c>
      <c r="D48" s="90" t="s">
        <v>407</v>
      </c>
      <c r="E48" s="69" t="s">
        <v>369</v>
      </c>
      <c r="F48" s="69" t="s">
        <v>368</v>
      </c>
      <c r="G48" s="30" t="s">
        <v>418</v>
      </c>
      <c r="H48" s="80" t="s">
        <v>397</v>
      </c>
    </row>
    <row r="49" spans="1:8" ht="19" x14ac:dyDescent="0.2">
      <c r="A49" s="108"/>
      <c r="B49" s="109"/>
      <c r="C49" s="52" t="s">
        <v>14</v>
      </c>
      <c r="D49" s="90" t="s">
        <v>407</v>
      </c>
      <c r="E49" s="69" t="s">
        <v>369</v>
      </c>
      <c r="F49" s="69" t="s">
        <v>368</v>
      </c>
      <c r="G49" s="30" t="s">
        <v>418</v>
      </c>
      <c r="H49" s="80" t="s">
        <v>397</v>
      </c>
    </row>
    <row r="50" spans="1:8" ht="19" x14ac:dyDescent="0.2">
      <c r="A50" s="108"/>
      <c r="B50" s="109"/>
      <c r="C50" s="53" t="s">
        <v>44</v>
      </c>
      <c r="D50" s="119" t="s">
        <v>258</v>
      </c>
      <c r="E50" s="69" t="s">
        <v>352</v>
      </c>
      <c r="F50" s="69" t="s">
        <v>368</v>
      </c>
      <c r="G50" s="30" t="s">
        <v>418</v>
      </c>
      <c r="H50" s="80" t="s">
        <v>397</v>
      </c>
    </row>
    <row r="51" spans="1:8" ht="19" x14ac:dyDescent="0.2">
      <c r="A51" s="108"/>
      <c r="B51" s="110"/>
      <c r="C51" s="53" t="s">
        <v>44</v>
      </c>
      <c r="D51" s="119" t="s">
        <v>258</v>
      </c>
      <c r="E51" s="69" t="s">
        <v>352</v>
      </c>
      <c r="F51" s="69" t="s">
        <v>368</v>
      </c>
      <c r="G51" s="30" t="s">
        <v>418</v>
      </c>
      <c r="H51" s="80" t="s">
        <v>397</v>
      </c>
    </row>
    <row r="52" spans="1:8" ht="19" x14ac:dyDescent="0.2">
      <c r="A52" s="108"/>
      <c r="B52" s="111" t="s">
        <v>89</v>
      </c>
      <c r="C52" s="51" t="s">
        <v>16</v>
      </c>
      <c r="D52" s="90" t="s">
        <v>407</v>
      </c>
      <c r="E52" s="71" t="s">
        <v>364</v>
      </c>
      <c r="F52" s="71" t="s">
        <v>368</v>
      </c>
      <c r="G52" s="30" t="s">
        <v>361</v>
      </c>
      <c r="H52" s="79" t="s">
        <v>387</v>
      </c>
    </row>
    <row r="53" spans="1:8" ht="19" x14ac:dyDescent="0.2">
      <c r="A53" s="108"/>
      <c r="B53" s="109"/>
      <c r="C53" s="52" t="s">
        <v>16</v>
      </c>
      <c r="D53" s="90" t="s">
        <v>407</v>
      </c>
      <c r="E53" s="71" t="s">
        <v>364</v>
      </c>
      <c r="F53" s="71" t="s">
        <v>368</v>
      </c>
      <c r="G53" s="30" t="s">
        <v>361</v>
      </c>
      <c r="H53" s="79" t="s">
        <v>387</v>
      </c>
    </row>
    <row r="54" spans="1:8" ht="19" x14ac:dyDescent="0.2">
      <c r="A54" s="108"/>
      <c r="B54" s="109"/>
      <c r="C54" s="52" t="s">
        <v>45</v>
      </c>
      <c r="D54" s="90" t="s">
        <v>407</v>
      </c>
      <c r="E54" s="69" t="s">
        <v>352</v>
      </c>
      <c r="F54" s="69" t="s">
        <v>373</v>
      </c>
      <c r="G54" s="30" t="s">
        <v>422</v>
      </c>
      <c r="H54" s="80" t="s">
        <v>398</v>
      </c>
    </row>
    <row r="55" spans="1:8" ht="19" x14ac:dyDescent="0.2">
      <c r="A55" s="108"/>
      <c r="B55" s="109"/>
      <c r="C55" s="52" t="s">
        <v>17</v>
      </c>
      <c r="D55" s="113" t="s">
        <v>258</v>
      </c>
      <c r="E55" s="69" t="s">
        <v>352</v>
      </c>
      <c r="F55" s="69" t="s">
        <v>373</v>
      </c>
      <c r="G55" s="30" t="s">
        <v>422</v>
      </c>
      <c r="H55" s="80" t="s">
        <v>398</v>
      </c>
    </row>
    <row r="56" spans="1:8" ht="19" x14ac:dyDescent="0.2">
      <c r="A56" s="108"/>
      <c r="B56" s="109"/>
      <c r="C56" s="52" t="s">
        <v>17</v>
      </c>
      <c r="D56" s="113"/>
      <c r="E56" s="69" t="s">
        <v>352</v>
      </c>
      <c r="F56" s="69" t="s">
        <v>373</v>
      </c>
      <c r="G56" s="30" t="s">
        <v>422</v>
      </c>
      <c r="H56" s="80" t="s">
        <v>398</v>
      </c>
    </row>
    <row r="57" spans="1:8" ht="19" x14ac:dyDescent="0.2">
      <c r="A57" s="108"/>
      <c r="B57" s="109"/>
      <c r="C57" s="52" t="s">
        <v>18</v>
      </c>
      <c r="D57" s="117" t="s">
        <v>257</v>
      </c>
      <c r="E57" s="69" t="s">
        <v>372</v>
      </c>
      <c r="F57" s="69" t="s">
        <v>381</v>
      </c>
      <c r="G57" s="30" t="s">
        <v>380</v>
      </c>
      <c r="H57" s="82" t="s">
        <v>389</v>
      </c>
    </row>
    <row r="58" spans="1:8" ht="19" x14ac:dyDescent="0.2">
      <c r="A58" s="108"/>
      <c r="B58" s="110"/>
      <c r="C58" s="53" t="s">
        <v>18</v>
      </c>
      <c r="D58" s="117" t="s">
        <v>257</v>
      </c>
      <c r="E58" s="69" t="s">
        <v>372</v>
      </c>
      <c r="F58" s="69" t="s">
        <v>381</v>
      </c>
      <c r="G58" s="30" t="s">
        <v>380</v>
      </c>
      <c r="H58" s="82" t="s">
        <v>389</v>
      </c>
    </row>
    <row r="59" spans="1:8" ht="19" x14ac:dyDescent="0.2">
      <c r="A59" s="108"/>
      <c r="B59" s="111" t="s">
        <v>88</v>
      </c>
      <c r="C59" s="51" t="s">
        <v>7</v>
      </c>
      <c r="D59" s="91" t="s">
        <v>259</v>
      </c>
      <c r="E59" s="69" t="s">
        <v>378</v>
      </c>
      <c r="F59" s="69" t="s">
        <v>374</v>
      </c>
      <c r="G59" s="30" t="s">
        <v>349</v>
      </c>
      <c r="H59" s="79" t="s">
        <v>395</v>
      </c>
    </row>
    <row r="60" spans="1:8" ht="19" x14ac:dyDescent="0.2">
      <c r="A60" s="108"/>
      <c r="B60" s="109"/>
      <c r="C60" s="52" t="s">
        <v>7</v>
      </c>
      <c r="D60" s="91" t="s">
        <v>259</v>
      </c>
      <c r="E60" s="69" t="s">
        <v>378</v>
      </c>
      <c r="F60" s="69" t="s">
        <v>374</v>
      </c>
      <c r="G60" s="30" t="s">
        <v>349</v>
      </c>
      <c r="H60" s="79" t="s">
        <v>395</v>
      </c>
    </row>
    <row r="61" spans="1:8" ht="19" x14ac:dyDescent="0.2">
      <c r="A61" s="108"/>
      <c r="B61" s="109"/>
      <c r="C61" s="52" t="s">
        <v>8</v>
      </c>
      <c r="D61" s="116" t="s">
        <v>260</v>
      </c>
      <c r="E61" s="69" t="s">
        <v>378</v>
      </c>
      <c r="F61" s="69" t="s">
        <v>374</v>
      </c>
      <c r="G61" s="30" t="s">
        <v>349</v>
      </c>
      <c r="H61" s="79" t="s">
        <v>395</v>
      </c>
    </row>
    <row r="62" spans="1:8" ht="19" x14ac:dyDescent="0.2">
      <c r="A62" s="108"/>
      <c r="B62" s="109"/>
      <c r="C62" s="52" t="s">
        <v>8</v>
      </c>
      <c r="D62" s="116" t="s">
        <v>260</v>
      </c>
      <c r="E62" s="69" t="s">
        <v>378</v>
      </c>
      <c r="F62" s="69" t="s">
        <v>374</v>
      </c>
      <c r="G62" s="30" t="s">
        <v>349</v>
      </c>
      <c r="H62" s="79" t="s">
        <v>395</v>
      </c>
    </row>
    <row r="63" spans="1:8" ht="19" x14ac:dyDescent="0.2">
      <c r="A63" s="108"/>
      <c r="B63" s="109"/>
      <c r="C63" s="52" t="s">
        <v>9</v>
      </c>
      <c r="D63" s="91" t="s">
        <v>259</v>
      </c>
      <c r="E63" s="69" t="s">
        <v>359</v>
      </c>
      <c r="F63" s="69" t="s">
        <v>374</v>
      </c>
      <c r="G63" s="74" t="s">
        <v>385</v>
      </c>
      <c r="H63" s="80" t="s">
        <v>401</v>
      </c>
    </row>
    <row r="64" spans="1:8" ht="19" x14ac:dyDescent="0.2">
      <c r="A64" s="108"/>
      <c r="B64" s="109"/>
      <c r="C64" s="63" t="s">
        <v>9</v>
      </c>
      <c r="D64" s="91" t="s">
        <v>259</v>
      </c>
      <c r="E64" s="69" t="s">
        <v>359</v>
      </c>
      <c r="F64" s="69" t="s">
        <v>374</v>
      </c>
      <c r="G64" s="74" t="s">
        <v>385</v>
      </c>
      <c r="H64" s="80" t="s">
        <v>401</v>
      </c>
    </row>
    <row r="65" spans="1:8" ht="19" x14ac:dyDescent="0.2">
      <c r="A65" s="108"/>
      <c r="B65" s="109"/>
      <c r="C65" s="52" t="s">
        <v>10</v>
      </c>
      <c r="D65" s="91" t="s">
        <v>259</v>
      </c>
      <c r="E65" s="69" t="s">
        <v>359</v>
      </c>
      <c r="F65" s="69" t="s">
        <v>374</v>
      </c>
      <c r="G65" s="74" t="s">
        <v>385</v>
      </c>
      <c r="H65" s="80" t="s">
        <v>401</v>
      </c>
    </row>
    <row r="66" spans="1:8" ht="19" x14ac:dyDescent="0.2">
      <c r="A66" s="108"/>
      <c r="B66" s="110"/>
      <c r="C66" s="65" t="s">
        <v>10</v>
      </c>
      <c r="D66" s="91" t="s">
        <v>259</v>
      </c>
      <c r="E66" s="69" t="s">
        <v>359</v>
      </c>
      <c r="F66" s="69" t="s">
        <v>374</v>
      </c>
      <c r="G66" s="74" t="s">
        <v>385</v>
      </c>
      <c r="H66" s="80" t="s">
        <v>401</v>
      </c>
    </row>
    <row r="67" spans="1:8" ht="19" x14ac:dyDescent="0.2">
      <c r="A67" s="108"/>
      <c r="B67" s="111" t="s">
        <v>92</v>
      </c>
      <c r="C67" s="51" t="s">
        <v>19</v>
      </c>
      <c r="D67" s="89" t="s">
        <v>410</v>
      </c>
      <c r="E67" s="69" t="s">
        <v>378</v>
      </c>
      <c r="F67" s="69" t="s">
        <v>374</v>
      </c>
      <c r="G67" s="30" t="s">
        <v>349</v>
      </c>
      <c r="H67" s="79" t="s">
        <v>395</v>
      </c>
    </row>
    <row r="68" spans="1:8" ht="19" x14ac:dyDescent="0.2">
      <c r="A68" s="108"/>
      <c r="B68" s="109"/>
      <c r="C68" s="52" t="s">
        <v>19</v>
      </c>
      <c r="D68" s="90" t="s">
        <v>410</v>
      </c>
      <c r="E68" s="69" t="s">
        <v>378</v>
      </c>
      <c r="F68" s="69" t="s">
        <v>374</v>
      </c>
      <c r="G68" s="30" t="s">
        <v>349</v>
      </c>
      <c r="H68" s="79" t="s">
        <v>395</v>
      </c>
    </row>
    <row r="69" spans="1:8" ht="19" x14ac:dyDescent="0.2">
      <c r="A69" s="108"/>
      <c r="B69" s="109"/>
      <c r="C69" s="52" t="s">
        <v>20</v>
      </c>
      <c r="D69" s="120" t="s">
        <v>409</v>
      </c>
      <c r="E69" s="69" t="s">
        <v>352</v>
      </c>
      <c r="F69" s="69" t="s">
        <v>368</v>
      </c>
      <c r="G69" s="30" t="s">
        <v>418</v>
      </c>
      <c r="H69" s="80" t="s">
        <v>397</v>
      </c>
    </row>
    <row r="70" spans="1:8" ht="19" x14ac:dyDescent="0.2">
      <c r="A70" s="108"/>
      <c r="B70" s="109"/>
      <c r="C70" s="52" t="s">
        <v>20</v>
      </c>
      <c r="D70" s="120" t="s">
        <v>409</v>
      </c>
      <c r="E70" s="69" t="s">
        <v>352</v>
      </c>
      <c r="F70" s="69" t="s">
        <v>368</v>
      </c>
      <c r="G70" s="30" t="s">
        <v>418</v>
      </c>
      <c r="H70" s="80" t="s">
        <v>397</v>
      </c>
    </row>
    <row r="71" spans="1:8" ht="19" x14ac:dyDescent="0.2">
      <c r="A71" s="108"/>
      <c r="B71" s="109"/>
      <c r="C71" s="63" t="s">
        <v>48</v>
      </c>
      <c r="D71" s="116" t="s">
        <v>260</v>
      </c>
      <c r="E71" s="69" t="s">
        <v>359</v>
      </c>
      <c r="F71" s="69" t="s">
        <v>375</v>
      </c>
      <c r="G71" s="30" t="s">
        <v>360</v>
      </c>
      <c r="H71" s="80" t="s">
        <v>394</v>
      </c>
    </row>
    <row r="72" spans="1:8" ht="19" x14ac:dyDescent="0.2">
      <c r="A72" s="108"/>
      <c r="B72" s="110"/>
      <c r="C72" s="53" t="s">
        <v>21</v>
      </c>
      <c r="D72" s="117" t="s">
        <v>257</v>
      </c>
      <c r="E72" s="69" t="s">
        <v>362</v>
      </c>
      <c r="F72" s="69" t="s">
        <v>368</v>
      </c>
      <c r="G72" s="30" t="s">
        <v>363</v>
      </c>
      <c r="H72" s="80" t="s">
        <v>392</v>
      </c>
    </row>
    <row r="73" spans="1:8" ht="19" x14ac:dyDescent="0.2">
      <c r="A73" s="75" t="s">
        <v>93</v>
      </c>
      <c r="B73" s="63" t="s">
        <v>99</v>
      </c>
      <c r="C73" s="63" t="s">
        <v>99</v>
      </c>
      <c r="D73" s="116" t="s">
        <v>260</v>
      </c>
      <c r="E73" s="69" t="s">
        <v>354</v>
      </c>
      <c r="F73" s="69" t="s">
        <v>374</v>
      </c>
      <c r="G73" s="30" t="s">
        <v>419</v>
      </c>
      <c r="H73" s="80" t="s">
        <v>388</v>
      </c>
    </row>
    <row r="74" spans="1:8" ht="19" x14ac:dyDescent="0.2">
      <c r="A74" s="63" t="s">
        <v>87</v>
      </c>
      <c r="B74" s="63" t="s">
        <v>100</v>
      </c>
      <c r="C74" s="63" t="s">
        <v>100</v>
      </c>
      <c r="D74" s="119" t="s">
        <v>258</v>
      </c>
      <c r="E74" s="69" t="s">
        <v>384</v>
      </c>
      <c r="F74" s="69" t="s">
        <v>370</v>
      </c>
      <c r="G74" s="30" t="s">
        <v>355</v>
      </c>
      <c r="H74" s="80" t="s">
        <v>391</v>
      </c>
    </row>
    <row r="76" spans="1:8" x14ac:dyDescent="0.2">
      <c r="A76" s="62"/>
      <c r="B76" s="62"/>
      <c r="C76" s="62"/>
      <c r="D76" s="62"/>
    </row>
    <row r="77" spans="1:8" x14ac:dyDescent="0.2">
      <c r="A77" s="62"/>
      <c r="B77" s="62"/>
      <c r="C77" s="62"/>
      <c r="D77" s="62"/>
    </row>
    <row r="78" spans="1:8" ht="19" x14ac:dyDescent="0.2">
      <c r="A78" s="62"/>
      <c r="B78" s="62"/>
      <c r="C78" s="63"/>
      <c r="D78" s="68"/>
      <c r="E78" s="71"/>
      <c r="F78" s="70"/>
    </row>
    <row r="79" spans="1:8" ht="19" x14ac:dyDescent="0.2">
      <c r="A79" s="62"/>
      <c r="B79" s="62"/>
      <c r="C79" s="63"/>
      <c r="D79" s="62"/>
    </row>
    <row r="80" spans="1:8" ht="19" x14ac:dyDescent="0.2">
      <c r="A80" s="62"/>
      <c r="B80" s="62"/>
      <c r="C80" s="63"/>
      <c r="D80" s="62"/>
    </row>
    <row r="81" spans="1:7" ht="19" x14ac:dyDescent="0.2">
      <c r="A81" s="62"/>
      <c r="B81" s="62"/>
      <c r="C81" s="63"/>
      <c r="D81" s="68"/>
      <c r="E81" s="71"/>
      <c r="F81" s="70"/>
      <c r="G81" s="30"/>
    </row>
  </sheetData>
  <mergeCells count="17">
    <mergeCell ref="A1:C1"/>
    <mergeCell ref="E3:F3"/>
    <mergeCell ref="A42:A72"/>
    <mergeCell ref="B42:B51"/>
    <mergeCell ref="B52:B58"/>
    <mergeCell ref="B33:B41"/>
    <mergeCell ref="D33:D34"/>
    <mergeCell ref="B67:B72"/>
    <mergeCell ref="D39:D40"/>
    <mergeCell ref="D55:D56"/>
    <mergeCell ref="B59:B66"/>
    <mergeCell ref="B17:B24"/>
    <mergeCell ref="A4:A41"/>
    <mergeCell ref="B4:B8"/>
    <mergeCell ref="B9:B16"/>
    <mergeCell ref="B25:B32"/>
    <mergeCell ref="D35:D3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076D-5C9A-CC41-8EE6-7748EA475B11}">
  <dimension ref="A1:BK111"/>
  <sheetViews>
    <sheetView topLeftCell="AD1" zoomScale="108" zoomScaleNormal="108" workbookViewId="0">
      <selection activeCell="AP27" sqref="AP27"/>
    </sheetView>
  </sheetViews>
  <sheetFormatPr baseColWidth="10" defaultRowHeight="15" x14ac:dyDescent="0.2"/>
  <cols>
    <col min="1" max="1" width="13.1640625" style="229" customWidth="1"/>
    <col min="2" max="2" width="18.33203125" style="229" customWidth="1"/>
    <col min="3" max="3" width="18.33203125" style="220" customWidth="1"/>
    <col min="4" max="4" width="16.1640625" style="220" customWidth="1"/>
    <col min="5" max="5" width="13.6640625" style="209" customWidth="1"/>
    <col min="6" max="7" width="10.83203125" style="209"/>
    <col min="8" max="8" width="12.33203125" style="209" customWidth="1"/>
    <col min="9" max="9" width="10.83203125" style="209"/>
    <col min="10" max="10" width="18.5" style="209" customWidth="1"/>
    <col min="11" max="11" width="10.83203125" style="220"/>
    <col min="12" max="12" width="15.83203125" style="220" customWidth="1"/>
    <col min="13" max="13" width="10.83203125" style="209"/>
    <col min="14" max="14" width="13.5" style="209" customWidth="1"/>
    <col min="15" max="16" width="10.83203125" style="209"/>
    <col min="17" max="17" width="13.5" style="209" customWidth="1"/>
    <col min="18" max="18" width="10.83203125" style="209"/>
    <col min="19" max="19" width="10.83203125" style="209" customWidth="1"/>
    <col min="20" max="20" width="13.5" style="209" customWidth="1"/>
    <col min="21" max="21" width="10.83203125" style="209"/>
    <col min="22" max="22" width="13.6640625" style="209" customWidth="1"/>
    <col min="23" max="23" width="10.5" style="209" customWidth="1"/>
    <col min="24" max="24" width="13.6640625" style="209" customWidth="1"/>
    <col min="25" max="25" width="13.5" style="209" customWidth="1"/>
    <col min="26" max="26" width="13.6640625" style="209" customWidth="1"/>
    <col min="27" max="27" width="13.83203125" style="209" customWidth="1"/>
    <col min="28" max="28" width="13.5" style="209" customWidth="1"/>
    <col min="29" max="30" width="10.83203125" style="209"/>
    <col min="31" max="31" width="13.5" style="209" customWidth="1"/>
    <col min="32" max="33" width="10.83203125" style="209"/>
    <col min="34" max="34" width="13.5" style="209" customWidth="1"/>
    <col min="35" max="35" width="13.5" style="209" bestFit="1" customWidth="1"/>
    <col min="36" max="36" width="13.5" style="217" bestFit="1" customWidth="1"/>
    <col min="37" max="42" width="10.83203125" style="62"/>
    <col min="43" max="43" width="6.6640625" style="62" customWidth="1"/>
    <col min="44" max="44" width="8" style="62" customWidth="1"/>
    <col min="45" max="46" width="8.1640625" style="62" customWidth="1"/>
    <col min="47" max="47" width="8.5" style="62" customWidth="1"/>
    <col min="48" max="48" width="8.1640625" style="62" customWidth="1"/>
    <col min="49" max="49" width="6.5" style="62" bestFit="1" customWidth="1"/>
    <col min="50" max="50" width="7.5" style="62" bestFit="1" customWidth="1"/>
    <col min="51" max="51" width="5.83203125" style="62" bestFit="1" customWidth="1"/>
    <col min="52" max="52" width="7.5" style="62" bestFit="1" customWidth="1"/>
    <col min="53" max="53" width="10.5" style="62" customWidth="1"/>
    <col min="54" max="54" width="7.5" style="62" bestFit="1" customWidth="1"/>
    <col min="55" max="55" width="9.83203125" style="62" bestFit="1" customWidth="1"/>
    <col min="56" max="56" width="7.5" style="62" bestFit="1" customWidth="1"/>
    <col min="57" max="57" width="12.83203125" style="62" customWidth="1"/>
    <col min="58" max="58" width="7.5" style="62" bestFit="1" customWidth="1"/>
    <col min="59" max="59" width="10.83203125" style="62"/>
    <col min="60" max="60" width="7.5" style="62" bestFit="1" customWidth="1"/>
    <col min="61" max="61" width="9.5" style="62" bestFit="1" customWidth="1"/>
    <col min="62" max="62" width="7.5" style="62" bestFit="1" customWidth="1"/>
    <col min="63" max="16384" width="10.83203125" style="62"/>
  </cols>
  <sheetData>
    <row r="1" spans="1:63" ht="34" customHeight="1" x14ac:dyDescent="0.2">
      <c r="A1" s="96" t="s">
        <v>228</v>
      </c>
      <c r="B1" s="96" t="s">
        <v>288</v>
      </c>
      <c r="C1" s="96" t="s">
        <v>430</v>
      </c>
      <c r="D1" s="245" t="s">
        <v>294</v>
      </c>
      <c r="E1" s="268" t="s">
        <v>308</v>
      </c>
      <c r="F1" s="269" t="s">
        <v>287</v>
      </c>
      <c r="G1" s="104" t="s">
        <v>300</v>
      </c>
      <c r="H1" s="104"/>
      <c r="I1" s="104"/>
      <c r="J1" s="104"/>
      <c r="K1" s="104"/>
      <c r="L1" s="105"/>
      <c r="M1" s="102" t="s">
        <v>301</v>
      </c>
      <c r="N1" s="103"/>
      <c r="O1" s="103"/>
      <c r="P1" s="103"/>
      <c r="Q1" s="103"/>
      <c r="R1" s="103"/>
      <c r="S1" s="103"/>
      <c r="T1" s="103"/>
      <c r="U1" s="348"/>
      <c r="V1" s="100" t="s">
        <v>286</v>
      </c>
      <c r="W1" s="100"/>
      <c r="X1" s="100"/>
      <c r="Y1" s="100"/>
      <c r="Z1" s="100"/>
      <c r="AA1" s="101"/>
      <c r="AB1" s="98" t="s">
        <v>285</v>
      </c>
      <c r="AC1" s="99"/>
      <c r="AD1" s="99"/>
      <c r="AE1" s="99"/>
      <c r="AF1" s="99"/>
      <c r="AG1" s="99"/>
      <c r="AH1" s="99"/>
      <c r="AI1" s="99"/>
      <c r="AJ1" s="99"/>
      <c r="AL1" s="357" t="s">
        <v>441</v>
      </c>
      <c r="AM1" s="357"/>
      <c r="AN1" s="357"/>
      <c r="AO1" s="350"/>
      <c r="AP1" s="350"/>
      <c r="AQ1" s="350"/>
      <c r="AR1" s="350"/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  <c r="BF1" s="350"/>
      <c r="BG1" s="350"/>
      <c r="BH1" s="350"/>
      <c r="BI1" s="350"/>
      <c r="BJ1" s="350"/>
      <c r="BK1" s="350"/>
    </row>
    <row r="2" spans="1:63" ht="14" customHeight="1" x14ac:dyDescent="0.2">
      <c r="A2" s="96"/>
      <c r="B2" s="96"/>
      <c r="C2" s="96"/>
      <c r="D2" s="245"/>
      <c r="E2" s="268"/>
      <c r="F2" s="269"/>
      <c r="G2" s="280" t="s">
        <v>330</v>
      </c>
      <c r="H2" s="281"/>
      <c r="I2" s="279" t="s">
        <v>331</v>
      </c>
      <c r="J2" s="279"/>
      <c r="K2" s="313" t="s">
        <v>332</v>
      </c>
      <c r="L2" s="309"/>
      <c r="M2" s="332" t="s">
        <v>334</v>
      </c>
      <c r="N2" s="96"/>
      <c r="O2" s="245"/>
      <c r="P2" s="96" t="s">
        <v>333</v>
      </c>
      <c r="Q2" s="96"/>
      <c r="R2" s="97"/>
      <c r="S2" s="96" t="s">
        <v>335</v>
      </c>
      <c r="T2" s="96"/>
      <c r="U2" s="245"/>
      <c r="V2" s="280" t="s">
        <v>338</v>
      </c>
      <c r="W2" s="281"/>
      <c r="X2" s="279" t="s">
        <v>337</v>
      </c>
      <c r="Y2" s="219"/>
      <c r="Z2" s="218" t="s">
        <v>336</v>
      </c>
      <c r="AA2" s="309"/>
      <c r="AB2" s="96" t="s">
        <v>343</v>
      </c>
      <c r="AC2" s="96"/>
      <c r="AD2" s="97"/>
      <c r="AE2" s="95" t="s">
        <v>344</v>
      </c>
      <c r="AF2" s="96"/>
      <c r="AG2" s="97"/>
      <c r="AH2" s="96" t="s">
        <v>345</v>
      </c>
      <c r="AI2" s="96"/>
      <c r="AJ2" s="97"/>
      <c r="AL2" s="350"/>
      <c r="AM2" s="350" t="s">
        <v>293</v>
      </c>
      <c r="AN2" s="350" t="s">
        <v>431</v>
      </c>
      <c r="AO2" s="350" t="s">
        <v>287</v>
      </c>
      <c r="AP2" s="350" t="s">
        <v>431</v>
      </c>
      <c r="AQ2" s="350" t="s">
        <v>432</v>
      </c>
      <c r="AR2" s="350" t="s">
        <v>431</v>
      </c>
      <c r="AS2" s="350" t="s">
        <v>433</v>
      </c>
      <c r="AT2" s="350" t="s">
        <v>431</v>
      </c>
      <c r="AU2" s="329" t="s">
        <v>434</v>
      </c>
      <c r="AV2" s="350" t="s">
        <v>431</v>
      </c>
      <c r="AW2" s="83" t="s">
        <v>435</v>
      </c>
      <c r="AX2" s="350" t="s">
        <v>431</v>
      </c>
      <c r="AY2" s="83" t="s">
        <v>436</v>
      </c>
      <c r="AZ2" s="351" t="s">
        <v>431</v>
      </c>
      <c r="BA2" s="83" t="s">
        <v>437</v>
      </c>
      <c r="BB2" s="350" t="s">
        <v>431</v>
      </c>
      <c r="BC2" s="59" t="s">
        <v>438</v>
      </c>
      <c r="BD2" s="350" t="s">
        <v>431</v>
      </c>
      <c r="BE2" s="59" t="s">
        <v>439</v>
      </c>
      <c r="BF2" s="350" t="s">
        <v>431</v>
      </c>
      <c r="BG2" s="59" t="s">
        <v>289</v>
      </c>
      <c r="BH2" s="350" t="s">
        <v>431</v>
      </c>
      <c r="BI2" s="352" t="s">
        <v>440</v>
      </c>
      <c r="BJ2" s="350" t="s">
        <v>431</v>
      </c>
      <c r="BK2" s="350"/>
    </row>
    <row r="3" spans="1:63" ht="17" x14ac:dyDescent="0.2">
      <c r="A3" s="96"/>
      <c r="B3" s="96"/>
      <c r="C3" s="96"/>
      <c r="D3" s="245"/>
      <c r="E3" s="267" t="s">
        <v>309</v>
      </c>
      <c r="F3" s="267"/>
      <c r="G3" s="282" t="s">
        <v>306</v>
      </c>
      <c r="H3" s="283" t="s">
        <v>307</v>
      </c>
      <c r="I3" s="220" t="s">
        <v>306</v>
      </c>
      <c r="J3" s="220" t="s">
        <v>307</v>
      </c>
      <c r="K3" s="314" t="s">
        <v>306</v>
      </c>
      <c r="L3" s="255" t="s">
        <v>307</v>
      </c>
      <c r="M3" s="329" t="s">
        <v>310</v>
      </c>
      <c r="N3" s="83" t="s">
        <v>311</v>
      </c>
      <c r="O3" s="247" t="s">
        <v>312</v>
      </c>
      <c r="P3" s="83" t="s">
        <v>310</v>
      </c>
      <c r="Q3" s="83" t="s">
        <v>311</v>
      </c>
      <c r="R3" s="83" t="s">
        <v>312</v>
      </c>
      <c r="S3" s="83" t="s">
        <v>310</v>
      </c>
      <c r="T3" s="83" t="s">
        <v>311</v>
      </c>
      <c r="U3" s="247" t="s">
        <v>312</v>
      </c>
      <c r="V3" s="329" t="s">
        <v>313</v>
      </c>
      <c r="W3" s="247" t="s">
        <v>314</v>
      </c>
      <c r="X3" s="83" t="s">
        <v>313</v>
      </c>
      <c r="Y3" s="83" t="s">
        <v>314</v>
      </c>
      <c r="Z3" s="83" t="s">
        <v>313</v>
      </c>
      <c r="AA3" s="247" t="s">
        <v>314</v>
      </c>
      <c r="AB3" s="83" t="s">
        <v>315</v>
      </c>
      <c r="AC3" s="83" t="s">
        <v>316</v>
      </c>
      <c r="AD3" s="209" t="s">
        <v>317</v>
      </c>
      <c r="AE3" s="83" t="s">
        <v>315</v>
      </c>
      <c r="AF3" s="83" t="s">
        <v>316</v>
      </c>
      <c r="AG3" s="209" t="s">
        <v>317</v>
      </c>
      <c r="AH3" s="83" t="s">
        <v>315</v>
      </c>
      <c r="AI3" s="83" t="s">
        <v>316</v>
      </c>
      <c r="AJ3" s="209" t="s">
        <v>317</v>
      </c>
      <c r="AL3" s="350" t="s">
        <v>98</v>
      </c>
      <c r="AM3" s="355">
        <v>5</v>
      </c>
      <c r="AN3" s="352">
        <v>0</v>
      </c>
      <c r="AO3" s="355">
        <v>5</v>
      </c>
      <c r="AP3" s="352">
        <v>0</v>
      </c>
      <c r="AQ3" s="323">
        <v>1.8333333333333333</v>
      </c>
      <c r="AR3" s="233">
        <v>0.28867513459481237</v>
      </c>
      <c r="AS3" s="323">
        <v>2.3333333333333335</v>
      </c>
      <c r="AT3" s="233">
        <v>0.28867513459481392</v>
      </c>
      <c r="AU3" s="323">
        <v>0.43333333333333335</v>
      </c>
      <c r="AV3" s="233">
        <v>5.7735026918962762E-2</v>
      </c>
      <c r="AW3" s="330">
        <v>1.2999999999999998</v>
      </c>
      <c r="AX3" s="195">
        <v>9.9999999999999978E-2</v>
      </c>
      <c r="AY3" s="323">
        <v>0.96666666666666667</v>
      </c>
      <c r="AZ3" s="233">
        <v>0.11547005383792519</v>
      </c>
      <c r="BA3" s="323">
        <v>3.3333333333333335</v>
      </c>
      <c r="BB3" s="233">
        <v>0.28867513459481292</v>
      </c>
      <c r="BC3" s="330">
        <v>14.5</v>
      </c>
      <c r="BD3" s="195">
        <v>1.5</v>
      </c>
      <c r="BE3" s="323">
        <v>2.3200000000000003</v>
      </c>
      <c r="BF3" s="233">
        <v>8.5440037453175285E-2</v>
      </c>
      <c r="BG3" s="323">
        <v>2.8200000000000003</v>
      </c>
      <c r="BH3" s="233">
        <v>0.10535653752852737</v>
      </c>
      <c r="BI3" s="323">
        <v>2.9966666666666666</v>
      </c>
      <c r="BJ3" s="233">
        <v>0.11015141094572191</v>
      </c>
      <c r="BK3" s="350"/>
    </row>
    <row r="4" spans="1:63" ht="17" x14ac:dyDescent="0.2">
      <c r="A4" s="196" t="s">
        <v>98</v>
      </c>
      <c r="B4" s="199" t="s">
        <v>274</v>
      </c>
      <c r="C4" s="197" t="s">
        <v>98</v>
      </c>
      <c r="D4" s="246">
        <v>1</v>
      </c>
      <c r="E4" s="257">
        <v>5</v>
      </c>
      <c r="F4" s="270">
        <v>5</v>
      </c>
      <c r="G4" s="284">
        <v>2</v>
      </c>
      <c r="H4" s="285">
        <v>2.5</v>
      </c>
      <c r="I4" s="221">
        <v>8</v>
      </c>
      <c r="J4" s="221">
        <v>10</v>
      </c>
      <c r="K4" s="315">
        <v>20</v>
      </c>
      <c r="L4" s="254">
        <v>20</v>
      </c>
      <c r="M4" s="284">
        <v>0.5</v>
      </c>
      <c r="N4" s="210">
        <v>1.4</v>
      </c>
      <c r="O4" s="285">
        <v>1.1000000000000001</v>
      </c>
      <c r="P4" s="210">
        <v>2</v>
      </c>
      <c r="Q4" s="210">
        <v>7</v>
      </c>
      <c r="R4" s="210">
        <v>5</v>
      </c>
      <c r="S4" s="210">
        <v>3</v>
      </c>
      <c r="T4" s="210">
        <v>10</v>
      </c>
      <c r="U4" s="285">
        <v>7</v>
      </c>
      <c r="V4" s="284">
        <v>3.5</v>
      </c>
      <c r="W4" s="285">
        <v>14.5</v>
      </c>
      <c r="X4" s="210">
        <v>18</v>
      </c>
      <c r="Y4" s="210">
        <v>76</v>
      </c>
      <c r="Z4" s="210">
        <v>35</v>
      </c>
      <c r="AA4" s="285">
        <v>155</v>
      </c>
      <c r="AB4" s="210">
        <v>2.41</v>
      </c>
      <c r="AC4" s="210">
        <v>2.93</v>
      </c>
      <c r="AD4" s="211">
        <v>3.11</v>
      </c>
      <c r="AE4" s="210">
        <v>12</v>
      </c>
      <c r="AF4" s="210">
        <v>14.5</v>
      </c>
      <c r="AG4" s="211">
        <v>15.5</v>
      </c>
      <c r="AH4" s="210">
        <v>23</v>
      </c>
      <c r="AI4" s="210">
        <v>28</v>
      </c>
      <c r="AJ4" s="211">
        <v>30</v>
      </c>
      <c r="AL4" s="350" t="s">
        <v>97</v>
      </c>
      <c r="AM4" s="355">
        <v>5</v>
      </c>
      <c r="AN4" s="352">
        <v>0</v>
      </c>
      <c r="AO4" s="355">
        <v>5</v>
      </c>
      <c r="AP4" s="352">
        <v>0</v>
      </c>
      <c r="AQ4" s="324">
        <v>2</v>
      </c>
      <c r="AR4" s="325">
        <v>0</v>
      </c>
      <c r="AS4" s="323">
        <v>2</v>
      </c>
      <c r="AT4" s="325">
        <v>0</v>
      </c>
      <c r="AU4" s="323">
        <v>0.53333333333333333</v>
      </c>
      <c r="AV4" s="233">
        <v>0.1154700538379248</v>
      </c>
      <c r="AW4" s="330">
        <v>1.7</v>
      </c>
      <c r="AX4" s="233">
        <v>0.34641016151377563</v>
      </c>
      <c r="AY4" s="323">
        <v>1.2666666666666666</v>
      </c>
      <c r="AZ4" s="233">
        <v>0.23094010767585008</v>
      </c>
      <c r="BA4" s="323">
        <v>1.1666666666666667</v>
      </c>
      <c r="BB4" s="233">
        <v>0.28867513459481314</v>
      </c>
      <c r="BC4" s="330">
        <v>5</v>
      </c>
      <c r="BD4" s="233">
        <v>0.8660254037844386</v>
      </c>
      <c r="BE4" s="323">
        <v>2.1066666666666669</v>
      </c>
      <c r="BF4" s="233">
        <v>4.5092497528228866E-2</v>
      </c>
      <c r="BG4" s="323">
        <v>2.56</v>
      </c>
      <c r="BH4" s="233">
        <v>5.5677643628300154E-2</v>
      </c>
      <c r="BI4" s="323">
        <v>2.72</v>
      </c>
      <c r="BJ4" s="233">
        <v>5.5677643628300154E-2</v>
      </c>
      <c r="BK4" s="350"/>
    </row>
    <row r="5" spans="1:63" ht="17" x14ac:dyDescent="0.2">
      <c r="A5" s="55"/>
      <c r="B5" s="55" t="s">
        <v>273</v>
      </c>
      <c r="C5" s="59" t="s">
        <v>98</v>
      </c>
      <c r="D5" s="247">
        <v>2</v>
      </c>
      <c r="E5" s="258">
        <v>5</v>
      </c>
      <c r="F5" s="271">
        <v>5</v>
      </c>
      <c r="G5" s="286">
        <v>1.5</v>
      </c>
      <c r="H5" s="287">
        <v>2</v>
      </c>
      <c r="I5" s="222">
        <v>8</v>
      </c>
      <c r="J5" s="222">
        <v>10</v>
      </c>
      <c r="K5" s="316">
        <v>20</v>
      </c>
      <c r="L5" s="256">
        <v>20</v>
      </c>
      <c r="M5" s="286">
        <v>0.4</v>
      </c>
      <c r="N5" s="212">
        <v>1.2</v>
      </c>
      <c r="O5" s="287">
        <v>0.9</v>
      </c>
      <c r="P5" s="212">
        <v>2</v>
      </c>
      <c r="Q5" s="212">
        <v>7</v>
      </c>
      <c r="R5" s="212">
        <v>5</v>
      </c>
      <c r="S5" s="212">
        <v>3</v>
      </c>
      <c r="T5" s="212">
        <v>10</v>
      </c>
      <c r="U5" s="287">
        <v>7</v>
      </c>
      <c r="V5" s="286">
        <v>3</v>
      </c>
      <c r="W5" s="287">
        <v>13</v>
      </c>
      <c r="X5" s="212">
        <v>18</v>
      </c>
      <c r="Y5" s="212">
        <v>76</v>
      </c>
      <c r="Z5" s="212">
        <v>35</v>
      </c>
      <c r="AA5" s="287">
        <v>155</v>
      </c>
      <c r="AB5" s="212">
        <v>2.2400000000000002</v>
      </c>
      <c r="AC5" s="212">
        <v>2.72</v>
      </c>
      <c r="AD5" s="213">
        <v>2.89</v>
      </c>
      <c r="AE5" s="212">
        <v>12</v>
      </c>
      <c r="AF5" s="212">
        <v>14.5</v>
      </c>
      <c r="AG5" s="213">
        <v>15.5</v>
      </c>
      <c r="AH5" s="212">
        <v>23</v>
      </c>
      <c r="AI5" s="212">
        <v>28</v>
      </c>
      <c r="AJ5" s="213">
        <v>30</v>
      </c>
      <c r="AL5" s="350" t="s">
        <v>96</v>
      </c>
      <c r="AM5" s="355">
        <v>5</v>
      </c>
      <c r="AN5" s="352">
        <v>0</v>
      </c>
      <c r="AO5" s="355">
        <v>5</v>
      </c>
      <c r="AP5" s="352">
        <v>0</v>
      </c>
      <c r="AQ5" s="323">
        <v>1.5</v>
      </c>
      <c r="AR5" s="325">
        <v>0</v>
      </c>
      <c r="AS5" s="323">
        <v>1.6666666666666667</v>
      </c>
      <c r="AT5" s="233">
        <v>0.28867513459481237</v>
      </c>
      <c r="AU5" s="323">
        <v>0.5</v>
      </c>
      <c r="AV5" s="233">
        <v>0</v>
      </c>
      <c r="AW5" s="330">
        <v>1.6000000000000003</v>
      </c>
      <c r="AX5" s="233">
        <v>2.7194799110210365E-16</v>
      </c>
      <c r="AY5" s="323">
        <v>1.2</v>
      </c>
      <c r="AZ5" s="233">
        <v>0</v>
      </c>
      <c r="BA5" s="323">
        <v>1.6666666666666667</v>
      </c>
      <c r="BB5" s="233">
        <v>0.28867513459481237</v>
      </c>
      <c r="BC5" s="323">
        <v>7.166666666666667</v>
      </c>
      <c r="BD5" s="233">
        <v>1.2583057392117898</v>
      </c>
      <c r="BE5" s="323">
        <v>1.7700000000000002</v>
      </c>
      <c r="BF5" s="233">
        <v>2.7194799110210365E-16</v>
      </c>
      <c r="BG5" s="323">
        <v>2.15</v>
      </c>
      <c r="BH5" s="233">
        <v>0</v>
      </c>
      <c r="BI5" s="323">
        <v>2.2799999999999998</v>
      </c>
      <c r="BJ5" s="233">
        <v>0</v>
      </c>
      <c r="BK5" s="350"/>
    </row>
    <row r="6" spans="1:63" ht="17" x14ac:dyDescent="0.2">
      <c r="A6" s="55"/>
      <c r="B6" s="55" t="s">
        <v>272</v>
      </c>
      <c r="C6" s="59" t="s">
        <v>98</v>
      </c>
      <c r="D6" s="247">
        <v>3</v>
      </c>
      <c r="E6" s="259">
        <v>5</v>
      </c>
      <c r="F6" s="272">
        <v>5</v>
      </c>
      <c r="G6" s="288">
        <v>2</v>
      </c>
      <c r="H6" s="289">
        <v>2.5</v>
      </c>
      <c r="I6" s="222">
        <v>8</v>
      </c>
      <c r="J6" s="222">
        <v>10</v>
      </c>
      <c r="K6" s="316">
        <v>20</v>
      </c>
      <c r="L6" s="256">
        <v>20</v>
      </c>
      <c r="M6" s="286">
        <v>0.4</v>
      </c>
      <c r="N6" s="212">
        <v>1.3</v>
      </c>
      <c r="O6" s="287">
        <v>0.9</v>
      </c>
      <c r="P6" s="212">
        <v>2</v>
      </c>
      <c r="Q6" s="212">
        <v>7</v>
      </c>
      <c r="R6" s="212">
        <v>5</v>
      </c>
      <c r="S6" s="212">
        <v>3</v>
      </c>
      <c r="T6" s="212">
        <v>10</v>
      </c>
      <c r="U6" s="287">
        <v>7</v>
      </c>
      <c r="V6" s="286">
        <v>3.5</v>
      </c>
      <c r="W6" s="287">
        <v>16</v>
      </c>
      <c r="X6" s="212">
        <v>18</v>
      </c>
      <c r="Y6" s="212">
        <v>76</v>
      </c>
      <c r="Z6" s="212">
        <v>35</v>
      </c>
      <c r="AA6" s="287">
        <v>155</v>
      </c>
      <c r="AB6" s="212">
        <v>2.31</v>
      </c>
      <c r="AC6" s="212">
        <v>2.81</v>
      </c>
      <c r="AD6" s="213">
        <v>2.99</v>
      </c>
      <c r="AE6" s="212">
        <v>12</v>
      </c>
      <c r="AF6" s="212">
        <v>14.5</v>
      </c>
      <c r="AG6" s="213">
        <v>15.5</v>
      </c>
      <c r="AH6" s="212">
        <v>23</v>
      </c>
      <c r="AI6" s="212">
        <v>28</v>
      </c>
      <c r="AJ6" s="213">
        <v>30</v>
      </c>
      <c r="AL6" s="350" t="s">
        <v>95</v>
      </c>
      <c r="AM6" s="355">
        <v>5</v>
      </c>
      <c r="AN6" s="352">
        <v>0</v>
      </c>
      <c r="AO6" s="355">
        <v>5</v>
      </c>
      <c r="AP6" s="352">
        <v>0</v>
      </c>
      <c r="AQ6" s="323">
        <v>2.3333333333333335</v>
      </c>
      <c r="AR6" s="233">
        <v>1.0408329997330668</v>
      </c>
      <c r="AS6" s="323">
        <v>2.8333333333333335</v>
      </c>
      <c r="AT6" s="233">
        <v>1.4433756729740645</v>
      </c>
      <c r="AU6" s="323">
        <v>0.70000000000000007</v>
      </c>
      <c r="AV6" s="233">
        <v>0.17320508075688812</v>
      </c>
      <c r="AW6" s="330">
        <v>2</v>
      </c>
      <c r="AX6" s="233">
        <v>0.5196152422706628</v>
      </c>
      <c r="AY6" s="323">
        <v>1.5</v>
      </c>
      <c r="AZ6" s="233">
        <v>0.34641016151377496</v>
      </c>
      <c r="BA6" s="323">
        <v>1.3333333333333333</v>
      </c>
      <c r="BB6" s="233">
        <v>0.28867513459481314</v>
      </c>
      <c r="BC6" s="323">
        <v>5.666666666666667</v>
      </c>
      <c r="BD6" s="233">
        <v>1.4433756729740652</v>
      </c>
      <c r="BE6" s="323">
        <v>4.32</v>
      </c>
      <c r="BF6" s="233">
        <v>1.7237459209523878</v>
      </c>
      <c r="BG6" s="323">
        <v>5.253333333333333</v>
      </c>
      <c r="BH6" s="233">
        <v>2.0991506218786045</v>
      </c>
      <c r="BI6" s="323">
        <v>5.5733333333333333</v>
      </c>
      <c r="BJ6" s="233">
        <v>2.2203678373939173</v>
      </c>
      <c r="BK6" s="350"/>
    </row>
    <row r="7" spans="1:63" ht="17" x14ac:dyDescent="0.2">
      <c r="A7" s="55"/>
      <c r="B7" s="55" t="s">
        <v>271</v>
      </c>
      <c r="C7" s="83"/>
      <c r="D7" s="248"/>
      <c r="E7" s="260"/>
      <c r="F7" s="273"/>
      <c r="G7" s="290"/>
      <c r="H7" s="291"/>
      <c r="I7" s="220"/>
      <c r="J7" s="220"/>
      <c r="K7" s="314"/>
      <c r="L7" s="255"/>
      <c r="M7" s="333"/>
      <c r="N7" s="214"/>
      <c r="O7" s="334"/>
      <c r="P7" s="214"/>
      <c r="Q7" s="214"/>
      <c r="R7" s="214"/>
      <c r="S7" s="214"/>
      <c r="T7" s="214"/>
      <c r="U7" s="334"/>
      <c r="V7" s="333"/>
      <c r="W7" s="334"/>
      <c r="X7" s="214"/>
      <c r="Y7" s="214"/>
      <c r="Z7" s="214"/>
      <c r="AA7" s="334"/>
      <c r="AB7" s="214"/>
      <c r="AC7" s="214"/>
      <c r="AE7" s="214"/>
      <c r="AF7" s="214"/>
      <c r="AH7" s="214"/>
      <c r="AI7" s="214"/>
      <c r="AJ7" s="209"/>
      <c r="AL7" s="350" t="s">
        <v>94</v>
      </c>
      <c r="AM7" s="355">
        <v>5</v>
      </c>
      <c r="AN7" s="352">
        <v>0</v>
      </c>
      <c r="AO7" s="355">
        <v>10</v>
      </c>
      <c r="AP7" s="352">
        <v>0</v>
      </c>
      <c r="AQ7" s="323">
        <v>2.1666666666666665</v>
      </c>
      <c r="AR7" s="233">
        <v>0.28867513459481237</v>
      </c>
      <c r="AS7" s="328">
        <v>2.6666666666666665</v>
      </c>
      <c r="AT7" s="234">
        <v>0.28867513459481292</v>
      </c>
      <c r="AU7" s="328">
        <v>0.6</v>
      </c>
      <c r="AV7" s="234">
        <v>0.17320508075688748</v>
      </c>
      <c r="AW7" s="328">
        <v>1.8333333333333333</v>
      </c>
      <c r="AX7" s="234">
        <v>0.64291005073286345</v>
      </c>
      <c r="AY7" s="328">
        <v>1.4000000000000001</v>
      </c>
      <c r="AZ7" s="234">
        <v>0.43588989435406728</v>
      </c>
      <c r="BA7" s="328">
        <v>6</v>
      </c>
      <c r="BB7" s="234">
        <v>1</v>
      </c>
      <c r="BC7" s="328">
        <v>26.166666666666668</v>
      </c>
      <c r="BD7" s="234">
        <v>4.2524502740576819</v>
      </c>
      <c r="BE7" s="328">
        <v>2.3199999999999998</v>
      </c>
      <c r="BF7" s="234">
        <v>2.6457513110646015E-2</v>
      </c>
      <c r="BG7" s="328">
        <v>2.8200000000000003</v>
      </c>
      <c r="BH7" s="234">
        <v>3.60555127546398E-2</v>
      </c>
      <c r="BI7" s="328">
        <v>2.9899999999999998</v>
      </c>
      <c r="BJ7" s="234">
        <v>3.60555127546398E-2</v>
      </c>
      <c r="BK7" s="350"/>
    </row>
    <row r="8" spans="1:63" ht="17" x14ac:dyDescent="0.2">
      <c r="A8" s="224"/>
      <c r="B8" s="201" t="s">
        <v>204</v>
      </c>
      <c r="C8" s="225"/>
      <c r="D8" s="249"/>
      <c r="E8" s="274">
        <f>AVERAGE(E4:E6)</f>
        <v>5</v>
      </c>
      <c r="F8" s="274">
        <f>AVERAGE(F4:F6)</f>
        <v>5</v>
      </c>
      <c r="G8" s="307">
        <f t="shared" ref="G8:L8" si="0">AVERAGE(G4:G6)</f>
        <v>1.8333333333333333</v>
      </c>
      <c r="H8" s="308">
        <f t="shared" si="0"/>
        <v>2.3333333333333335</v>
      </c>
      <c r="I8" s="320">
        <f t="shared" si="0"/>
        <v>8</v>
      </c>
      <c r="J8" s="320">
        <f t="shared" si="0"/>
        <v>10</v>
      </c>
      <c r="K8" s="321">
        <f t="shared" si="0"/>
        <v>20</v>
      </c>
      <c r="L8" s="322">
        <f t="shared" si="0"/>
        <v>20</v>
      </c>
      <c r="M8" s="307">
        <f t="shared" ref="M8:U8" si="1">AVERAGE(M4:M6)</f>
        <v>0.43333333333333335</v>
      </c>
      <c r="N8" s="320">
        <f t="shared" si="1"/>
        <v>1.2999999999999998</v>
      </c>
      <c r="O8" s="308">
        <f t="shared" si="1"/>
        <v>0.96666666666666667</v>
      </c>
      <c r="P8" s="320">
        <f t="shared" si="1"/>
        <v>2</v>
      </c>
      <c r="Q8" s="320">
        <f t="shared" si="1"/>
        <v>7</v>
      </c>
      <c r="R8" s="320">
        <f t="shared" si="1"/>
        <v>5</v>
      </c>
      <c r="S8" s="320">
        <f t="shared" si="1"/>
        <v>3</v>
      </c>
      <c r="T8" s="320">
        <f t="shared" si="1"/>
        <v>10</v>
      </c>
      <c r="U8" s="322">
        <f t="shared" si="1"/>
        <v>7</v>
      </c>
      <c r="V8" s="307">
        <f t="shared" ref="V8:AJ8" si="2">AVERAGE(V4:V6)</f>
        <v>3.3333333333333335</v>
      </c>
      <c r="W8" s="322">
        <f t="shared" si="2"/>
        <v>14.5</v>
      </c>
      <c r="X8" s="320">
        <f t="shared" si="2"/>
        <v>18</v>
      </c>
      <c r="Y8" s="320">
        <f t="shared" si="2"/>
        <v>76</v>
      </c>
      <c r="Z8" s="320">
        <f t="shared" si="2"/>
        <v>35</v>
      </c>
      <c r="AA8" s="322">
        <f t="shared" si="2"/>
        <v>155</v>
      </c>
      <c r="AB8" s="278">
        <f t="shared" si="2"/>
        <v>2.3200000000000003</v>
      </c>
      <c r="AC8" s="278">
        <f t="shared" si="2"/>
        <v>2.8200000000000003</v>
      </c>
      <c r="AD8" s="278">
        <f t="shared" si="2"/>
        <v>2.9966666666666666</v>
      </c>
      <c r="AE8" s="320">
        <f t="shared" si="2"/>
        <v>12</v>
      </c>
      <c r="AF8" s="320">
        <f t="shared" si="2"/>
        <v>14.5</v>
      </c>
      <c r="AG8" s="320">
        <f t="shared" si="2"/>
        <v>15.5</v>
      </c>
      <c r="AH8" s="320">
        <f t="shared" si="2"/>
        <v>23</v>
      </c>
      <c r="AI8" s="320">
        <f t="shared" si="2"/>
        <v>28</v>
      </c>
      <c r="AJ8" s="320">
        <f t="shared" si="2"/>
        <v>30</v>
      </c>
      <c r="AL8" s="353" t="s">
        <v>91</v>
      </c>
      <c r="AM8" s="356">
        <v>10</v>
      </c>
      <c r="AN8" s="354">
        <v>0</v>
      </c>
      <c r="AO8" s="356">
        <v>5</v>
      </c>
      <c r="AP8" s="354">
        <v>0</v>
      </c>
      <c r="AQ8" s="326">
        <v>2.5</v>
      </c>
      <c r="AR8" s="327">
        <v>0</v>
      </c>
      <c r="AS8" s="323">
        <v>3</v>
      </c>
      <c r="AT8" s="325">
        <v>0</v>
      </c>
      <c r="AU8" s="323">
        <v>0.73333333333333339</v>
      </c>
      <c r="AV8" s="233">
        <v>0.11547005383792504</v>
      </c>
      <c r="AW8" s="323">
        <v>2.3000000000000003</v>
      </c>
      <c r="AX8" s="233">
        <v>0.34641016151377307</v>
      </c>
      <c r="AY8" s="323">
        <v>1.7333333333333332</v>
      </c>
      <c r="AZ8" s="233">
        <v>0.28867513459481542</v>
      </c>
      <c r="BA8" s="323">
        <v>0.66666666666666663</v>
      </c>
      <c r="BB8" s="233">
        <v>0.28867513459481292</v>
      </c>
      <c r="BC8" s="323">
        <v>2.3333333333333335</v>
      </c>
      <c r="BD8" s="233">
        <v>1.4433756729740645</v>
      </c>
      <c r="BE8" s="323">
        <v>2.9766666666666666</v>
      </c>
      <c r="BF8" s="233">
        <v>0.28867513459481292</v>
      </c>
      <c r="BG8" s="323">
        <v>3.6133333333333333</v>
      </c>
      <c r="BH8" s="233">
        <v>0.35218366420567138</v>
      </c>
      <c r="BI8" s="323">
        <v>3.8333333333333335</v>
      </c>
      <c r="BJ8" s="233">
        <v>0.36950417228136029</v>
      </c>
      <c r="BK8" s="350"/>
    </row>
    <row r="9" spans="1:63" ht="17" x14ac:dyDescent="0.2">
      <c r="A9" s="226"/>
      <c r="B9" s="206" t="s">
        <v>205</v>
      </c>
      <c r="C9" s="227"/>
      <c r="D9" s="250"/>
      <c r="E9" s="261">
        <f>STDEV(E4:E6)</f>
        <v>0</v>
      </c>
      <c r="F9" s="261">
        <f t="shared" ref="F9:L9" si="3">STDEV(F4:F6)</f>
        <v>0</v>
      </c>
      <c r="G9" s="293">
        <f t="shared" si="3"/>
        <v>0.28867513459481237</v>
      </c>
      <c r="H9" s="294">
        <f t="shared" si="3"/>
        <v>0.28867513459481392</v>
      </c>
      <c r="I9" s="207">
        <f t="shared" si="3"/>
        <v>0</v>
      </c>
      <c r="J9" s="207">
        <f t="shared" si="3"/>
        <v>0</v>
      </c>
      <c r="K9" s="318">
        <f t="shared" si="3"/>
        <v>0</v>
      </c>
      <c r="L9" s="311">
        <f t="shared" si="3"/>
        <v>0</v>
      </c>
      <c r="M9" s="335">
        <f t="shared" ref="M9:U9" si="4">STDEV(M4:M6)</f>
        <v>5.7735026918962762E-2</v>
      </c>
      <c r="N9" s="207">
        <f t="shared" si="4"/>
        <v>9.9999999999999978E-2</v>
      </c>
      <c r="O9" s="294">
        <f t="shared" si="4"/>
        <v>0.11547005383792519</v>
      </c>
      <c r="P9" s="207">
        <f t="shared" si="4"/>
        <v>0</v>
      </c>
      <c r="Q9" s="207">
        <f t="shared" si="4"/>
        <v>0</v>
      </c>
      <c r="R9" s="207">
        <f t="shared" si="4"/>
        <v>0</v>
      </c>
      <c r="S9" s="207">
        <f t="shared" si="4"/>
        <v>0</v>
      </c>
      <c r="T9" s="207">
        <f t="shared" si="4"/>
        <v>0</v>
      </c>
      <c r="U9" s="311">
        <f t="shared" si="4"/>
        <v>0</v>
      </c>
      <c r="V9" s="293">
        <f t="shared" ref="V9:AJ9" si="5">STDEV(V4:V6)</f>
        <v>0.28867513459481292</v>
      </c>
      <c r="W9" s="311">
        <f t="shared" si="5"/>
        <v>1.5</v>
      </c>
      <c r="X9" s="207">
        <f t="shared" si="5"/>
        <v>0</v>
      </c>
      <c r="Y9" s="207">
        <f t="shared" si="5"/>
        <v>0</v>
      </c>
      <c r="Z9" s="207">
        <f t="shared" si="5"/>
        <v>0</v>
      </c>
      <c r="AA9" s="311">
        <f t="shared" si="5"/>
        <v>0</v>
      </c>
      <c r="AB9" s="208">
        <f t="shared" si="5"/>
        <v>8.5440037453175285E-2</v>
      </c>
      <c r="AC9" s="208">
        <f t="shared" si="5"/>
        <v>0.10535653752852737</v>
      </c>
      <c r="AD9" s="208">
        <f t="shared" si="5"/>
        <v>0.11015141094572191</v>
      </c>
      <c r="AE9" s="207">
        <f t="shared" si="5"/>
        <v>0</v>
      </c>
      <c r="AF9" s="207">
        <f t="shared" si="5"/>
        <v>0</v>
      </c>
      <c r="AG9" s="207">
        <f t="shared" si="5"/>
        <v>0</v>
      </c>
      <c r="AH9" s="207">
        <f t="shared" si="5"/>
        <v>0</v>
      </c>
      <c r="AI9" s="207">
        <f t="shared" si="5"/>
        <v>0</v>
      </c>
      <c r="AJ9" s="207">
        <f t="shared" si="5"/>
        <v>0</v>
      </c>
      <c r="AL9" s="350" t="s">
        <v>89</v>
      </c>
      <c r="AM9" s="355">
        <v>5</v>
      </c>
      <c r="AN9" s="352">
        <v>0</v>
      </c>
      <c r="AO9" s="355">
        <v>5</v>
      </c>
      <c r="AP9" s="352">
        <v>0</v>
      </c>
      <c r="AQ9" s="324">
        <v>2</v>
      </c>
      <c r="AR9" s="325">
        <v>0</v>
      </c>
      <c r="AS9" s="323">
        <v>2.5</v>
      </c>
      <c r="AT9" s="325">
        <v>0</v>
      </c>
      <c r="AU9" s="323">
        <v>0.56666666666666665</v>
      </c>
      <c r="AV9" s="233">
        <v>0.1527525231651948</v>
      </c>
      <c r="AW9" s="323">
        <v>1.6666666666666667</v>
      </c>
      <c r="AX9" s="233">
        <v>0.4509249752822892</v>
      </c>
      <c r="AY9" s="323">
        <v>1.2666666666666668</v>
      </c>
      <c r="AZ9" s="233">
        <v>0.35118845842842489</v>
      </c>
      <c r="BA9" s="323">
        <v>0.5</v>
      </c>
      <c r="BB9" s="233">
        <v>0</v>
      </c>
      <c r="BC9" s="323">
        <v>2.8333333333333335</v>
      </c>
      <c r="BD9" s="233">
        <v>0.28867513459481292</v>
      </c>
      <c r="BE9" s="323">
        <v>2.41</v>
      </c>
      <c r="BF9" s="233">
        <v>1.7320508075688915E-2</v>
      </c>
      <c r="BG9" s="323">
        <v>2.9299999999999997</v>
      </c>
      <c r="BH9" s="233">
        <v>1.7320508075688915E-2</v>
      </c>
      <c r="BI9" s="323">
        <v>3.1033333333333331</v>
      </c>
      <c r="BJ9" s="233">
        <v>2.3094010767585049E-2</v>
      </c>
      <c r="BK9" s="350"/>
    </row>
    <row r="10" spans="1:63" ht="17" x14ac:dyDescent="0.2">
      <c r="A10" s="64" t="s">
        <v>97</v>
      </c>
      <c r="B10" s="55" t="s">
        <v>296</v>
      </c>
      <c r="C10" s="83" t="s">
        <v>97</v>
      </c>
      <c r="D10" s="247">
        <v>1</v>
      </c>
      <c r="E10" s="260">
        <v>5</v>
      </c>
      <c r="F10" s="260">
        <v>5</v>
      </c>
      <c r="G10" s="295">
        <v>2</v>
      </c>
      <c r="H10" s="296">
        <v>2</v>
      </c>
      <c r="I10" s="59">
        <v>8</v>
      </c>
      <c r="J10" s="220">
        <v>10</v>
      </c>
      <c r="K10" s="300"/>
      <c r="L10" s="255"/>
      <c r="M10" s="329">
        <v>0.6</v>
      </c>
      <c r="N10" s="83">
        <v>1.9</v>
      </c>
      <c r="O10" s="247">
        <v>1.4</v>
      </c>
      <c r="P10" s="83"/>
      <c r="Q10" s="83"/>
      <c r="R10" s="83"/>
      <c r="S10" s="83"/>
      <c r="T10" s="83"/>
      <c r="U10" s="247"/>
      <c r="V10" s="329">
        <v>1</v>
      </c>
      <c r="W10" s="247">
        <v>4.5</v>
      </c>
      <c r="X10" s="83"/>
      <c r="Y10" s="83"/>
      <c r="Z10" s="83"/>
      <c r="AA10" s="247"/>
      <c r="AB10" s="83">
        <v>2.15</v>
      </c>
      <c r="AC10" s="83">
        <v>2.61</v>
      </c>
      <c r="AD10" s="59">
        <v>2.77</v>
      </c>
      <c r="AE10" s="83"/>
      <c r="AF10" s="83"/>
      <c r="AG10" s="59"/>
      <c r="AH10" s="83"/>
      <c r="AI10" s="83"/>
      <c r="AJ10" s="59"/>
      <c r="AL10" s="350" t="s">
        <v>88</v>
      </c>
      <c r="AM10" s="355">
        <v>10</v>
      </c>
      <c r="AN10" s="352">
        <v>0</v>
      </c>
      <c r="AO10" s="355">
        <v>15</v>
      </c>
      <c r="AP10" s="352">
        <v>0</v>
      </c>
      <c r="AQ10" s="324">
        <v>3</v>
      </c>
      <c r="AR10" s="325">
        <v>0</v>
      </c>
      <c r="AS10" s="323">
        <v>3.5</v>
      </c>
      <c r="AT10" s="325">
        <v>0</v>
      </c>
      <c r="AU10" s="323">
        <v>0.56666666666666665</v>
      </c>
      <c r="AV10" s="233">
        <v>0.1527525231651948</v>
      </c>
      <c r="AW10" s="323">
        <v>1.6333333333333335</v>
      </c>
      <c r="AX10" s="233">
        <v>0.47258156262525924</v>
      </c>
      <c r="AY10" s="323">
        <v>1.0999999999999999</v>
      </c>
      <c r="AZ10" s="233">
        <v>0.60827625302982191</v>
      </c>
      <c r="BA10" s="323">
        <v>1.5</v>
      </c>
      <c r="BB10" s="233">
        <v>0.5</v>
      </c>
      <c r="BC10" s="330">
        <v>6.5</v>
      </c>
      <c r="BD10" s="195">
        <v>1.5</v>
      </c>
      <c r="BE10" s="323">
        <v>5.75</v>
      </c>
      <c r="BF10" s="233">
        <v>0</v>
      </c>
      <c r="BG10" s="323">
        <v>6.0999999999999988</v>
      </c>
      <c r="BH10" s="233">
        <v>1.0877919644084146E-15</v>
      </c>
      <c r="BI10" s="323">
        <v>4.7300000000000004</v>
      </c>
      <c r="BJ10" s="233">
        <v>0</v>
      </c>
      <c r="BK10" s="350"/>
    </row>
    <row r="11" spans="1:63" ht="17" x14ac:dyDescent="0.2">
      <c r="A11" s="55"/>
      <c r="B11" s="55" t="s">
        <v>297</v>
      </c>
      <c r="C11" s="83" t="s">
        <v>97</v>
      </c>
      <c r="D11" s="247">
        <v>2</v>
      </c>
      <c r="E11" s="260">
        <v>5</v>
      </c>
      <c r="F11" s="260">
        <v>5</v>
      </c>
      <c r="G11" s="295">
        <v>2</v>
      </c>
      <c r="H11" s="296">
        <v>2</v>
      </c>
      <c r="I11" s="59">
        <v>8</v>
      </c>
      <c r="J11" s="220">
        <v>10</v>
      </c>
      <c r="K11" s="314"/>
      <c r="L11" s="255"/>
      <c r="M11" s="329">
        <v>0.4</v>
      </c>
      <c r="N11" s="83">
        <v>1.3</v>
      </c>
      <c r="O11" s="247">
        <v>1</v>
      </c>
      <c r="P11" s="83"/>
      <c r="Q11" s="83"/>
      <c r="R11" s="83"/>
      <c r="S11" s="83"/>
      <c r="T11" s="83"/>
      <c r="U11" s="247"/>
      <c r="V11" s="329">
        <v>1.5</v>
      </c>
      <c r="W11" s="247">
        <v>6</v>
      </c>
      <c r="X11" s="83"/>
      <c r="Y11" s="83"/>
      <c r="Z11" s="83"/>
      <c r="AA11" s="247"/>
      <c r="AB11" s="83">
        <v>2.11</v>
      </c>
      <c r="AC11" s="83">
        <v>2.57</v>
      </c>
      <c r="AD11" s="59">
        <v>2.73</v>
      </c>
      <c r="AE11" s="83"/>
      <c r="AF11" s="83"/>
      <c r="AG11" s="59"/>
      <c r="AH11" s="83"/>
      <c r="AI11" s="83"/>
      <c r="AJ11" s="59"/>
      <c r="AL11" s="350" t="s">
        <v>92</v>
      </c>
      <c r="AM11" s="355">
        <v>5</v>
      </c>
      <c r="AN11" s="352">
        <v>0</v>
      </c>
      <c r="AO11" s="355">
        <v>5</v>
      </c>
      <c r="AP11" s="352">
        <v>0</v>
      </c>
      <c r="AQ11" s="323">
        <v>2.6666666666666665</v>
      </c>
      <c r="AR11" s="233">
        <v>0.28867513459481292</v>
      </c>
      <c r="AS11" s="323">
        <v>3</v>
      </c>
      <c r="AT11" s="233">
        <v>0.5</v>
      </c>
      <c r="AU11" s="323">
        <v>0.43333333333333335</v>
      </c>
      <c r="AV11" s="233">
        <v>5.7735026918962762E-2</v>
      </c>
      <c r="AW11" s="323">
        <v>1.3666666666666665</v>
      </c>
      <c r="AX11" s="233">
        <v>5.7735026918962498E-2</v>
      </c>
      <c r="AY11" s="323">
        <v>1</v>
      </c>
      <c r="AZ11" s="233">
        <v>0</v>
      </c>
      <c r="BA11" s="323">
        <v>1</v>
      </c>
      <c r="BB11" s="233">
        <v>0</v>
      </c>
      <c r="BC11" s="323">
        <v>4.166666666666667</v>
      </c>
      <c r="BD11" s="233">
        <v>1.154700538379251</v>
      </c>
      <c r="BE11" s="323">
        <v>2.4433333333333334</v>
      </c>
      <c r="BF11" s="233">
        <v>2.0816659994661382E-2</v>
      </c>
      <c r="BG11" s="323">
        <v>2.9733333333333332</v>
      </c>
      <c r="BH11" s="233">
        <v>3.0550504633038961E-2</v>
      </c>
      <c r="BI11" s="323">
        <v>3.1533333333333338</v>
      </c>
      <c r="BJ11" s="233">
        <v>3.0550504633038961E-2</v>
      </c>
      <c r="BK11" s="350"/>
    </row>
    <row r="12" spans="1:63" ht="17" x14ac:dyDescent="0.2">
      <c r="A12" s="55"/>
      <c r="B12" s="55" t="s">
        <v>298</v>
      </c>
      <c r="C12" s="83" t="s">
        <v>97</v>
      </c>
      <c r="D12" s="247">
        <v>3</v>
      </c>
      <c r="E12" s="260">
        <v>5</v>
      </c>
      <c r="F12" s="260">
        <v>5</v>
      </c>
      <c r="G12" s="295">
        <v>2</v>
      </c>
      <c r="H12" s="296">
        <v>2</v>
      </c>
      <c r="I12" s="59">
        <v>8</v>
      </c>
      <c r="J12" s="220">
        <v>10</v>
      </c>
      <c r="K12" s="314"/>
      <c r="L12" s="255"/>
      <c r="M12" s="329">
        <v>0.6</v>
      </c>
      <c r="N12" s="83">
        <v>1.9</v>
      </c>
      <c r="O12" s="247">
        <v>1.4</v>
      </c>
      <c r="P12" s="83"/>
      <c r="Q12" s="83"/>
      <c r="R12" s="83"/>
      <c r="S12" s="83"/>
      <c r="T12" s="83"/>
      <c r="U12" s="247"/>
      <c r="V12" s="329">
        <v>1</v>
      </c>
      <c r="W12" s="247">
        <v>4.5</v>
      </c>
      <c r="X12" s="83"/>
      <c r="Y12" s="83"/>
      <c r="Z12" s="83"/>
      <c r="AA12" s="247"/>
      <c r="AB12" s="83">
        <v>2.06</v>
      </c>
      <c r="AC12" s="83">
        <v>2.5</v>
      </c>
      <c r="AD12" s="59">
        <v>2.66</v>
      </c>
      <c r="AE12" s="83"/>
      <c r="AF12" s="83"/>
      <c r="AG12" s="59"/>
      <c r="AH12" s="83"/>
      <c r="AI12" s="83"/>
      <c r="AJ12" s="59"/>
      <c r="AL12" s="350"/>
      <c r="AM12" s="350"/>
      <c r="AN12" s="350"/>
      <c r="AO12" s="350"/>
      <c r="AP12" s="350"/>
      <c r="AQ12" s="350"/>
      <c r="AR12" s="350"/>
      <c r="AS12" s="350"/>
      <c r="AT12" s="350"/>
      <c r="AU12" s="350"/>
      <c r="AV12" s="350"/>
      <c r="AW12" s="350"/>
      <c r="AX12" s="350"/>
      <c r="AY12" s="350"/>
      <c r="AZ12" s="350"/>
      <c r="BA12" s="350"/>
      <c r="BB12" s="233"/>
      <c r="BC12" s="350"/>
      <c r="BD12" s="350"/>
      <c r="BE12" s="350"/>
      <c r="BF12" s="323"/>
      <c r="BG12" s="233"/>
      <c r="BH12" s="350"/>
      <c r="BI12" s="233"/>
      <c r="BJ12" s="350"/>
      <c r="BK12" s="350"/>
    </row>
    <row r="13" spans="1:63" ht="17" x14ac:dyDescent="0.2">
      <c r="A13" s="55"/>
      <c r="B13" s="55" t="s">
        <v>299</v>
      </c>
      <c r="C13" s="83"/>
      <c r="D13" s="247"/>
      <c r="E13" s="262"/>
      <c r="F13" s="260"/>
      <c r="G13" s="295"/>
      <c r="H13" s="296"/>
      <c r="I13" s="83"/>
      <c r="J13" s="83"/>
      <c r="K13" s="314"/>
      <c r="L13" s="255"/>
      <c r="M13" s="329"/>
      <c r="N13" s="83"/>
      <c r="O13" s="247"/>
      <c r="P13" s="83"/>
      <c r="Q13" s="83"/>
      <c r="R13" s="83"/>
      <c r="S13" s="83"/>
      <c r="T13" s="83"/>
      <c r="U13" s="247"/>
      <c r="V13" s="329"/>
      <c r="W13" s="247"/>
      <c r="X13" s="83"/>
      <c r="Y13" s="83"/>
      <c r="Z13" s="83"/>
      <c r="AA13" s="247"/>
      <c r="AB13" s="83"/>
      <c r="AC13" s="83"/>
      <c r="AE13" s="83"/>
      <c r="AF13" s="83"/>
      <c r="AH13" s="83"/>
      <c r="AI13" s="83"/>
      <c r="AJ13" s="209"/>
      <c r="AL13" s="350"/>
      <c r="AM13" s="350"/>
      <c r="AN13" s="350"/>
      <c r="AO13" s="350"/>
      <c r="AP13" s="350"/>
      <c r="AQ13" s="350"/>
      <c r="AR13" s="350"/>
      <c r="AS13" s="350"/>
      <c r="AT13" s="350"/>
      <c r="AU13" s="350"/>
      <c r="AV13" s="350"/>
      <c r="AW13" s="350"/>
      <c r="AX13" s="350"/>
      <c r="AY13" s="350"/>
      <c r="AZ13" s="350"/>
      <c r="BA13" s="350"/>
      <c r="BB13" s="323"/>
      <c r="BC13" s="350"/>
      <c r="BD13" s="350"/>
      <c r="BE13" s="350"/>
      <c r="BF13" s="233"/>
      <c r="BG13" s="323"/>
      <c r="BH13" s="350"/>
      <c r="BI13" s="323"/>
      <c r="BJ13" s="350"/>
      <c r="BK13" s="350"/>
    </row>
    <row r="14" spans="1:63" ht="17" x14ac:dyDescent="0.2">
      <c r="A14" s="224"/>
      <c r="B14" s="201" t="s">
        <v>204</v>
      </c>
      <c r="C14" s="225"/>
      <c r="D14" s="249"/>
      <c r="E14" s="274">
        <f>AVERAGE(E10:E12)</f>
        <v>5</v>
      </c>
      <c r="F14" s="274">
        <f>AVERAGE(F10:F12)</f>
        <v>5</v>
      </c>
      <c r="G14" s="307">
        <f t="shared" ref="G14:AD14" si="6">AVERAGE(G10:G12)</f>
        <v>2</v>
      </c>
      <c r="H14" s="308">
        <f t="shared" si="6"/>
        <v>2</v>
      </c>
      <c r="I14" s="320">
        <f t="shared" si="6"/>
        <v>8</v>
      </c>
      <c r="J14" s="320">
        <f t="shared" si="6"/>
        <v>10</v>
      </c>
      <c r="K14" s="321"/>
      <c r="L14" s="322"/>
      <c r="M14" s="307">
        <f t="shared" si="6"/>
        <v>0.53333333333333333</v>
      </c>
      <c r="N14" s="320">
        <f t="shared" si="6"/>
        <v>1.7</v>
      </c>
      <c r="O14" s="308">
        <f t="shared" si="6"/>
        <v>1.2666666666666666</v>
      </c>
      <c r="P14" s="320"/>
      <c r="Q14" s="320"/>
      <c r="R14" s="320"/>
      <c r="S14" s="320"/>
      <c r="T14" s="320"/>
      <c r="U14" s="322"/>
      <c r="V14" s="307">
        <f t="shared" si="6"/>
        <v>1.1666666666666667</v>
      </c>
      <c r="W14" s="322">
        <f t="shared" si="6"/>
        <v>5</v>
      </c>
      <c r="X14" s="320"/>
      <c r="Y14" s="320"/>
      <c r="Z14" s="320"/>
      <c r="AA14" s="322"/>
      <c r="AB14" s="278">
        <f t="shared" si="6"/>
        <v>2.1066666666666669</v>
      </c>
      <c r="AC14" s="278">
        <f t="shared" si="6"/>
        <v>2.56</v>
      </c>
      <c r="AD14" s="278">
        <f t="shared" si="6"/>
        <v>2.72</v>
      </c>
      <c r="AE14" s="320"/>
      <c r="AF14" s="320"/>
      <c r="AG14" s="320"/>
      <c r="AH14" s="320"/>
      <c r="AI14" s="320"/>
      <c r="AJ14" s="320"/>
      <c r="AL14" s="350"/>
      <c r="AM14" s="350"/>
      <c r="AN14" s="350"/>
      <c r="AO14" s="350"/>
      <c r="AP14" s="350"/>
      <c r="AQ14" s="350"/>
      <c r="AR14" s="350"/>
      <c r="AS14" s="350"/>
      <c r="AT14" s="350"/>
      <c r="AU14" s="350"/>
      <c r="AV14" s="350"/>
      <c r="AW14" s="350"/>
      <c r="AX14" s="233"/>
      <c r="AY14" s="350"/>
      <c r="AZ14" s="350"/>
      <c r="BA14" s="350"/>
      <c r="BB14" s="233"/>
      <c r="BC14" s="350"/>
      <c r="BD14" s="350"/>
      <c r="BE14" s="350"/>
      <c r="BF14" s="323"/>
      <c r="BG14" s="233"/>
      <c r="BH14" s="350"/>
      <c r="BI14" s="323"/>
      <c r="BJ14" s="350"/>
      <c r="BK14" s="350"/>
    </row>
    <row r="15" spans="1:63" ht="17" x14ac:dyDescent="0.2">
      <c r="A15" s="226"/>
      <c r="B15" s="206" t="s">
        <v>205</v>
      </c>
      <c r="C15" s="227"/>
      <c r="D15" s="250"/>
      <c r="E15" s="261">
        <f>STDEV(E10:E12)</f>
        <v>0</v>
      </c>
      <c r="F15" s="261">
        <f t="shared" ref="F15:AD15" si="7">STDEV(F10:F12)</f>
        <v>0</v>
      </c>
      <c r="G15" s="293">
        <f t="shared" si="7"/>
        <v>0</v>
      </c>
      <c r="H15" s="294">
        <f t="shared" si="7"/>
        <v>0</v>
      </c>
      <c r="I15" s="207">
        <f t="shared" si="7"/>
        <v>0</v>
      </c>
      <c r="J15" s="207">
        <f t="shared" si="7"/>
        <v>0</v>
      </c>
      <c r="K15" s="318"/>
      <c r="L15" s="311"/>
      <c r="M15" s="335">
        <f t="shared" si="7"/>
        <v>0.1154700538379248</v>
      </c>
      <c r="N15" s="208">
        <f t="shared" si="7"/>
        <v>0.34641016151377563</v>
      </c>
      <c r="O15" s="294">
        <f t="shared" si="7"/>
        <v>0.23094010767585008</v>
      </c>
      <c r="P15" s="207"/>
      <c r="Q15" s="207"/>
      <c r="R15" s="207"/>
      <c r="S15" s="207"/>
      <c r="T15" s="207"/>
      <c r="U15" s="311"/>
      <c r="V15" s="293">
        <f t="shared" si="7"/>
        <v>0.28867513459481314</v>
      </c>
      <c r="W15" s="294">
        <f t="shared" si="7"/>
        <v>0.8660254037844386</v>
      </c>
      <c r="X15" s="207"/>
      <c r="Y15" s="207"/>
      <c r="Z15" s="207"/>
      <c r="AA15" s="311"/>
      <c r="AB15" s="208">
        <f t="shared" si="7"/>
        <v>4.5092497528228866E-2</v>
      </c>
      <c r="AC15" s="208">
        <f t="shared" si="7"/>
        <v>5.5677643628300154E-2</v>
      </c>
      <c r="AD15" s="208">
        <f t="shared" si="7"/>
        <v>5.5677643628300154E-2</v>
      </c>
      <c r="AE15" s="207"/>
      <c r="AF15" s="207"/>
      <c r="AG15" s="207"/>
      <c r="AH15" s="207"/>
      <c r="AI15" s="207"/>
      <c r="AJ15" s="207"/>
      <c r="AQ15" s="209"/>
      <c r="AR15" s="213"/>
      <c r="AT15" s="213"/>
      <c r="AX15" s="330"/>
      <c r="BB15" s="323"/>
      <c r="BF15" s="233"/>
      <c r="BG15" s="323"/>
      <c r="BI15" s="233"/>
    </row>
    <row r="16" spans="1:63" ht="17" x14ac:dyDescent="0.2">
      <c r="A16" s="64" t="s">
        <v>96</v>
      </c>
      <c r="B16" s="55" t="s">
        <v>302</v>
      </c>
      <c r="C16" s="83" t="s">
        <v>96</v>
      </c>
      <c r="D16" s="247">
        <v>1</v>
      </c>
      <c r="E16" s="260">
        <v>5</v>
      </c>
      <c r="F16" s="260">
        <v>5</v>
      </c>
      <c r="G16" s="295">
        <v>1.5</v>
      </c>
      <c r="H16" s="296">
        <v>2</v>
      </c>
      <c r="I16" s="83">
        <v>8</v>
      </c>
      <c r="J16" s="83">
        <v>10</v>
      </c>
      <c r="K16" s="314">
        <v>15</v>
      </c>
      <c r="L16" s="255">
        <v>15</v>
      </c>
      <c r="M16" s="329">
        <v>0.5</v>
      </c>
      <c r="N16" s="83">
        <v>1.6</v>
      </c>
      <c r="O16" s="247">
        <v>1.2</v>
      </c>
      <c r="P16" s="83">
        <v>1.5</v>
      </c>
      <c r="Q16" s="83">
        <v>5</v>
      </c>
      <c r="R16" s="83">
        <v>3.5</v>
      </c>
      <c r="S16" s="83">
        <v>5</v>
      </c>
      <c r="T16" s="83">
        <v>16</v>
      </c>
      <c r="U16" s="247">
        <v>12</v>
      </c>
      <c r="V16" s="297">
        <v>1.5</v>
      </c>
      <c r="W16" s="252">
        <v>7</v>
      </c>
      <c r="X16" s="195">
        <v>4</v>
      </c>
      <c r="Y16" s="195">
        <v>18</v>
      </c>
      <c r="Z16" s="195">
        <v>15</v>
      </c>
      <c r="AA16" s="252">
        <v>65</v>
      </c>
      <c r="AB16" s="83">
        <v>1.77</v>
      </c>
      <c r="AC16" s="83">
        <v>2.15</v>
      </c>
      <c r="AD16" s="209">
        <v>2.2799999999999998</v>
      </c>
      <c r="AE16" s="83">
        <v>10</v>
      </c>
      <c r="AF16" s="83">
        <v>12</v>
      </c>
      <c r="AG16" s="209">
        <v>13</v>
      </c>
      <c r="AH16" s="59">
        <v>18</v>
      </c>
      <c r="AI16" s="59">
        <v>22</v>
      </c>
      <c r="AJ16" s="213">
        <v>23</v>
      </c>
      <c r="AX16" s="233"/>
      <c r="BB16" s="233"/>
      <c r="BF16" s="323"/>
      <c r="BG16" s="233"/>
      <c r="BI16" s="323"/>
    </row>
    <row r="17" spans="1:61" ht="17" x14ac:dyDescent="0.2">
      <c r="A17" s="194"/>
      <c r="B17" s="55" t="s">
        <v>303</v>
      </c>
      <c r="C17" s="83" t="s">
        <v>96</v>
      </c>
      <c r="D17" s="247">
        <v>2</v>
      </c>
      <c r="E17" s="260">
        <v>5</v>
      </c>
      <c r="F17" s="260">
        <v>5</v>
      </c>
      <c r="G17" s="297">
        <v>1.5</v>
      </c>
      <c r="H17" s="252">
        <v>1.5</v>
      </c>
      <c r="I17" s="83">
        <v>8</v>
      </c>
      <c r="J17" s="83">
        <v>10</v>
      </c>
      <c r="K17" s="314">
        <v>15</v>
      </c>
      <c r="L17" s="255">
        <v>15</v>
      </c>
      <c r="M17" s="329">
        <v>0.5</v>
      </c>
      <c r="N17" s="83">
        <v>1.6</v>
      </c>
      <c r="O17" s="247">
        <v>1.2</v>
      </c>
      <c r="P17" s="83">
        <v>1.5</v>
      </c>
      <c r="Q17" s="83">
        <v>5</v>
      </c>
      <c r="R17" s="83">
        <v>3.5</v>
      </c>
      <c r="S17" s="59">
        <v>7</v>
      </c>
      <c r="T17" s="59">
        <v>20</v>
      </c>
      <c r="U17" s="251">
        <v>15</v>
      </c>
      <c r="V17" s="297">
        <v>1.5</v>
      </c>
      <c r="W17" s="252">
        <v>6</v>
      </c>
      <c r="X17" s="195">
        <v>4</v>
      </c>
      <c r="Y17" s="195">
        <v>18</v>
      </c>
      <c r="Z17" s="195">
        <v>15</v>
      </c>
      <c r="AA17" s="252">
        <v>65</v>
      </c>
      <c r="AB17" s="83">
        <v>1.77</v>
      </c>
      <c r="AC17" s="83">
        <v>2.15</v>
      </c>
      <c r="AD17" s="209">
        <v>2.2799999999999998</v>
      </c>
      <c r="AE17" s="83">
        <v>10</v>
      </c>
      <c r="AF17" s="83">
        <v>12</v>
      </c>
      <c r="AG17" s="209">
        <v>13</v>
      </c>
      <c r="AH17" s="59">
        <v>17</v>
      </c>
      <c r="AI17" s="59">
        <v>20</v>
      </c>
      <c r="AJ17" s="213">
        <v>22</v>
      </c>
      <c r="AX17" s="330"/>
      <c r="BB17" s="323"/>
      <c r="BF17" s="233"/>
      <c r="BG17" s="323"/>
      <c r="BI17" s="233"/>
    </row>
    <row r="18" spans="1:61" ht="17" x14ac:dyDescent="0.2">
      <c r="A18" s="55"/>
      <c r="B18" s="55" t="s">
        <v>304</v>
      </c>
      <c r="C18" s="83" t="s">
        <v>96</v>
      </c>
      <c r="D18" s="247">
        <v>3</v>
      </c>
      <c r="E18" s="260">
        <v>5</v>
      </c>
      <c r="F18" s="260">
        <v>5</v>
      </c>
      <c r="G18" s="297">
        <v>1.5</v>
      </c>
      <c r="H18" s="252">
        <v>1.5</v>
      </c>
      <c r="I18" s="83">
        <v>8</v>
      </c>
      <c r="J18" s="83">
        <v>10</v>
      </c>
      <c r="K18" s="314">
        <v>15</v>
      </c>
      <c r="L18" s="255">
        <v>15</v>
      </c>
      <c r="M18" s="329">
        <v>0.5</v>
      </c>
      <c r="N18" s="83">
        <v>1.6</v>
      </c>
      <c r="O18" s="247">
        <v>1.2</v>
      </c>
      <c r="P18" s="83">
        <v>1.5</v>
      </c>
      <c r="Q18" s="83">
        <v>5</v>
      </c>
      <c r="R18" s="83">
        <v>3.5</v>
      </c>
      <c r="S18" s="59">
        <v>5</v>
      </c>
      <c r="T18" s="59">
        <v>17</v>
      </c>
      <c r="U18" s="251">
        <v>12</v>
      </c>
      <c r="V18" s="297">
        <v>2</v>
      </c>
      <c r="W18" s="252">
        <v>8.5</v>
      </c>
      <c r="X18" s="195">
        <v>4</v>
      </c>
      <c r="Y18" s="195">
        <v>18</v>
      </c>
      <c r="Z18" s="195">
        <v>15</v>
      </c>
      <c r="AA18" s="252">
        <v>65</v>
      </c>
      <c r="AB18" s="83">
        <v>1.77</v>
      </c>
      <c r="AC18" s="83">
        <v>2.15</v>
      </c>
      <c r="AD18" s="209">
        <v>2.2799999999999998</v>
      </c>
      <c r="AE18" s="83">
        <v>10</v>
      </c>
      <c r="AF18" s="83">
        <v>12</v>
      </c>
      <c r="AG18" s="209">
        <v>13</v>
      </c>
      <c r="AH18" s="59">
        <v>18</v>
      </c>
      <c r="AI18" s="59">
        <v>22</v>
      </c>
      <c r="AJ18" s="213">
        <v>23</v>
      </c>
      <c r="AS18" s="323"/>
      <c r="AX18" s="233"/>
      <c r="BB18" s="233"/>
      <c r="BF18" s="323"/>
      <c r="BG18" s="233"/>
      <c r="BI18" s="323"/>
    </row>
    <row r="19" spans="1:61" ht="17" x14ac:dyDescent="0.2">
      <c r="A19" s="55"/>
      <c r="B19" s="55" t="s">
        <v>305</v>
      </c>
      <c r="C19" s="83"/>
      <c r="D19" s="247"/>
      <c r="E19" s="260"/>
      <c r="F19" s="260"/>
      <c r="G19" s="295"/>
      <c r="H19" s="296"/>
      <c r="I19" s="83"/>
      <c r="J19" s="83"/>
      <c r="K19" s="314"/>
      <c r="L19" s="255"/>
      <c r="M19" s="329"/>
      <c r="N19" s="83"/>
      <c r="O19" s="247"/>
      <c r="P19" s="83"/>
      <c r="Q19" s="83"/>
      <c r="R19" s="83"/>
      <c r="S19" s="59"/>
      <c r="T19" s="59"/>
      <c r="U19" s="251"/>
      <c r="V19" s="301"/>
      <c r="W19" s="302"/>
      <c r="X19" s="59"/>
      <c r="Y19" s="59"/>
      <c r="Z19" s="59"/>
      <c r="AA19" s="251"/>
      <c r="AB19" s="83"/>
      <c r="AC19" s="83"/>
      <c r="AE19" s="83"/>
      <c r="AF19" s="83"/>
      <c r="AH19" s="83"/>
      <c r="AI19" s="83"/>
      <c r="AJ19" s="209"/>
      <c r="AS19" s="233"/>
      <c r="AX19" s="233"/>
      <c r="BB19" s="233"/>
      <c r="BF19" s="233"/>
      <c r="BG19" s="323"/>
      <c r="BI19" s="233"/>
    </row>
    <row r="20" spans="1:61" ht="17" x14ac:dyDescent="0.2">
      <c r="A20" s="224"/>
      <c r="B20" s="201" t="s">
        <v>204</v>
      </c>
      <c r="C20" s="225"/>
      <c r="D20" s="249"/>
      <c r="E20" s="274">
        <f>AVERAGE(E16:E18)</f>
        <v>5</v>
      </c>
      <c r="F20" s="274">
        <f>AVERAGE(F16:F18)</f>
        <v>5</v>
      </c>
      <c r="G20" s="307">
        <f t="shared" ref="G20:AJ20" si="8">AVERAGE(G16:G18)</f>
        <v>1.5</v>
      </c>
      <c r="H20" s="308">
        <f t="shared" si="8"/>
        <v>1.6666666666666667</v>
      </c>
      <c r="I20" s="320">
        <f t="shared" si="8"/>
        <v>8</v>
      </c>
      <c r="J20" s="320">
        <f t="shared" si="8"/>
        <v>10</v>
      </c>
      <c r="K20" s="321">
        <f t="shared" si="8"/>
        <v>15</v>
      </c>
      <c r="L20" s="322">
        <f t="shared" si="8"/>
        <v>15</v>
      </c>
      <c r="M20" s="307">
        <f t="shared" si="8"/>
        <v>0.5</v>
      </c>
      <c r="N20" s="320">
        <f t="shared" si="8"/>
        <v>1.6000000000000003</v>
      </c>
      <c r="O20" s="308">
        <f t="shared" si="8"/>
        <v>1.2</v>
      </c>
      <c r="P20" s="320">
        <f t="shared" si="8"/>
        <v>1.5</v>
      </c>
      <c r="Q20" s="320">
        <f t="shared" si="8"/>
        <v>5</v>
      </c>
      <c r="R20" s="320">
        <f t="shared" si="8"/>
        <v>3.5</v>
      </c>
      <c r="S20" s="278">
        <f t="shared" si="8"/>
        <v>5.666666666666667</v>
      </c>
      <c r="T20" s="278">
        <f t="shared" si="8"/>
        <v>17.666666666666668</v>
      </c>
      <c r="U20" s="308">
        <f t="shared" si="8"/>
        <v>13</v>
      </c>
      <c r="V20" s="307">
        <f t="shared" si="8"/>
        <v>1.6666666666666667</v>
      </c>
      <c r="W20" s="308">
        <f t="shared" si="8"/>
        <v>7.166666666666667</v>
      </c>
      <c r="X20" s="320">
        <f t="shared" si="8"/>
        <v>4</v>
      </c>
      <c r="Y20" s="320">
        <f t="shared" si="8"/>
        <v>18</v>
      </c>
      <c r="Z20" s="320">
        <f t="shared" si="8"/>
        <v>15</v>
      </c>
      <c r="AA20" s="322">
        <f t="shared" si="8"/>
        <v>65</v>
      </c>
      <c r="AB20" s="278">
        <f t="shared" si="8"/>
        <v>1.7700000000000002</v>
      </c>
      <c r="AC20" s="278">
        <f t="shared" si="8"/>
        <v>2.15</v>
      </c>
      <c r="AD20" s="278">
        <f t="shared" si="8"/>
        <v>2.2799999999999998</v>
      </c>
      <c r="AE20" s="320">
        <f t="shared" si="8"/>
        <v>10</v>
      </c>
      <c r="AF20" s="320">
        <f t="shared" si="8"/>
        <v>12</v>
      </c>
      <c r="AG20" s="320">
        <f t="shared" si="8"/>
        <v>13</v>
      </c>
      <c r="AH20" s="278">
        <f t="shared" si="8"/>
        <v>17.666666666666668</v>
      </c>
      <c r="AI20" s="278">
        <f t="shared" si="8"/>
        <v>21.333333333333332</v>
      </c>
      <c r="AJ20" s="278">
        <f t="shared" si="8"/>
        <v>22.666666666666668</v>
      </c>
      <c r="AX20" s="233"/>
      <c r="BB20" s="233"/>
      <c r="BF20" s="330"/>
      <c r="BG20" s="233"/>
      <c r="BI20" s="323"/>
    </row>
    <row r="21" spans="1:61" ht="17" x14ac:dyDescent="0.2">
      <c r="A21" s="226"/>
      <c r="B21" s="206" t="s">
        <v>205</v>
      </c>
      <c r="C21" s="227"/>
      <c r="D21" s="250"/>
      <c r="E21" s="261">
        <f>STDEV(E16:E18)</f>
        <v>0</v>
      </c>
      <c r="F21" s="261">
        <f t="shared" ref="F21:AJ21" si="9">STDEV(F16:F18)</f>
        <v>0</v>
      </c>
      <c r="G21" s="293">
        <f t="shared" si="9"/>
        <v>0</v>
      </c>
      <c r="H21" s="294">
        <f t="shared" si="9"/>
        <v>0.28867513459481237</v>
      </c>
      <c r="I21" s="207">
        <f t="shared" si="9"/>
        <v>0</v>
      </c>
      <c r="J21" s="207">
        <f t="shared" si="9"/>
        <v>0</v>
      </c>
      <c r="K21" s="318">
        <f t="shared" si="9"/>
        <v>0</v>
      </c>
      <c r="L21" s="311">
        <f t="shared" si="9"/>
        <v>0</v>
      </c>
      <c r="M21" s="335">
        <f t="shared" si="9"/>
        <v>0</v>
      </c>
      <c r="N21" s="208">
        <f t="shared" si="9"/>
        <v>2.7194799110210365E-16</v>
      </c>
      <c r="O21" s="294">
        <f t="shared" si="9"/>
        <v>0</v>
      </c>
      <c r="P21" s="207">
        <f t="shared" si="9"/>
        <v>0</v>
      </c>
      <c r="Q21" s="207">
        <f t="shared" si="9"/>
        <v>0</v>
      </c>
      <c r="R21" s="207">
        <f t="shared" si="9"/>
        <v>0</v>
      </c>
      <c r="S21" s="208">
        <f t="shared" si="9"/>
        <v>1.1547005383792526</v>
      </c>
      <c r="T21" s="208">
        <f t="shared" si="9"/>
        <v>2.0816659994661331</v>
      </c>
      <c r="U21" s="294">
        <f t="shared" si="9"/>
        <v>1.7320508075688772</v>
      </c>
      <c r="V21" s="293">
        <f t="shared" si="9"/>
        <v>0.28867513459481237</v>
      </c>
      <c r="W21" s="294">
        <f t="shared" si="9"/>
        <v>1.2583057392117898</v>
      </c>
      <c r="X21" s="207">
        <f t="shared" si="9"/>
        <v>0</v>
      </c>
      <c r="Y21" s="207">
        <f t="shared" si="9"/>
        <v>0</v>
      </c>
      <c r="Z21" s="207">
        <f t="shared" si="9"/>
        <v>0</v>
      </c>
      <c r="AA21" s="311">
        <f t="shared" si="9"/>
        <v>0</v>
      </c>
      <c r="AB21" s="208">
        <f t="shared" si="9"/>
        <v>2.7194799110210365E-16</v>
      </c>
      <c r="AC21" s="208">
        <f t="shared" si="9"/>
        <v>0</v>
      </c>
      <c r="AD21" s="208">
        <f t="shared" si="9"/>
        <v>0</v>
      </c>
      <c r="AE21" s="207">
        <f t="shared" si="9"/>
        <v>0</v>
      </c>
      <c r="AF21" s="207">
        <f t="shared" si="9"/>
        <v>0</v>
      </c>
      <c r="AG21" s="207">
        <f t="shared" si="9"/>
        <v>0</v>
      </c>
      <c r="AH21" s="208">
        <f t="shared" si="9"/>
        <v>0.57735026918962584</v>
      </c>
      <c r="AI21" s="208">
        <f t="shared" si="9"/>
        <v>1.1547005383792515</v>
      </c>
      <c r="AJ21" s="208">
        <f t="shared" si="9"/>
        <v>0.57735026918962584</v>
      </c>
      <c r="AX21" s="233"/>
      <c r="BB21" s="323"/>
      <c r="BF21" s="195"/>
      <c r="BG21" s="323"/>
      <c r="BI21" s="233"/>
    </row>
    <row r="22" spans="1:61" ht="17" x14ac:dyDescent="0.2">
      <c r="A22" s="64" t="s">
        <v>95</v>
      </c>
      <c r="B22" s="55" t="s">
        <v>318</v>
      </c>
      <c r="C22" s="83" t="s">
        <v>95</v>
      </c>
      <c r="D22" s="247">
        <v>1</v>
      </c>
      <c r="E22" s="260">
        <v>5</v>
      </c>
      <c r="F22" s="260">
        <v>5</v>
      </c>
      <c r="G22" s="297">
        <v>2</v>
      </c>
      <c r="H22" s="252">
        <v>2</v>
      </c>
      <c r="I22" s="195">
        <v>8</v>
      </c>
      <c r="J22" s="195">
        <v>10</v>
      </c>
      <c r="K22" s="319">
        <v>20</v>
      </c>
      <c r="L22" s="312">
        <v>25</v>
      </c>
      <c r="M22" s="297">
        <v>0.5</v>
      </c>
      <c r="N22" s="195">
        <v>1.4</v>
      </c>
      <c r="O22" s="252">
        <v>1.1000000000000001</v>
      </c>
      <c r="P22" s="195">
        <v>2</v>
      </c>
      <c r="Q22" s="195">
        <v>7</v>
      </c>
      <c r="R22" s="195">
        <v>5</v>
      </c>
      <c r="S22" s="195">
        <v>4</v>
      </c>
      <c r="T22" s="195">
        <v>12</v>
      </c>
      <c r="U22" s="252">
        <v>9</v>
      </c>
      <c r="V22" s="297">
        <v>1</v>
      </c>
      <c r="W22" s="252">
        <v>4</v>
      </c>
      <c r="X22" s="195">
        <v>4</v>
      </c>
      <c r="Y22" s="195">
        <v>18</v>
      </c>
      <c r="Z22" s="195">
        <v>20</v>
      </c>
      <c r="AA22" s="252">
        <v>85</v>
      </c>
      <c r="AB22" s="195">
        <v>2.33</v>
      </c>
      <c r="AC22" s="195">
        <v>2.83</v>
      </c>
      <c r="AD22" s="215">
        <v>3.01</v>
      </c>
      <c r="AE22" s="195">
        <v>12</v>
      </c>
      <c r="AF22" s="195">
        <v>14.5</v>
      </c>
      <c r="AG22" s="215">
        <v>15.5</v>
      </c>
      <c r="AH22" s="195">
        <v>24</v>
      </c>
      <c r="AI22" s="195">
        <v>29</v>
      </c>
      <c r="AJ22" s="215">
        <v>31</v>
      </c>
      <c r="AX22" s="233"/>
      <c r="BB22" s="233"/>
      <c r="BF22" s="323"/>
      <c r="BG22" s="233"/>
      <c r="BI22" s="323"/>
    </row>
    <row r="23" spans="1:61" ht="17" x14ac:dyDescent="0.2">
      <c r="A23" s="224"/>
      <c r="B23" s="55" t="s">
        <v>319</v>
      </c>
      <c r="C23" s="83" t="s">
        <v>95</v>
      </c>
      <c r="D23" s="247">
        <v>2</v>
      </c>
      <c r="E23" s="260">
        <v>5</v>
      </c>
      <c r="F23" s="260">
        <v>5</v>
      </c>
      <c r="G23" s="297">
        <v>1.5</v>
      </c>
      <c r="H23" s="252">
        <v>2</v>
      </c>
      <c r="I23" s="195">
        <v>8</v>
      </c>
      <c r="J23" s="195">
        <v>10</v>
      </c>
      <c r="K23" s="319">
        <v>20</v>
      </c>
      <c r="L23" s="312">
        <v>25</v>
      </c>
      <c r="M23" s="297">
        <v>0.8</v>
      </c>
      <c r="N23" s="195">
        <v>2.2999999999999998</v>
      </c>
      <c r="O23" s="252">
        <v>1.7</v>
      </c>
      <c r="P23" s="195">
        <v>2</v>
      </c>
      <c r="Q23" s="195">
        <v>7</v>
      </c>
      <c r="R23" s="195">
        <v>5</v>
      </c>
      <c r="S23" s="195">
        <v>4</v>
      </c>
      <c r="T23" s="195">
        <v>12</v>
      </c>
      <c r="U23" s="252">
        <v>9</v>
      </c>
      <c r="V23" s="297">
        <v>1.5</v>
      </c>
      <c r="W23" s="252">
        <v>6.5</v>
      </c>
      <c r="X23" s="195">
        <v>4</v>
      </c>
      <c r="Y23" s="195">
        <v>18</v>
      </c>
      <c r="Z23" s="195">
        <v>20</v>
      </c>
      <c r="AA23" s="252">
        <v>85</v>
      </c>
      <c r="AB23" s="195">
        <v>5.35</v>
      </c>
      <c r="AC23" s="195">
        <v>6.51</v>
      </c>
      <c r="AD23" s="215">
        <v>6.9</v>
      </c>
      <c r="AE23" s="195">
        <v>12</v>
      </c>
      <c r="AF23" s="195">
        <v>14.5</v>
      </c>
      <c r="AG23" s="215">
        <v>15.5</v>
      </c>
      <c r="AH23" s="195">
        <v>24</v>
      </c>
      <c r="AI23" s="195">
        <v>29</v>
      </c>
      <c r="AJ23" s="215">
        <v>31</v>
      </c>
      <c r="AX23" s="233"/>
      <c r="BB23" s="323"/>
      <c r="BF23" s="233"/>
      <c r="BG23" s="323"/>
      <c r="BI23" s="233"/>
    </row>
    <row r="24" spans="1:61" ht="17" x14ac:dyDescent="0.2">
      <c r="A24" s="224"/>
      <c r="B24" s="55" t="s">
        <v>320</v>
      </c>
      <c r="C24" s="83" t="s">
        <v>95</v>
      </c>
      <c r="D24" s="247">
        <v>3</v>
      </c>
      <c r="E24" s="260">
        <v>5</v>
      </c>
      <c r="F24" s="260">
        <v>5</v>
      </c>
      <c r="G24" s="297">
        <v>3.5</v>
      </c>
      <c r="H24" s="252">
        <v>4.5</v>
      </c>
      <c r="I24" s="195">
        <v>8</v>
      </c>
      <c r="J24" s="195">
        <v>10</v>
      </c>
      <c r="K24" s="319">
        <v>20</v>
      </c>
      <c r="L24" s="312">
        <v>25</v>
      </c>
      <c r="M24" s="297">
        <v>0.8</v>
      </c>
      <c r="N24" s="195">
        <v>2.2999999999999998</v>
      </c>
      <c r="O24" s="252">
        <v>1.7</v>
      </c>
      <c r="P24" s="195">
        <v>2</v>
      </c>
      <c r="Q24" s="195">
        <v>7</v>
      </c>
      <c r="R24" s="195">
        <v>5</v>
      </c>
      <c r="S24" s="195">
        <v>4</v>
      </c>
      <c r="T24" s="195">
        <v>12</v>
      </c>
      <c r="U24" s="252">
        <v>9</v>
      </c>
      <c r="V24" s="297">
        <v>1.5</v>
      </c>
      <c r="W24" s="252">
        <v>6.5</v>
      </c>
      <c r="X24" s="195">
        <v>4</v>
      </c>
      <c r="Y24" s="195">
        <v>18</v>
      </c>
      <c r="Z24" s="195">
        <v>20</v>
      </c>
      <c r="AA24" s="252">
        <v>85</v>
      </c>
      <c r="AB24" s="195">
        <v>5.28</v>
      </c>
      <c r="AC24" s="195">
        <v>6.42</v>
      </c>
      <c r="AD24" s="215">
        <v>6.81</v>
      </c>
      <c r="AE24" s="195">
        <v>12</v>
      </c>
      <c r="AF24" s="195">
        <v>14.5</v>
      </c>
      <c r="AG24" s="215">
        <v>15.5</v>
      </c>
      <c r="AH24" s="195">
        <v>24</v>
      </c>
      <c r="AI24" s="195">
        <v>29</v>
      </c>
      <c r="AJ24" s="215">
        <v>31</v>
      </c>
      <c r="AX24" s="233"/>
      <c r="BB24" s="233"/>
      <c r="BG24" s="233"/>
      <c r="BI24" s="323"/>
    </row>
    <row r="25" spans="1:61" ht="17" x14ac:dyDescent="0.2">
      <c r="A25" s="194"/>
      <c r="B25" s="55" t="s">
        <v>321</v>
      </c>
      <c r="C25" s="83"/>
      <c r="D25" s="247"/>
      <c r="E25" s="260"/>
      <c r="F25" s="260"/>
      <c r="G25" s="297"/>
      <c r="H25" s="252"/>
      <c r="I25" s="195"/>
      <c r="J25" s="195"/>
      <c r="K25" s="319"/>
      <c r="L25" s="312"/>
      <c r="M25" s="297"/>
      <c r="N25" s="195"/>
      <c r="O25" s="252"/>
      <c r="P25" s="195"/>
      <c r="Q25" s="195"/>
      <c r="R25" s="195"/>
      <c r="S25" s="195"/>
      <c r="T25" s="195"/>
      <c r="U25" s="252"/>
      <c r="V25" s="297"/>
      <c r="W25" s="252"/>
      <c r="X25" s="195"/>
      <c r="Y25" s="195"/>
      <c r="Z25" s="195"/>
      <c r="AA25" s="252"/>
      <c r="AB25" s="195"/>
      <c r="AC25" s="195"/>
      <c r="AD25" s="215"/>
      <c r="AE25" s="195"/>
      <c r="AF25" s="195"/>
      <c r="AG25" s="215"/>
      <c r="AH25" s="195"/>
      <c r="AI25" s="195"/>
      <c r="AJ25" s="215"/>
      <c r="AX25" s="233"/>
      <c r="BB25" s="323"/>
      <c r="BI25" s="233"/>
    </row>
    <row r="26" spans="1:61" ht="17" x14ac:dyDescent="0.2">
      <c r="A26" s="224"/>
      <c r="B26" s="201" t="s">
        <v>204</v>
      </c>
      <c r="C26" s="225"/>
      <c r="D26" s="249"/>
      <c r="E26" s="274">
        <f>AVERAGE(E22:E24)</f>
        <v>5</v>
      </c>
      <c r="F26" s="274">
        <f>AVERAGE(F22:F24)</f>
        <v>5</v>
      </c>
      <c r="G26" s="307">
        <f t="shared" ref="G26:AJ26" si="10">AVERAGE(G22:G24)</f>
        <v>2.3333333333333335</v>
      </c>
      <c r="H26" s="308">
        <f t="shared" si="10"/>
        <v>2.8333333333333335</v>
      </c>
      <c r="I26" s="320">
        <f t="shared" si="10"/>
        <v>8</v>
      </c>
      <c r="J26" s="320">
        <f t="shared" si="10"/>
        <v>10</v>
      </c>
      <c r="K26" s="321">
        <f t="shared" si="10"/>
        <v>20</v>
      </c>
      <c r="L26" s="322">
        <f t="shared" si="10"/>
        <v>25</v>
      </c>
      <c r="M26" s="307">
        <f t="shared" si="10"/>
        <v>0.70000000000000007</v>
      </c>
      <c r="N26" s="320">
        <f t="shared" si="10"/>
        <v>2</v>
      </c>
      <c r="O26" s="308">
        <f t="shared" si="10"/>
        <v>1.5</v>
      </c>
      <c r="P26" s="320">
        <f t="shared" si="10"/>
        <v>2</v>
      </c>
      <c r="Q26" s="320">
        <f t="shared" si="10"/>
        <v>7</v>
      </c>
      <c r="R26" s="320">
        <f t="shared" si="10"/>
        <v>5</v>
      </c>
      <c r="S26" s="320">
        <f t="shared" si="10"/>
        <v>4</v>
      </c>
      <c r="T26" s="320">
        <f t="shared" si="10"/>
        <v>12</v>
      </c>
      <c r="U26" s="322">
        <f t="shared" si="10"/>
        <v>9</v>
      </c>
      <c r="V26" s="307">
        <f t="shared" si="10"/>
        <v>1.3333333333333333</v>
      </c>
      <c r="W26" s="308">
        <f t="shared" si="10"/>
        <v>5.666666666666667</v>
      </c>
      <c r="X26" s="320">
        <f t="shared" si="10"/>
        <v>4</v>
      </c>
      <c r="Y26" s="320">
        <f t="shared" si="10"/>
        <v>18</v>
      </c>
      <c r="Z26" s="320">
        <f t="shared" si="10"/>
        <v>20</v>
      </c>
      <c r="AA26" s="322">
        <f t="shared" si="10"/>
        <v>85</v>
      </c>
      <c r="AB26" s="278">
        <f t="shared" si="10"/>
        <v>4.32</v>
      </c>
      <c r="AC26" s="278">
        <f t="shared" si="10"/>
        <v>5.253333333333333</v>
      </c>
      <c r="AD26" s="278">
        <f t="shared" si="10"/>
        <v>5.5733333333333333</v>
      </c>
      <c r="AE26" s="320">
        <f t="shared" si="10"/>
        <v>12</v>
      </c>
      <c r="AF26" s="320">
        <f t="shared" si="10"/>
        <v>14.5</v>
      </c>
      <c r="AG26" s="320">
        <f t="shared" si="10"/>
        <v>15.5</v>
      </c>
      <c r="AH26" s="320">
        <f t="shared" si="10"/>
        <v>24</v>
      </c>
      <c r="AI26" s="320">
        <f t="shared" si="10"/>
        <v>29</v>
      </c>
      <c r="AJ26" s="320">
        <f t="shared" si="10"/>
        <v>31</v>
      </c>
      <c r="AX26" s="233"/>
      <c r="BB26" s="233"/>
      <c r="BI26" s="323"/>
    </row>
    <row r="27" spans="1:61" ht="17" x14ac:dyDescent="0.2">
      <c r="A27" s="226"/>
      <c r="B27" s="206" t="s">
        <v>205</v>
      </c>
      <c r="C27" s="227"/>
      <c r="D27" s="250"/>
      <c r="E27" s="261">
        <f>STDEV(E22:E24)</f>
        <v>0</v>
      </c>
      <c r="F27" s="261">
        <f t="shared" ref="F27:AJ27" si="11">STDEV(F22:F24)</f>
        <v>0</v>
      </c>
      <c r="G27" s="293">
        <f t="shared" si="11"/>
        <v>1.0408329997330668</v>
      </c>
      <c r="H27" s="294">
        <f t="shared" si="11"/>
        <v>1.4433756729740645</v>
      </c>
      <c r="I27" s="207">
        <f t="shared" si="11"/>
        <v>0</v>
      </c>
      <c r="J27" s="207">
        <f t="shared" si="11"/>
        <v>0</v>
      </c>
      <c r="K27" s="318">
        <f t="shared" si="11"/>
        <v>0</v>
      </c>
      <c r="L27" s="311">
        <f t="shared" si="11"/>
        <v>0</v>
      </c>
      <c r="M27" s="335">
        <f t="shared" si="11"/>
        <v>0.17320508075688812</v>
      </c>
      <c r="N27" s="208">
        <f t="shared" si="11"/>
        <v>0.5196152422706628</v>
      </c>
      <c r="O27" s="294">
        <f t="shared" si="11"/>
        <v>0.34641016151377496</v>
      </c>
      <c r="P27" s="207">
        <f t="shared" si="11"/>
        <v>0</v>
      </c>
      <c r="Q27" s="207">
        <f t="shared" si="11"/>
        <v>0</v>
      </c>
      <c r="R27" s="207">
        <f t="shared" si="11"/>
        <v>0</v>
      </c>
      <c r="S27" s="207">
        <f t="shared" si="11"/>
        <v>0</v>
      </c>
      <c r="T27" s="207">
        <f t="shared" si="11"/>
        <v>0</v>
      </c>
      <c r="U27" s="311">
        <f t="shared" si="11"/>
        <v>0</v>
      </c>
      <c r="V27" s="293">
        <f t="shared" si="11"/>
        <v>0.28867513459481314</v>
      </c>
      <c r="W27" s="294">
        <f t="shared" si="11"/>
        <v>1.4433756729740652</v>
      </c>
      <c r="X27" s="207">
        <f t="shared" si="11"/>
        <v>0</v>
      </c>
      <c r="Y27" s="207">
        <f t="shared" si="11"/>
        <v>0</v>
      </c>
      <c r="Z27" s="207">
        <f t="shared" si="11"/>
        <v>0</v>
      </c>
      <c r="AA27" s="311">
        <f t="shared" si="11"/>
        <v>0</v>
      </c>
      <c r="AB27" s="208">
        <f t="shared" si="11"/>
        <v>1.7237459209523878</v>
      </c>
      <c r="AC27" s="208">
        <f t="shared" si="11"/>
        <v>2.0991506218786045</v>
      </c>
      <c r="AD27" s="208">
        <f t="shared" si="11"/>
        <v>2.2203678373939173</v>
      </c>
      <c r="AE27" s="207">
        <f t="shared" si="11"/>
        <v>0</v>
      </c>
      <c r="AF27" s="207">
        <f t="shared" si="11"/>
        <v>0</v>
      </c>
      <c r="AG27" s="207">
        <f t="shared" si="11"/>
        <v>0</v>
      </c>
      <c r="AH27" s="207">
        <f t="shared" si="11"/>
        <v>0</v>
      </c>
      <c r="AI27" s="207">
        <f t="shared" si="11"/>
        <v>0</v>
      </c>
      <c r="AJ27" s="207">
        <f t="shared" si="11"/>
        <v>0</v>
      </c>
      <c r="AX27" s="233"/>
      <c r="BB27" s="323"/>
      <c r="BI27" s="233"/>
    </row>
    <row r="28" spans="1:61" ht="17" x14ac:dyDescent="0.2">
      <c r="A28" s="64" t="s">
        <v>94</v>
      </c>
      <c r="B28" s="55" t="s">
        <v>270</v>
      </c>
      <c r="C28" s="83" t="s">
        <v>94</v>
      </c>
      <c r="D28" s="247">
        <v>1</v>
      </c>
      <c r="E28" s="262">
        <v>5</v>
      </c>
      <c r="F28" s="260">
        <v>10</v>
      </c>
      <c r="G28" s="298">
        <v>2</v>
      </c>
      <c r="H28" s="299">
        <v>2.5</v>
      </c>
      <c r="I28" s="215"/>
      <c r="J28" s="215"/>
      <c r="K28" s="319"/>
      <c r="L28" s="312"/>
      <c r="M28" s="298">
        <v>0.7</v>
      </c>
      <c r="N28" s="215">
        <v>2.1</v>
      </c>
      <c r="O28" s="299">
        <v>1.6</v>
      </c>
      <c r="P28" s="215"/>
      <c r="Q28" s="215"/>
      <c r="R28" s="215"/>
      <c r="S28" s="215"/>
      <c r="T28" s="215"/>
      <c r="U28" s="299"/>
      <c r="V28" s="297">
        <v>6</v>
      </c>
      <c r="W28" s="252">
        <v>26</v>
      </c>
      <c r="X28" s="195">
        <v>20</v>
      </c>
      <c r="Y28" s="195">
        <v>94</v>
      </c>
      <c r="Z28" s="195">
        <v>50</v>
      </c>
      <c r="AA28" s="252">
        <v>230</v>
      </c>
      <c r="AB28" s="195">
        <v>2.35</v>
      </c>
      <c r="AC28" s="195">
        <v>2.86</v>
      </c>
      <c r="AD28" s="215">
        <v>3.03</v>
      </c>
      <c r="AE28" s="195"/>
      <c r="AF28" s="195"/>
      <c r="AG28" s="215"/>
      <c r="AH28" s="195"/>
      <c r="AI28" s="195"/>
      <c r="AJ28" s="215"/>
      <c r="AX28" s="233"/>
      <c r="BB28" s="233"/>
      <c r="BI28" s="323"/>
    </row>
    <row r="29" spans="1:61" ht="17" x14ac:dyDescent="0.2">
      <c r="A29" s="58"/>
      <c r="B29" s="55" t="s">
        <v>269</v>
      </c>
      <c r="C29" s="83" t="s">
        <v>94</v>
      </c>
      <c r="D29" s="247">
        <v>2</v>
      </c>
      <c r="E29" s="262">
        <v>5</v>
      </c>
      <c r="F29" s="260">
        <v>10</v>
      </c>
      <c r="G29" s="298">
        <v>2.5</v>
      </c>
      <c r="H29" s="299">
        <v>3</v>
      </c>
      <c r="I29" s="215"/>
      <c r="J29" s="215"/>
      <c r="K29" s="319"/>
      <c r="L29" s="312"/>
      <c r="M29" s="298">
        <v>0.4</v>
      </c>
      <c r="N29" s="215">
        <v>1.1000000000000001</v>
      </c>
      <c r="O29" s="299">
        <v>0.9</v>
      </c>
      <c r="P29" s="215"/>
      <c r="Q29" s="215"/>
      <c r="R29" s="215"/>
      <c r="S29" s="215"/>
      <c r="T29" s="215"/>
      <c r="U29" s="299"/>
      <c r="V29" s="297">
        <v>5</v>
      </c>
      <c r="W29" s="252">
        <v>22</v>
      </c>
      <c r="X29" s="195">
        <v>20</v>
      </c>
      <c r="Y29" s="195">
        <v>94</v>
      </c>
      <c r="Z29" s="195">
        <v>50</v>
      </c>
      <c r="AA29" s="252">
        <v>230</v>
      </c>
      <c r="AB29" s="195">
        <v>2.31</v>
      </c>
      <c r="AC29" s="195">
        <v>2.81</v>
      </c>
      <c r="AD29" s="215">
        <v>2.98</v>
      </c>
      <c r="AE29" s="195"/>
      <c r="AF29" s="195"/>
      <c r="AG29" s="215"/>
      <c r="AH29" s="195"/>
      <c r="AI29" s="195"/>
      <c r="AJ29" s="215"/>
      <c r="BI29" s="233"/>
    </row>
    <row r="30" spans="1:61" ht="17" x14ac:dyDescent="0.2">
      <c r="A30" s="58"/>
      <c r="B30" s="55" t="s">
        <v>268</v>
      </c>
      <c r="C30" s="83" t="s">
        <v>94</v>
      </c>
      <c r="D30" s="247">
        <v>3</v>
      </c>
      <c r="E30" s="262">
        <v>5</v>
      </c>
      <c r="F30" s="260">
        <v>10</v>
      </c>
      <c r="G30" s="298">
        <v>2</v>
      </c>
      <c r="H30" s="299">
        <v>2.5</v>
      </c>
      <c r="I30" s="215"/>
      <c r="J30" s="215"/>
      <c r="K30" s="319"/>
      <c r="L30" s="312"/>
      <c r="M30" s="297">
        <v>0.7</v>
      </c>
      <c r="N30" s="195">
        <v>2.2999999999999998</v>
      </c>
      <c r="O30" s="252">
        <v>1.7</v>
      </c>
      <c r="P30" s="195"/>
      <c r="Q30" s="195"/>
      <c r="R30" s="195"/>
      <c r="S30" s="195"/>
      <c r="T30" s="195"/>
      <c r="U30" s="252"/>
      <c r="V30" s="297">
        <v>7</v>
      </c>
      <c r="W30" s="252">
        <v>30.5</v>
      </c>
      <c r="X30" s="195">
        <v>20</v>
      </c>
      <c r="Y30" s="195">
        <v>94</v>
      </c>
      <c r="Z30" s="195">
        <v>50</v>
      </c>
      <c r="AA30" s="252">
        <v>230</v>
      </c>
      <c r="AB30" s="195">
        <v>2.2999999999999998</v>
      </c>
      <c r="AC30" s="195">
        <v>2.79</v>
      </c>
      <c r="AD30" s="215">
        <v>2.96</v>
      </c>
      <c r="AE30" s="195"/>
      <c r="AF30" s="195"/>
      <c r="AG30" s="215"/>
      <c r="AH30" s="195"/>
      <c r="AI30" s="195"/>
      <c r="AJ30" s="215"/>
      <c r="BI30" s="323"/>
    </row>
    <row r="31" spans="1:61" ht="17" x14ac:dyDescent="0.2">
      <c r="A31" s="55"/>
      <c r="B31" s="55" t="s">
        <v>267</v>
      </c>
      <c r="C31" s="83"/>
      <c r="D31" s="247"/>
      <c r="E31" s="262"/>
      <c r="F31" s="260"/>
      <c r="G31" s="298"/>
      <c r="H31" s="299"/>
      <c r="I31" s="215"/>
      <c r="J31" s="215"/>
      <c r="K31" s="319"/>
      <c r="L31" s="312"/>
      <c r="M31" s="297"/>
      <c r="N31" s="195"/>
      <c r="O31" s="252"/>
      <c r="P31" s="195"/>
      <c r="Q31" s="195"/>
      <c r="R31" s="195"/>
      <c r="S31" s="195"/>
      <c r="T31" s="195"/>
      <c r="U31" s="252"/>
      <c r="V31" s="297"/>
      <c r="W31" s="252"/>
      <c r="X31" s="195"/>
      <c r="Y31" s="195"/>
      <c r="Z31" s="195"/>
      <c r="AA31" s="252"/>
      <c r="AB31" s="195"/>
      <c r="AC31" s="195"/>
      <c r="AD31" s="215"/>
      <c r="AE31" s="195"/>
      <c r="AF31" s="195"/>
      <c r="AG31" s="215"/>
      <c r="AH31" s="195"/>
      <c r="AI31" s="195"/>
      <c r="AJ31" s="215"/>
      <c r="BI31" s="233"/>
    </row>
    <row r="32" spans="1:61" ht="17" x14ac:dyDescent="0.2">
      <c r="A32" s="224"/>
      <c r="B32" s="201" t="s">
        <v>204</v>
      </c>
      <c r="C32" s="225"/>
      <c r="D32" s="249"/>
      <c r="E32" s="274">
        <f>AVERAGE(E28:E30)</f>
        <v>5</v>
      </c>
      <c r="F32" s="274">
        <f>AVERAGE(F28:F30)</f>
        <v>10</v>
      </c>
      <c r="G32" s="307">
        <f t="shared" ref="G32:AD32" si="12">AVERAGE(G28:G30)</f>
        <v>2.1666666666666665</v>
      </c>
      <c r="H32" s="308">
        <f t="shared" si="12"/>
        <v>2.6666666666666665</v>
      </c>
      <c r="I32" s="202"/>
      <c r="J32" s="202"/>
      <c r="K32" s="317"/>
      <c r="L32" s="310"/>
      <c r="M32" s="307">
        <f t="shared" si="12"/>
        <v>0.6</v>
      </c>
      <c r="N32" s="203">
        <f t="shared" si="12"/>
        <v>1.8333333333333333</v>
      </c>
      <c r="O32" s="292">
        <f t="shared" si="12"/>
        <v>1.4000000000000001</v>
      </c>
      <c r="P32" s="202"/>
      <c r="Q32" s="202"/>
      <c r="R32" s="202"/>
      <c r="S32" s="202"/>
      <c r="T32" s="202"/>
      <c r="U32" s="310"/>
      <c r="V32" s="307">
        <f t="shared" si="12"/>
        <v>6</v>
      </c>
      <c r="W32" s="308">
        <f t="shared" si="12"/>
        <v>26.166666666666668</v>
      </c>
      <c r="X32" s="320">
        <f t="shared" si="12"/>
        <v>20</v>
      </c>
      <c r="Y32" s="320">
        <f t="shared" si="12"/>
        <v>94</v>
      </c>
      <c r="Z32" s="320">
        <f t="shared" si="12"/>
        <v>50</v>
      </c>
      <c r="AA32" s="322">
        <f t="shared" si="12"/>
        <v>230</v>
      </c>
      <c r="AB32" s="278">
        <f t="shared" si="12"/>
        <v>2.3199999999999998</v>
      </c>
      <c r="AC32" s="278">
        <f t="shared" si="12"/>
        <v>2.8200000000000003</v>
      </c>
      <c r="AD32" s="278">
        <f t="shared" si="12"/>
        <v>2.9899999999999998</v>
      </c>
      <c r="AE32" s="202"/>
      <c r="AF32" s="202"/>
      <c r="AG32" s="202"/>
      <c r="AH32" s="202"/>
      <c r="AI32" s="202"/>
      <c r="AJ32" s="202"/>
    </row>
    <row r="33" spans="1:37" ht="17" x14ac:dyDescent="0.2">
      <c r="A33" s="226"/>
      <c r="B33" s="206" t="s">
        <v>205</v>
      </c>
      <c r="C33" s="227"/>
      <c r="D33" s="250"/>
      <c r="E33" s="261">
        <f>STDEV(E28:E30)</f>
        <v>0</v>
      </c>
      <c r="F33" s="261">
        <f t="shared" ref="F33:AD33" si="13">STDEV(F28:F30)</f>
        <v>0</v>
      </c>
      <c r="G33" s="293">
        <f t="shared" si="13"/>
        <v>0.28867513459481237</v>
      </c>
      <c r="H33" s="294">
        <f t="shared" si="13"/>
        <v>0.28867513459481292</v>
      </c>
      <c r="I33" s="207"/>
      <c r="J33" s="207"/>
      <c r="K33" s="318"/>
      <c r="L33" s="311"/>
      <c r="M33" s="335">
        <f t="shared" si="13"/>
        <v>0.17320508075688748</v>
      </c>
      <c r="N33" s="208">
        <f t="shared" si="13"/>
        <v>0.64291005073286345</v>
      </c>
      <c r="O33" s="294">
        <f t="shared" si="13"/>
        <v>0.43588989435406728</v>
      </c>
      <c r="P33" s="207"/>
      <c r="Q33" s="207"/>
      <c r="R33" s="207"/>
      <c r="S33" s="207"/>
      <c r="T33" s="207"/>
      <c r="U33" s="311"/>
      <c r="V33" s="293">
        <f t="shared" si="13"/>
        <v>1</v>
      </c>
      <c r="W33" s="294">
        <f t="shared" si="13"/>
        <v>4.2524502740576819</v>
      </c>
      <c r="X33" s="207">
        <f t="shared" si="13"/>
        <v>0</v>
      </c>
      <c r="Y33" s="207">
        <f t="shared" si="13"/>
        <v>0</v>
      </c>
      <c r="Z33" s="207">
        <f t="shared" si="13"/>
        <v>0</v>
      </c>
      <c r="AA33" s="311">
        <f t="shared" si="13"/>
        <v>0</v>
      </c>
      <c r="AB33" s="208">
        <f t="shared" si="13"/>
        <v>2.6457513110646015E-2</v>
      </c>
      <c r="AC33" s="208">
        <f t="shared" si="13"/>
        <v>3.60555127546398E-2</v>
      </c>
      <c r="AD33" s="208">
        <f t="shared" si="13"/>
        <v>3.60555127546398E-2</v>
      </c>
      <c r="AE33" s="207"/>
      <c r="AF33" s="207"/>
      <c r="AG33" s="207"/>
      <c r="AH33" s="207"/>
      <c r="AI33" s="207"/>
      <c r="AJ33" s="207"/>
    </row>
    <row r="34" spans="1:37" ht="17" x14ac:dyDescent="0.2">
      <c r="A34" s="64" t="s">
        <v>91</v>
      </c>
      <c r="B34" s="55" t="s">
        <v>322</v>
      </c>
      <c r="C34" s="83" t="s">
        <v>91</v>
      </c>
      <c r="D34" s="247">
        <v>1</v>
      </c>
      <c r="E34" s="260">
        <v>10</v>
      </c>
      <c r="F34" s="260">
        <v>5</v>
      </c>
      <c r="G34" s="295">
        <v>2.5</v>
      </c>
      <c r="H34" s="296">
        <v>3</v>
      </c>
      <c r="I34" s="83">
        <v>14</v>
      </c>
      <c r="J34" s="83">
        <v>18</v>
      </c>
      <c r="K34" s="314">
        <v>25</v>
      </c>
      <c r="L34" s="255">
        <v>30</v>
      </c>
      <c r="M34" s="295">
        <v>0.8</v>
      </c>
      <c r="N34" s="198">
        <v>2.5</v>
      </c>
      <c r="O34" s="296">
        <v>1.9</v>
      </c>
      <c r="P34" s="83">
        <v>3.5</v>
      </c>
      <c r="Q34" s="83">
        <v>10</v>
      </c>
      <c r="R34" s="83">
        <v>7.5</v>
      </c>
      <c r="S34" s="83">
        <v>8</v>
      </c>
      <c r="T34" s="83">
        <v>24</v>
      </c>
      <c r="U34" s="247">
        <v>18</v>
      </c>
      <c r="V34" s="329">
        <v>0.5</v>
      </c>
      <c r="W34" s="247">
        <v>1.5</v>
      </c>
      <c r="X34" s="83">
        <v>6</v>
      </c>
      <c r="Y34" s="83">
        <v>28</v>
      </c>
      <c r="Z34" s="83">
        <v>5</v>
      </c>
      <c r="AA34" s="247">
        <v>30</v>
      </c>
      <c r="AB34" s="198">
        <v>2.81</v>
      </c>
      <c r="AC34" s="198">
        <v>3.41</v>
      </c>
      <c r="AD34" s="216">
        <v>3.62</v>
      </c>
      <c r="AE34" s="198">
        <v>14.5</v>
      </c>
      <c r="AF34" s="198">
        <v>17.5</v>
      </c>
      <c r="AG34" s="216">
        <v>18.5</v>
      </c>
      <c r="AH34" s="198">
        <v>29</v>
      </c>
      <c r="AI34" s="83">
        <v>36</v>
      </c>
      <c r="AJ34" s="209">
        <v>38</v>
      </c>
    </row>
    <row r="35" spans="1:37" ht="17" x14ac:dyDescent="0.2">
      <c r="A35" s="194"/>
      <c r="B35" s="194" t="s">
        <v>323</v>
      </c>
      <c r="C35" s="59" t="s">
        <v>91</v>
      </c>
      <c r="D35" s="251">
        <v>2</v>
      </c>
      <c r="E35" s="258">
        <v>10</v>
      </c>
      <c r="F35" s="258">
        <v>5</v>
      </c>
      <c r="G35" s="300">
        <v>2.5</v>
      </c>
      <c r="H35" s="251">
        <v>3</v>
      </c>
      <c r="I35" s="59">
        <v>14</v>
      </c>
      <c r="J35" s="59">
        <v>18</v>
      </c>
      <c r="K35" s="300">
        <v>25</v>
      </c>
      <c r="L35" s="251">
        <v>30</v>
      </c>
      <c r="M35" s="300">
        <v>0.6</v>
      </c>
      <c r="N35" s="59">
        <v>1.9</v>
      </c>
      <c r="O35" s="251">
        <v>1.4</v>
      </c>
      <c r="P35" s="59">
        <v>3.5</v>
      </c>
      <c r="Q35" s="59">
        <v>10</v>
      </c>
      <c r="R35" s="59">
        <v>7.5</v>
      </c>
      <c r="S35" s="59">
        <v>8</v>
      </c>
      <c r="T35" s="59">
        <v>24</v>
      </c>
      <c r="U35" s="251">
        <v>18</v>
      </c>
      <c r="V35" s="300">
        <v>1</v>
      </c>
      <c r="W35" s="251">
        <v>4</v>
      </c>
      <c r="X35" s="59">
        <v>6</v>
      </c>
      <c r="Y35" s="59">
        <v>28</v>
      </c>
      <c r="Z35" s="59">
        <v>5</v>
      </c>
      <c r="AA35" s="251">
        <v>30</v>
      </c>
      <c r="AB35" s="59">
        <v>3.31</v>
      </c>
      <c r="AC35" s="59">
        <v>4.0199999999999996</v>
      </c>
      <c r="AD35" s="59">
        <v>4.26</v>
      </c>
      <c r="AE35" s="59">
        <v>14.5</v>
      </c>
      <c r="AF35" s="59">
        <v>17.5</v>
      </c>
      <c r="AG35" s="59">
        <v>18.5</v>
      </c>
      <c r="AH35" s="59">
        <v>29</v>
      </c>
      <c r="AI35" s="59">
        <v>36</v>
      </c>
      <c r="AJ35" s="59">
        <v>38</v>
      </c>
      <c r="AK35" s="59"/>
    </row>
    <row r="36" spans="1:37" ht="17" x14ac:dyDescent="0.2">
      <c r="A36" s="194"/>
      <c r="B36" s="194" t="s">
        <v>324</v>
      </c>
      <c r="C36" s="59" t="s">
        <v>91</v>
      </c>
      <c r="D36" s="251">
        <v>3</v>
      </c>
      <c r="E36" s="258">
        <v>10</v>
      </c>
      <c r="F36" s="258">
        <v>5</v>
      </c>
      <c r="G36" s="300">
        <v>2.5</v>
      </c>
      <c r="H36" s="251">
        <v>3</v>
      </c>
      <c r="I36" s="59">
        <v>14</v>
      </c>
      <c r="J36" s="59">
        <v>18</v>
      </c>
      <c r="K36" s="300">
        <v>25</v>
      </c>
      <c r="L36" s="251">
        <v>30</v>
      </c>
      <c r="M36" s="300">
        <v>0.8</v>
      </c>
      <c r="N36" s="59">
        <v>2.5</v>
      </c>
      <c r="O36" s="251">
        <v>1.9</v>
      </c>
      <c r="P36" s="59">
        <v>3.5</v>
      </c>
      <c r="Q36" s="59">
        <v>10</v>
      </c>
      <c r="R36" s="59">
        <v>7.5</v>
      </c>
      <c r="S36" s="59">
        <v>8</v>
      </c>
      <c r="T36" s="59">
        <v>24</v>
      </c>
      <c r="U36" s="251">
        <v>18</v>
      </c>
      <c r="V36" s="300">
        <v>0.5</v>
      </c>
      <c r="W36" s="251">
        <v>1.5</v>
      </c>
      <c r="X36" s="59">
        <v>6</v>
      </c>
      <c r="Y36" s="59">
        <v>28</v>
      </c>
      <c r="Z36" s="59">
        <v>5</v>
      </c>
      <c r="AA36" s="251">
        <v>30</v>
      </c>
      <c r="AB36" s="59">
        <v>2.81</v>
      </c>
      <c r="AC36" s="59">
        <v>3.41</v>
      </c>
      <c r="AD36" s="59">
        <v>3.62</v>
      </c>
      <c r="AE36" s="59">
        <v>14.5</v>
      </c>
      <c r="AF36" s="59">
        <v>17.5</v>
      </c>
      <c r="AG36" s="59">
        <v>18.5</v>
      </c>
      <c r="AH36" s="59">
        <v>29</v>
      </c>
      <c r="AI36" s="59">
        <v>36</v>
      </c>
      <c r="AJ36" s="59">
        <v>38</v>
      </c>
      <c r="AK36" s="59"/>
    </row>
    <row r="37" spans="1:37" ht="17" x14ac:dyDescent="0.2">
      <c r="A37" s="194"/>
      <c r="B37" s="194" t="s">
        <v>325</v>
      </c>
      <c r="C37" s="59"/>
      <c r="D37" s="251"/>
      <c r="E37" s="259"/>
      <c r="F37" s="259"/>
      <c r="G37" s="297"/>
      <c r="H37" s="252"/>
      <c r="I37" s="59"/>
      <c r="J37" s="59"/>
      <c r="K37" s="316"/>
      <c r="L37" s="256"/>
      <c r="M37" s="300"/>
      <c r="N37" s="59"/>
      <c r="O37" s="251"/>
      <c r="P37" s="59"/>
      <c r="Q37" s="59"/>
      <c r="R37" s="59"/>
      <c r="S37" s="59"/>
      <c r="T37" s="59"/>
      <c r="U37" s="251"/>
      <c r="V37" s="300"/>
      <c r="W37" s="251"/>
      <c r="X37" s="59"/>
      <c r="Y37" s="59"/>
      <c r="Z37" s="59"/>
      <c r="AA37" s="251"/>
      <c r="AB37" s="195"/>
      <c r="AC37" s="195"/>
      <c r="AD37" s="215"/>
      <c r="AE37" s="195"/>
      <c r="AF37" s="195"/>
      <c r="AG37" s="215"/>
      <c r="AH37" s="195"/>
      <c r="AI37" s="59"/>
      <c r="AJ37" s="213"/>
    </row>
    <row r="38" spans="1:37" ht="17" x14ac:dyDescent="0.2">
      <c r="A38" s="224"/>
      <c r="B38" s="201" t="s">
        <v>204</v>
      </c>
      <c r="C38" s="225"/>
      <c r="D38" s="249"/>
      <c r="E38" s="274">
        <f>AVERAGE(E34:E36)</f>
        <v>10</v>
      </c>
      <c r="F38" s="274">
        <f>AVERAGE(F34:F36)</f>
        <v>5</v>
      </c>
      <c r="G38" s="307">
        <f t="shared" ref="G38:AJ38" si="14">AVERAGE(G34:G36)</f>
        <v>2.5</v>
      </c>
      <c r="H38" s="308">
        <f t="shared" si="14"/>
        <v>3</v>
      </c>
      <c r="I38" s="320">
        <f t="shared" si="14"/>
        <v>14</v>
      </c>
      <c r="J38" s="320">
        <f t="shared" si="14"/>
        <v>18</v>
      </c>
      <c r="K38" s="321">
        <f t="shared" si="14"/>
        <v>25</v>
      </c>
      <c r="L38" s="322">
        <f t="shared" si="14"/>
        <v>30</v>
      </c>
      <c r="M38" s="307">
        <f t="shared" si="14"/>
        <v>0.73333333333333339</v>
      </c>
      <c r="N38" s="278">
        <f t="shared" si="14"/>
        <v>2.3000000000000003</v>
      </c>
      <c r="O38" s="308">
        <f t="shared" si="14"/>
        <v>1.7333333333333332</v>
      </c>
      <c r="P38" s="320">
        <f t="shared" si="14"/>
        <v>3.5</v>
      </c>
      <c r="Q38" s="320">
        <f t="shared" si="14"/>
        <v>10</v>
      </c>
      <c r="R38" s="320">
        <f t="shared" si="14"/>
        <v>7.5</v>
      </c>
      <c r="S38" s="320">
        <f t="shared" si="14"/>
        <v>8</v>
      </c>
      <c r="T38" s="320">
        <f t="shared" si="14"/>
        <v>24</v>
      </c>
      <c r="U38" s="322">
        <f t="shared" si="14"/>
        <v>18</v>
      </c>
      <c r="V38" s="307">
        <f t="shared" si="14"/>
        <v>0.66666666666666663</v>
      </c>
      <c r="W38" s="308">
        <f t="shared" si="14"/>
        <v>2.3333333333333335</v>
      </c>
      <c r="X38" s="320">
        <f t="shared" si="14"/>
        <v>6</v>
      </c>
      <c r="Y38" s="320">
        <f t="shared" si="14"/>
        <v>28</v>
      </c>
      <c r="Z38" s="320">
        <f t="shared" si="14"/>
        <v>5</v>
      </c>
      <c r="AA38" s="322">
        <f t="shared" si="14"/>
        <v>30</v>
      </c>
      <c r="AB38" s="278">
        <f t="shared" si="14"/>
        <v>2.9766666666666666</v>
      </c>
      <c r="AC38" s="278">
        <f t="shared" si="14"/>
        <v>3.6133333333333333</v>
      </c>
      <c r="AD38" s="278">
        <f t="shared" si="14"/>
        <v>3.8333333333333335</v>
      </c>
      <c r="AE38" s="320">
        <f t="shared" si="14"/>
        <v>14.5</v>
      </c>
      <c r="AF38" s="320">
        <f t="shared" si="14"/>
        <v>17.5</v>
      </c>
      <c r="AG38" s="320">
        <f t="shared" si="14"/>
        <v>18.5</v>
      </c>
      <c r="AH38" s="320">
        <f t="shared" si="14"/>
        <v>29</v>
      </c>
      <c r="AI38" s="320">
        <f t="shared" si="14"/>
        <v>36</v>
      </c>
      <c r="AJ38" s="320">
        <f t="shared" si="14"/>
        <v>38</v>
      </c>
    </row>
    <row r="39" spans="1:37" ht="17" x14ac:dyDescent="0.2">
      <c r="A39" s="226"/>
      <c r="B39" s="206" t="s">
        <v>205</v>
      </c>
      <c r="C39" s="227"/>
      <c r="D39" s="250"/>
      <c r="E39" s="261">
        <f>STDEV(E34:E36)</f>
        <v>0</v>
      </c>
      <c r="F39" s="261">
        <f t="shared" ref="F39:AJ39" si="15">STDEV(F34:F36)</f>
        <v>0</v>
      </c>
      <c r="G39" s="293">
        <f t="shared" si="15"/>
        <v>0</v>
      </c>
      <c r="H39" s="294">
        <f t="shared" si="15"/>
        <v>0</v>
      </c>
      <c r="I39" s="207">
        <f t="shared" si="15"/>
        <v>0</v>
      </c>
      <c r="J39" s="207">
        <f t="shared" si="15"/>
        <v>0</v>
      </c>
      <c r="K39" s="318">
        <f t="shared" si="15"/>
        <v>0</v>
      </c>
      <c r="L39" s="311">
        <f t="shared" si="15"/>
        <v>0</v>
      </c>
      <c r="M39" s="335">
        <f t="shared" si="15"/>
        <v>0.11547005383792504</v>
      </c>
      <c r="N39" s="208">
        <f t="shared" si="15"/>
        <v>0.34641016151377307</v>
      </c>
      <c r="O39" s="294">
        <f t="shared" si="15"/>
        <v>0.28867513459481542</v>
      </c>
      <c r="P39" s="207">
        <f t="shared" si="15"/>
        <v>0</v>
      </c>
      <c r="Q39" s="207">
        <f t="shared" si="15"/>
        <v>0</v>
      </c>
      <c r="R39" s="207">
        <f t="shared" si="15"/>
        <v>0</v>
      </c>
      <c r="S39" s="207">
        <f t="shared" si="15"/>
        <v>0</v>
      </c>
      <c r="T39" s="207">
        <f t="shared" si="15"/>
        <v>0</v>
      </c>
      <c r="U39" s="311">
        <f t="shared" si="15"/>
        <v>0</v>
      </c>
      <c r="V39" s="293">
        <f t="shared" si="15"/>
        <v>0.28867513459481292</v>
      </c>
      <c r="W39" s="294">
        <f t="shared" si="15"/>
        <v>1.4433756729740645</v>
      </c>
      <c r="X39" s="207">
        <f t="shared" si="15"/>
        <v>0</v>
      </c>
      <c r="Y39" s="207">
        <f t="shared" si="15"/>
        <v>0</v>
      </c>
      <c r="Z39" s="207">
        <f t="shared" si="15"/>
        <v>0</v>
      </c>
      <c r="AA39" s="311">
        <f t="shared" si="15"/>
        <v>0</v>
      </c>
      <c r="AB39" s="208">
        <f t="shared" si="15"/>
        <v>0.28867513459481292</v>
      </c>
      <c r="AC39" s="208">
        <f t="shared" si="15"/>
        <v>0.35218366420567138</v>
      </c>
      <c r="AD39" s="208">
        <f t="shared" si="15"/>
        <v>0.36950417228136029</v>
      </c>
      <c r="AE39" s="207">
        <f t="shared" si="15"/>
        <v>0</v>
      </c>
      <c r="AF39" s="207">
        <f t="shared" si="15"/>
        <v>0</v>
      </c>
      <c r="AG39" s="207">
        <f t="shared" si="15"/>
        <v>0</v>
      </c>
      <c r="AH39" s="207">
        <f t="shared" si="15"/>
        <v>0</v>
      </c>
      <c r="AI39" s="207">
        <f t="shared" si="15"/>
        <v>0</v>
      </c>
      <c r="AJ39" s="207">
        <f t="shared" si="15"/>
        <v>0</v>
      </c>
    </row>
    <row r="40" spans="1:37" ht="17" x14ac:dyDescent="0.2">
      <c r="A40" s="64" t="s">
        <v>89</v>
      </c>
      <c r="B40" s="200" t="s">
        <v>342</v>
      </c>
      <c r="C40" s="195" t="s">
        <v>89</v>
      </c>
      <c r="D40" s="252">
        <v>1</v>
      </c>
      <c r="E40" s="259">
        <v>5</v>
      </c>
      <c r="F40" s="259">
        <v>5</v>
      </c>
      <c r="G40" s="297">
        <v>2</v>
      </c>
      <c r="H40" s="252">
        <v>2.5</v>
      </c>
      <c r="I40" s="195">
        <v>12</v>
      </c>
      <c r="J40" s="195">
        <v>10</v>
      </c>
      <c r="K40" s="319">
        <v>20</v>
      </c>
      <c r="L40" s="312">
        <v>25</v>
      </c>
      <c r="M40" s="297">
        <v>0.6</v>
      </c>
      <c r="N40" s="195">
        <v>1.7</v>
      </c>
      <c r="O40" s="252">
        <v>1.3</v>
      </c>
      <c r="P40" s="195">
        <v>3</v>
      </c>
      <c r="Q40" s="195">
        <v>10</v>
      </c>
      <c r="R40" s="195">
        <v>7.5</v>
      </c>
      <c r="S40" s="195">
        <v>3</v>
      </c>
      <c r="T40" s="195">
        <v>10</v>
      </c>
      <c r="U40" s="252">
        <v>7</v>
      </c>
      <c r="V40" s="297">
        <v>0.5</v>
      </c>
      <c r="W40" s="252">
        <v>3</v>
      </c>
      <c r="X40" s="195">
        <v>14</v>
      </c>
      <c r="Y40" s="195">
        <v>62</v>
      </c>
      <c r="Z40" s="195">
        <v>5</v>
      </c>
      <c r="AA40" s="252">
        <v>20</v>
      </c>
      <c r="AB40" s="215">
        <v>2.4</v>
      </c>
      <c r="AC40" s="215">
        <v>2.92</v>
      </c>
      <c r="AD40" s="215">
        <v>3.09</v>
      </c>
      <c r="AE40" s="215">
        <v>13</v>
      </c>
      <c r="AF40" s="215">
        <v>15.5</v>
      </c>
      <c r="AG40" s="215">
        <v>16.5</v>
      </c>
      <c r="AH40" s="215">
        <v>24</v>
      </c>
      <c r="AI40" s="215">
        <v>29</v>
      </c>
      <c r="AJ40" s="215">
        <v>31</v>
      </c>
    </row>
    <row r="41" spans="1:37" ht="17" x14ac:dyDescent="0.2">
      <c r="A41" s="224"/>
      <c r="B41" s="200" t="s">
        <v>339</v>
      </c>
      <c r="C41" s="195" t="s">
        <v>89</v>
      </c>
      <c r="D41" s="252">
        <v>2</v>
      </c>
      <c r="E41" s="259">
        <v>5</v>
      </c>
      <c r="F41" s="259">
        <v>5</v>
      </c>
      <c r="G41" s="297">
        <v>2</v>
      </c>
      <c r="H41" s="252">
        <v>2.5</v>
      </c>
      <c r="I41" s="195">
        <v>12</v>
      </c>
      <c r="J41" s="195">
        <v>10</v>
      </c>
      <c r="K41" s="319">
        <v>20</v>
      </c>
      <c r="L41" s="312">
        <v>25</v>
      </c>
      <c r="M41" s="298">
        <v>0.4</v>
      </c>
      <c r="N41" s="215">
        <v>1.2</v>
      </c>
      <c r="O41" s="299">
        <v>0.9</v>
      </c>
      <c r="P41" s="195">
        <v>3</v>
      </c>
      <c r="Q41" s="195">
        <v>10</v>
      </c>
      <c r="R41" s="195">
        <v>7.5</v>
      </c>
      <c r="S41" s="195">
        <v>3</v>
      </c>
      <c r="T41" s="195">
        <v>10</v>
      </c>
      <c r="U41" s="252">
        <v>7</v>
      </c>
      <c r="V41" s="297">
        <v>0.5</v>
      </c>
      <c r="W41" s="252">
        <v>2.5</v>
      </c>
      <c r="X41" s="195">
        <v>14</v>
      </c>
      <c r="Y41" s="195">
        <v>62</v>
      </c>
      <c r="Z41" s="195">
        <v>5</v>
      </c>
      <c r="AA41" s="252">
        <v>20</v>
      </c>
      <c r="AB41" s="195">
        <v>2.4300000000000002</v>
      </c>
      <c r="AC41" s="195">
        <v>2.95</v>
      </c>
      <c r="AD41" s="215">
        <v>3.13</v>
      </c>
      <c r="AE41" s="215">
        <v>13</v>
      </c>
      <c r="AF41" s="215">
        <v>15.5</v>
      </c>
      <c r="AG41" s="215">
        <v>16.5</v>
      </c>
      <c r="AH41" s="215">
        <v>24</v>
      </c>
      <c r="AI41" s="215">
        <v>29</v>
      </c>
      <c r="AJ41" s="215">
        <v>31</v>
      </c>
    </row>
    <row r="42" spans="1:37" ht="17" x14ac:dyDescent="0.2">
      <c r="B42" s="200" t="s">
        <v>340</v>
      </c>
      <c r="C42" s="195" t="s">
        <v>89</v>
      </c>
      <c r="D42" s="252">
        <v>3</v>
      </c>
      <c r="E42" s="263">
        <v>5</v>
      </c>
      <c r="F42" s="263">
        <v>5</v>
      </c>
      <c r="G42" s="297">
        <v>2</v>
      </c>
      <c r="H42" s="252">
        <v>2.5</v>
      </c>
      <c r="I42" s="195">
        <v>12</v>
      </c>
      <c r="J42" s="195">
        <v>10</v>
      </c>
      <c r="K42" s="319">
        <v>20</v>
      </c>
      <c r="L42" s="312">
        <v>25</v>
      </c>
      <c r="M42" s="298">
        <v>0.7</v>
      </c>
      <c r="N42" s="215">
        <v>2.1</v>
      </c>
      <c r="O42" s="299">
        <v>1.6</v>
      </c>
      <c r="P42" s="195">
        <v>3</v>
      </c>
      <c r="Q42" s="195">
        <v>10</v>
      </c>
      <c r="R42" s="195">
        <v>7.5</v>
      </c>
      <c r="S42" s="195">
        <v>3</v>
      </c>
      <c r="T42" s="195">
        <v>10</v>
      </c>
      <c r="U42" s="252">
        <v>7</v>
      </c>
      <c r="V42" s="297">
        <v>0.5</v>
      </c>
      <c r="W42" s="252">
        <v>3</v>
      </c>
      <c r="X42" s="195">
        <v>14</v>
      </c>
      <c r="Y42" s="195">
        <v>62</v>
      </c>
      <c r="Z42" s="195">
        <v>5</v>
      </c>
      <c r="AA42" s="252">
        <v>20</v>
      </c>
      <c r="AB42" s="215">
        <v>2.4</v>
      </c>
      <c r="AC42" s="215">
        <v>2.92</v>
      </c>
      <c r="AD42" s="215">
        <v>3.09</v>
      </c>
      <c r="AE42" s="215">
        <v>13</v>
      </c>
      <c r="AF42" s="215">
        <v>15.5</v>
      </c>
      <c r="AG42" s="215">
        <v>16.5</v>
      </c>
      <c r="AH42" s="215">
        <v>24</v>
      </c>
      <c r="AI42" s="215">
        <v>29</v>
      </c>
      <c r="AJ42" s="215">
        <v>31</v>
      </c>
    </row>
    <row r="43" spans="1:37" ht="17" x14ac:dyDescent="0.2">
      <c r="A43" s="55"/>
      <c r="B43" s="55" t="s">
        <v>341</v>
      </c>
      <c r="C43" s="83"/>
      <c r="D43" s="247"/>
      <c r="E43" s="264"/>
      <c r="F43" s="264"/>
      <c r="G43" s="282"/>
      <c r="H43" s="283"/>
      <c r="K43" s="314"/>
      <c r="L43" s="255"/>
      <c r="M43" s="282"/>
      <c r="O43" s="283"/>
      <c r="U43" s="283"/>
      <c r="V43" s="282"/>
      <c r="W43" s="283"/>
      <c r="AA43" s="283"/>
      <c r="AB43" s="216"/>
      <c r="AC43" s="216"/>
      <c r="AD43" s="216"/>
      <c r="AE43" s="216"/>
      <c r="AF43" s="216"/>
      <c r="AG43" s="216"/>
      <c r="AH43" s="216"/>
      <c r="AJ43" s="209"/>
    </row>
    <row r="44" spans="1:37" ht="17" x14ac:dyDescent="0.2">
      <c r="A44" s="224"/>
      <c r="B44" s="201" t="s">
        <v>204</v>
      </c>
      <c r="C44" s="225"/>
      <c r="D44" s="249"/>
      <c r="E44" s="274">
        <f>AVERAGE(E40:E42)</f>
        <v>5</v>
      </c>
      <c r="F44" s="274">
        <f>AVERAGE(F40:F42)</f>
        <v>5</v>
      </c>
      <c r="G44" s="307">
        <f t="shared" ref="G44:AJ44" si="16">AVERAGE(G40:G42)</f>
        <v>2</v>
      </c>
      <c r="H44" s="308">
        <f t="shared" si="16"/>
        <v>2.5</v>
      </c>
      <c r="I44" s="320">
        <f t="shared" si="16"/>
        <v>12</v>
      </c>
      <c r="J44" s="320">
        <f t="shared" si="16"/>
        <v>10</v>
      </c>
      <c r="K44" s="321">
        <f t="shared" si="16"/>
        <v>20</v>
      </c>
      <c r="L44" s="322">
        <f t="shared" si="16"/>
        <v>25</v>
      </c>
      <c r="M44" s="307">
        <f t="shared" si="16"/>
        <v>0.56666666666666665</v>
      </c>
      <c r="N44" s="278">
        <f t="shared" si="16"/>
        <v>1.6666666666666667</v>
      </c>
      <c r="O44" s="308">
        <f t="shared" si="16"/>
        <v>1.2666666666666668</v>
      </c>
      <c r="P44" s="320">
        <f t="shared" si="16"/>
        <v>3</v>
      </c>
      <c r="Q44" s="320">
        <f t="shared" si="16"/>
        <v>10</v>
      </c>
      <c r="R44" s="320">
        <f t="shared" si="16"/>
        <v>7.5</v>
      </c>
      <c r="S44" s="320">
        <f t="shared" si="16"/>
        <v>3</v>
      </c>
      <c r="T44" s="320">
        <f t="shared" si="16"/>
        <v>10</v>
      </c>
      <c r="U44" s="322">
        <f t="shared" si="16"/>
        <v>7</v>
      </c>
      <c r="V44" s="307">
        <f t="shared" si="16"/>
        <v>0.5</v>
      </c>
      <c r="W44" s="308">
        <f t="shared" si="16"/>
        <v>2.8333333333333335</v>
      </c>
      <c r="X44" s="320">
        <f t="shared" si="16"/>
        <v>14</v>
      </c>
      <c r="Y44" s="320">
        <f t="shared" si="16"/>
        <v>62</v>
      </c>
      <c r="Z44" s="320">
        <f t="shared" si="16"/>
        <v>5</v>
      </c>
      <c r="AA44" s="322">
        <f t="shared" si="16"/>
        <v>20</v>
      </c>
      <c r="AB44" s="278">
        <f t="shared" si="16"/>
        <v>2.41</v>
      </c>
      <c r="AC44" s="278">
        <f t="shared" si="16"/>
        <v>2.9299999999999997</v>
      </c>
      <c r="AD44" s="278">
        <f t="shared" si="16"/>
        <v>3.1033333333333331</v>
      </c>
      <c r="AE44" s="320">
        <f t="shared" si="16"/>
        <v>13</v>
      </c>
      <c r="AF44" s="320">
        <f t="shared" si="16"/>
        <v>15.5</v>
      </c>
      <c r="AG44" s="320">
        <f t="shared" si="16"/>
        <v>16.5</v>
      </c>
      <c r="AH44" s="320">
        <f t="shared" si="16"/>
        <v>24</v>
      </c>
      <c r="AI44" s="320">
        <f t="shared" si="16"/>
        <v>29</v>
      </c>
      <c r="AJ44" s="320">
        <f t="shared" si="16"/>
        <v>31</v>
      </c>
    </row>
    <row r="45" spans="1:37" ht="17" x14ac:dyDescent="0.2">
      <c r="A45" s="226"/>
      <c r="B45" s="206" t="s">
        <v>205</v>
      </c>
      <c r="C45" s="227"/>
      <c r="D45" s="250"/>
      <c r="E45" s="261">
        <f>STDEV(E40:E42)</f>
        <v>0</v>
      </c>
      <c r="F45" s="261">
        <f t="shared" ref="F45:AJ45" si="17">STDEV(F40:F42)</f>
        <v>0</v>
      </c>
      <c r="G45" s="293">
        <f t="shared" si="17"/>
        <v>0</v>
      </c>
      <c r="H45" s="294">
        <f t="shared" si="17"/>
        <v>0</v>
      </c>
      <c r="I45" s="207">
        <f t="shared" si="17"/>
        <v>0</v>
      </c>
      <c r="J45" s="207">
        <f t="shared" si="17"/>
        <v>0</v>
      </c>
      <c r="K45" s="318">
        <f t="shared" si="17"/>
        <v>0</v>
      </c>
      <c r="L45" s="311">
        <f t="shared" si="17"/>
        <v>0</v>
      </c>
      <c r="M45" s="335">
        <f t="shared" si="17"/>
        <v>0.1527525231651948</v>
      </c>
      <c r="N45" s="208">
        <f t="shared" si="17"/>
        <v>0.4509249752822892</v>
      </c>
      <c r="O45" s="294">
        <f t="shared" si="17"/>
        <v>0.35118845842842489</v>
      </c>
      <c r="P45" s="207">
        <f t="shared" si="17"/>
        <v>0</v>
      </c>
      <c r="Q45" s="207">
        <f t="shared" si="17"/>
        <v>0</v>
      </c>
      <c r="R45" s="207">
        <f t="shared" si="17"/>
        <v>0</v>
      </c>
      <c r="S45" s="207">
        <f t="shared" si="17"/>
        <v>0</v>
      </c>
      <c r="T45" s="207">
        <f t="shared" si="17"/>
        <v>0</v>
      </c>
      <c r="U45" s="311">
        <f t="shared" si="17"/>
        <v>0</v>
      </c>
      <c r="V45" s="293">
        <f t="shared" si="17"/>
        <v>0</v>
      </c>
      <c r="W45" s="294">
        <f t="shared" si="17"/>
        <v>0.28867513459481292</v>
      </c>
      <c r="X45" s="207">
        <f t="shared" si="17"/>
        <v>0</v>
      </c>
      <c r="Y45" s="207">
        <f t="shared" si="17"/>
        <v>0</v>
      </c>
      <c r="Z45" s="207">
        <f t="shared" si="17"/>
        <v>0</v>
      </c>
      <c r="AA45" s="311">
        <f t="shared" si="17"/>
        <v>0</v>
      </c>
      <c r="AB45" s="208">
        <f t="shared" si="17"/>
        <v>1.7320508075688915E-2</v>
      </c>
      <c r="AC45" s="208">
        <f t="shared" si="17"/>
        <v>1.7320508075688915E-2</v>
      </c>
      <c r="AD45" s="208">
        <f t="shared" si="17"/>
        <v>2.3094010767585049E-2</v>
      </c>
      <c r="AE45" s="207">
        <f t="shared" si="17"/>
        <v>0</v>
      </c>
      <c r="AF45" s="207">
        <f t="shared" si="17"/>
        <v>0</v>
      </c>
      <c r="AG45" s="207">
        <f t="shared" si="17"/>
        <v>0</v>
      </c>
      <c r="AH45" s="207">
        <f t="shared" si="17"/>
        <v>0</v>
      </c>
      <c r="AI45" s="207">
        <f t="shared" si="17"/>
        <v>0</v>
      </c>
      <c r="AJ45" s="207">
        <f t="shared" si="17"/>
        <v>0</v>
      </c>
    </row>
    <row r="46" spans="1:37" ht="17" x14ac:dyDescent="0.2">
      <c r="A46" s="64" t="s">
        <v>88</v>
      </c>
      <c r="B46" s="200" t="s">
        <v>326</v>
      </c>
      <c r="C46" s="195" t="s">
        <v>88</v>
      </c>
      <c r="D46" s="252">
        <v>1</v>
      </c>
      <c r="E46" s="259">
        <v>10</v>
      </c>
      <c r="F46" s="259">
        <v>15</v>
      </c>
      <c r="G46" s="297">
        <v>3</v>
      </c>
      <c r="H46" s="252">
        <v>3.5</v>
      </c>
      <c r="I46" s="195">
        <v>14</v>
      </c>
      <c r="J46" s="195">
        <v>18</v>
      </c>
      <c r="K46" s="319">
        <v>30</v>
      </c>
      <c r="L46" s="312">
        <v>35</v>
      </c>
      <c r="M46" s="297">
        <v>0.6</v>
      </c>
      <c r="N46" s="195">
        <v>1.8</v>
      </c>
      <c r="O46" s="252">
        <v>1.4</v>
      </c>
      <c r="P46" s="195">
        <v>3</v>
      </c>
      <c r="Q46" s="195">
        <v>9</v>
      </c>
      <c r="R46" s="195">
        <v>6.5</v>
      </c>
      <c r="S46" s="195">
        <v>6</v>
      </c>
      <c r="T46" s="195">
        <v>19</v>
      </c>
      <c r="U46" s="252">
        <v>14</v>
      </c>
      <c r="V46" s="297">
        <v>1.5</v>
      </c>
      <c r="W46" s="252">
        <v>6.5</v>
      </c>
      <c r="X46" s="195">
        <v>6</v>
      </c>
      <c r="Y46" s="195">
        <v>26</v>
      </c>
      <c r="Z46" s="195">
        <v>15</v>
      </c>
      <c r="AA46" s="252">
        <v>60</v>
      </c>
      <c r="AB46" s="195">
        <v>5.75</v>
      </c>
      <c r="AC46" s="195">
        <v>6.1</v>
      </c>
      <c r="AD46" s="215">
        <v>4.7300000000000004</v>
      </c>
      <c r="AE46" s="195">
        <v>25</v>
      </c>
      <c r="AF46" s="195">
        <v>30.5</v>
      </c>
      <c r="AG46" s="215">
        <v>32</v>
      </c>
      <c r="AH46" s="195">
        <v>51</v>
      </c>
      <c r="AI46" s="195">
        <v>62</v>
      </c>
      <c r="AJ46" s="215">
        <v>66</v>
      </c>
    </row>
    <row r="47" spans="1:37" ht="17" x14ac:dyDescent="0.2">
      <c r="A47" s="194"/>
      <c r="B47" s="200" t="s">
        <v>327</v>
      </c>
      <c r="C47" s="195" t="s">
        <v>88</v>
      </c>
      <c r="D47" s="252">
        <v>2</v>
      </c>
      <c r="E47" s="259">
        <v>10</v>
      </c>
      <c r="F47" s="259">
        <v>15</v>
      </c>
      <c r="G47" s="297">
        <v>3</v>
      </c>
      <c r="H47" s="252">
        <v>3.5</v>
      </c>
      <c r="I47" s="195">
        <v>14</v>
      </c>
      <c r="J47" s="195">
        <v>18</v>
      </c>
      <c r="K47" s="319">
        <v>30</v>
      </c>
      <c r="L47" s="312">
        <v>35</v>
      </c>
      <c r="M47" s="297">
        <v>0.4</v>
      </c>
      <c r="N47" s="195">
        <v>1.1000000000000001</v>
      </c>
      <c r="O47" s="252">
        <v>0.4</v>
      </c>
      <c r="P47" s="195">
        <v>3</v>
      </c>
      <c r="Q47" s="195">
        <v>9</v>
      </c>
      <c r="R47" s="195">
        <v>6.5</v>
      </c>
      <c r="S47" s="195">
        <v>6</v>
      </c>
      <c r="T47" s="195">
        <v>19</v>
      </c>
      <c r="U47" s="252">
        <v>14</v>
      </c>
      <c r="V47" s="297">
        <v>1</v>
      </c>
      <c r="W47" s="252">
        <v>5</v>
      </c>
      <c r="X47" s="195">
        <v>6</v>
      </c>
      <c r="Y47" s="195">
        <v>26</v>
      </c>
      <c r="Z47" s="195">
        <v>15</v>
      </c>
      <c r="AA47" s="252">
        <v>60</v>
      </c>
      <c r="AB47" s="195">
        <v>5.75</v>
      </c>
      <c r="AC47" s="195">
        <v>6.1</v>
      </c>
      <c r="AD47" s="215">
        <v>4.7300000000000004</v>
      </c>
      <c r="AE47" s="195">
        <v>25</v>
      </c>
      <c r="AF47" s="195">
        <v>30.5</v>
      </c>
      <c r="AG47" s="215">
        <v>32</v>
      </c>
      <c r="AH47" s="195">
        <v>51</v>
      </c>
      <c r="AI47" s="195">
        <v>62</v>
      </c>
      <c r="AJ47" s="215">
        <v>66</v>
      </c>
    </row>
    <row r="48" spans="1:37" ht="17" x14ac:dyDescent="0.2">
      <c r="A48" s="55"/>
      <c r="B48" s="200" t="s">
        <v>328</v>
      </c>
      <c r="C48" s="195" t="s">
        <v>88</v>
      </c>
      <c r="D48" s="252">
        <v>3</v>
      </c>
      <c r="E48" s="259">
        <v>10</v>
      </c>
      <c r="F48" s="259">
        <v>15</v>
      </c>
      <c r="G48" s="297">
        <v>3</v>
      </c>
      <c r="H48" s="252">
        <v>3.5</v>
      </c>
      <c r="I48" s="195">
        <v>14</v>
      </c>
      <c r="J48" s="195">
        <v>18</v>
      </c>
      <c r="K48" s="319">
        <v>30</v>
      </c>
      <c r="L48" s="312">
        <v>35</v>
      </c>
      <c r="M48" s="297">
        <v>0.7</v>
      </c>
      <c r="N48" s="195">
        <v>2</v>
      </c>
      <c r="O48" s="252">
        <v>1.5</v>
      </c>
      <c r="P48" s="195">
        <v>3</v>
      </c>
      <c r="Q48" s="195">
        <v>9</v>
      </c>
      <c r="R48" s="195">
        <v>6.5</v>
      </c>
      <c r="S48" s="195">
        <v>6</v>
      </c>
      <c r="T48" s="195">
        <v>19</v>
      </c>
      <c r="U48" s="252">
        <v>14</v>
      </c>
      <c r="V48" s="297">
        <v>2</v>
      </c>
      <c r="W48" s="252">
        <v>8</v>
      </c>
      <c r="X48" s="195">
        <v>6</v>
      </c>
      <c r="Y48" s="195">
        <v>26</v>
      </c>
      <c r="Z48" s="195">
        <v>15</v>
      </c>
      <c r="AA48" s="252">
        <v>60</v>
      </c>
      <c r="AB48" s="195">
        <v>5.75</v>
      </c>
      <c r="AC48" s="195">
        <v>6.1</v>
      </c>
      <c r="AD48" s="215">
        <v>4.7300000000000004</v>
      </c>
      <c r="AE48" s="195">
        <v>25</v>
      </c>
      <c r="AF48" s="195">
        <v>30.5</v>
      </c>
      <c r="AG48" s="215">
        <v>32</v>
      </c>
      <c r="AH48" s="195">
        <v>51</v>
      </c>
      <c r="AI48" s="195">
        <v>62</v>
      </c>
      <c r="AJ48" s="215">
        <v>66</v>
      </c>
    </row>
    <row r="49" spans="1:36" ht="17" x14ac:dyDescent="0.2">
      <c r="A49" s="55"/>
      <c r="B49" s="200" t="s">
        <v>329</v>
      </c>
      <c r="C49" s="195"/>
      <c r="D49" s="252"/>
      <c r="E49" s="259"/>
      <c r="F49" s="259"/>
      <c r="G49" s="297"/>
      <c r="H49" s="252"/>
      <c r="I49" s="195"/>
      <c r="J49" s="195"/>
      <c r="K49" s="319"/>
      <c r="L49" s="312"/>
      <c r="M49" s="297"/>
      <c r="N49" s="195"/>
      <c r="O49" s="252"/>
      <c r="P49" s="195"/>
      <c r="Q49" s="195"/>
      <c r="R49" s="195"/>
      <c r="S49" s="195"/>
      <c r="T49" s="195"/>
      <c r="U49" s="252"/>
      <c r="V49" s="297"/>
      <c r="W49" s="252"/>
      <c r="X49" s="195"/>
      <c r="Y49" s="195"/>
      <c r="Z49" s="195"/>
      <c r="AA49" s="252"/>
      <c r="AB49" s="195"/>
      <c r="AC49" s="195"/>
      <c r="AD49" s="215"/>
      <c r="AE49" s="195"/>
      <c r="AF49" s="195"/>
      <c r="AG49" s="215"/>
      <c r="AH49" s="195"/>
      <c r="AI49" s="195"/>
      <c r="AJ49" s="215"/>
    </row>
    <row r="50" spans="1:36" ht="17" x14ac:dyDescent="0.2">
      <c r="A50" s="224"/>
      <c r="B50" s="201" t="s">
        <v>204</v>
      </c>
      <c r="C50" s="225"/>
      <c r="D50" s="249"/>
      <c r="E50" s="274">
        <f>AVERAGE(E46:E48)</f>
        <v>10</v>
      </c>
      <c r="F50" s="274">
        <f>AVERAGE(F46:F48)</f>
        <v>15</v>
      </c>
      <c r="G50" s="307">
        <f t="shared" ref="G50:AJ50" si="18">AVERAGE(G46:G48)</f>
        <v>3</v>
      </c>
      <c r="H50" s="308">
        <f t="shared" si="18"/>
        <v>3.5</v>
      </c>
      <c r="I50" s="320">
        <f t="shared" si="18"/>
        <v>14</v>
      </c>
      <c r="J50" s="320">
        <f t="shared" si="18"/>
        <v>18</v>
      </c>
      <c r="K50" s="321">
        <f t="shared" si="18"/>
        <v>30</v>
      </c>
      <c r="L50" s="322">
        <f t="shared" si="18"/>
        <v>35</v>
      </c>
      <c r="M50" s="307">
        <f t="shared" si="18"/>
        <v>0.56666666666666665</v>
      </c>
      <c r="N50" s="278">
        <f t="shared" si="18"/>
        <v>1.6333333333333335</v>
      </c>
      <c r="O50" s="308">
        <f t="shared" si="18"/>
        <v>1.0999999999999999</v>
      </c>
      <c r="P50" s="320">
        <f t="shared" si="18"/>
        <v>3</v>
      </c>
      <c r="Q50" s="320">
        <f t="shared" si="18"/>
        <v>9</v>
      </c>
      <c r="R50" s="320">
        <f t="shared" si="18"/>
        <v>6.5</v>
      </c>
      <c r="S50" s="320">
        <f t="shared" si="18"/>
        <v>6</v>
      </c>
      <c r="T50" s="320">
        <f t="shared" si="18"/>
        <v>19</v>
      </c>
      <c r="U50" s="322">
        <f t="shared" si="18"/>
        <v>14</v>
      </c>
      <c r="V50" s="307">
        <f t="shared" si="18"/>
        <v>1.5</v>
      </c>
      <c r="W50" s="322">
        <f t="shared" si="18"/>
        <v>6.5</v>
      </c>
      <c r="X50" s="320">
        <f t="shared" si="18"/>
        <v>6</v>
      </c>
      <c r="Y50" s="320">
        <f t="shared" si="18"/>
        <v>26</v>
      </c>
      <c r="Z50" s="320">
        <f t="shared" si="18"/>
        <v>15</v>
      </c>
      <c r="AA50" s="322">
        <f t="shared" si="18"/>
        <v>60</v>
      </c>
      <c r="AB50" s="278">
        <f t="shared" si="18"/>
        <v>5.75</v>
      </c>
      <c r="AC50" s="278">
        <f t="shared" si="18"/>
        <v>6.0999999999999988</v>
      </c>
      <c r="AD50" s="278">
        <f t="shared" si="18"/>
        <v>4.7300000000000004</v>
      </c>
      <c r="AE50" s="320">
        <f t="shared" si="18"/>
        <v>25</v>
      </c>
      <c r="AF50" s="320">
        <f t="shared" si="18"/>
        <v>30.5</v>
      </c>
      <c r="AG50" s="320">
        <f t="shared" si="18"/>
        <v>32</v>
      </c>
      <c r="AH50" s="320">
        <f t="shared" si="18"/>
        <v>51</v>
      </c>
      <c r="AI50" s="320">
        <f t="shared" si="18"/>
        <v>62</v>
      </c>
      <c r="AJ50" s="320">
        <f t="shared" si="18"/>
        <v>66</v>
      </c>
    </row>
    <row r="51" spans="1:36" ht="17" x14ac:dyDescent="0.2">
      <c r="A51" s="226"/>
      <c r="B51" s="206" t="s">
        <v>205</v>
      </c>
      <c r="C51" s="227"/>
      <c r="D51" s="250"/>
      <c r="E51" s="261">
        <f>STDEV(E46:E48)</f>
        <v>0</v>
      </c>
      <c r="F51" s="261">
        <f t="shared" ref="F51:AJ51" si="19">STDEV(F46:F48)</f>
        <v>0</v>
      </c>
      <c r="G51" s="293">
        <f t="shared" si="19"/>
        <v>0</v>
      </c>
      <c r="H51" s="294">
        <f t="shared" si="19"/>
        <v>0</v>
      </c>
      <c r="I51" s="207">
        <f t="shared" si="19"/>
        <v>0</v>
      </c>
      <c r="J51" s="207">
        <f t="shared" si="19"/>
        <v>0</v>
      </c>
      <c r="K51" s="318">
        <f t="shared" si="19"/>
        <v>0</v>
      </c>
      <c r="L51" s="311">
        <f t="shared" si="19"/>
        <v>0</v>
      </c>
      <c r="M51" s="335">
        <f t="shared" si="19"/>
        <v>0.1527525231651948</v>
      </c>
      <c r="N51" s="208">
        <f t="shared" si="19"/>
        <v>0.47258156262525924</v>
      </c>
      <c r="O51" s="294">
        <f t="shared" si="19"/>
        <v>0.60827625302982191</v>
      </c>
      <c r="P51" s="207">
        <f t="shared" si="19"/>
        <v>0</v>
      </c>
      <c r="Q51" s="207">
        <f t="shared" si="19"/>
        <v>0</v>
      </c>
      <c r="R51" s="207">
        <f t="shared" si="19"/>
        <v>0</v>
      </c>
      <c r="S51" s="207">
        <f t="shared" si="19"/>
        <v>0</v>
      </c>
      <c r="T51" s="207">
        <f t="shared" si="19"/>
        <v>0</v>
      </c>
      <c r="U51" s="311">
        <f t="shared" si="19"/>
        <v>0</v>
      </c>
      <c r="V51" s="293">
        <f t="shared" si="19"/>
        <v>0.5</v>
      </c>
      <c r="W51" s="311">
        <f t="shared" si="19"/>
        <v>1.5</v>
      </c>
      <c r="X51" s="207">
        <f t="shared" si="19"/>
        <v>0</v>
      </c>
      <c r="Y51" s="207">
        <f t="shared" si="19"/>
        <v>0</v>
      </c>
      <c r="Z51" s="207">
        <f t="shared" si="19"/>
        <v>0</v>
      </c>
      <c r="AA51" s="311">
        <f t="shared" si="19"/>
        <v>0</v>
      </c>
      <c r="AB51" s="208">
        <f t="shared" si="19"/>
        <v>0</v>
      </c>
      <c r="AC51" s="208">
        <f t="shared" si="19"/>
        <v>1.0877919644084146E-15</v>
      </c>
      <c r="AD51" s="208">
        <f t="shared" si="19"/>
        <v>0</v>
      </c>
      <c r="AE51" s="207">
        <f t="shared" si="19"/>
        <v>0</v>
      </c>
      <c r="AF51" s="207">
        <f t="shared" si="19"/>
        <v>0</v>
      </c>
      <c r="AG51" s="207">
        <f t="shared" si="19"/>
        <v>0</v>
      </c>
      <c r="AH51" s="207">
        <f t="shared" si="19"/>
        <v>0</v>
      </c>
      <c r="AI51" s="207">
        <f t="shared" si="19"/>
        <v>0</v>
      </c>
      <c r="AJ51" s="207">
        <f t="shared" si="19"/>
        <v>0</v>
      </c>
    </row>
    <row r="52" spans="1:36" ht="17" x14ac:dyDescent="0.2">
      <c r="A52" s="64" t="s">
        <v>92</v>
      </c>
      <c r="B52" s="195" t="s">
        <v>19</v>
      </c>
      <c r="C52" s="195" t="s">
        <v>92</v>
      </c>
      <c r="D52" s="252">
        <v>1</v>
      </c>
      <c r="E52" s="259">
        <v>5</v>
      </c>
      <c r="F52" s="259">
        <v>5</v>
      </c>
      <c r="G52" s="297">
        <v>3</v>
      </c>
      <c r="H52" s="252">
        <v>3.5</v>
      </c>
      <c r="I52" s="195">
        <v>12</v>
      </c>
      <c r="J52" s="195">
        <v>16</v>
      </c>
      <c r="K52" s="297">
        <v>25</v>
      </c>
      <c r="L52" s="252">
        <v>30</v>
      </c>
      <c r="M52" s="297">
        <v>0.5</v>
      </c>
      <c r="N52" s="195">
        <v>1.4</v>
      </c>
      <c r="O52" s="252">
        <v>1</v>
      </c>
      <c r="P52" s="195">
        <v>3.5</v>
      </c>
      <c r="Q52" s="195">
        <v>10.5</v>
      </c>
      <c r="R52" s="195">
        <v>8</v>
      </c>
      <c r="S52" s="195">
        <v>4</v>
      </c>
      <c r="T52" s="195">
        <v>12</v>
      </c>
      <c r="U52" s="252">
        <v>9</v>
      </c>
      <c r="V52" s="297">
        <v>1</v>
      </c>
      <c r="W52" s="252">
        <v>3.5</v>
      </c>
      <c r="X52" s="195">
        <v>6</v>
      </c>
      <c r="Y52" s="195">
        <v>30</v>
      </c>
      <c r="Z52" s="195">
        <v>10</v>
      </c>
      <c r="AA52" s="252">
        <v>45</v>
      </c>
      <c r="AB52" s="195">
        <v>2.4500000000000002</v>
      </c>
      <c r="AC52" s="195">
        <v>2.98</v>
      </c>
      <c r="AD52" s="195">
        <v>3.16</v>
      </c>
      <c r="AE52" s="195">
        <v>12.5</v>
      </c>
      <c r="AF52" s="195">
        <v>15</v>
      </c>
      <c r="AG52" s="195">
        <v>16</v>
      </c>
      <c r="AH52" s="195">
        <v>26</v>
      </c>
      <c r="AI52" s="195">
        <v>31</v>
      </c>
      <c r="AJ52" s="195">
        <v>33</v>
      </c>
    </row>
    <row r="53" spans="1:36" ht="17" x14ac:dyDescent="0.2">
      <c r="A53" s="224"/>
      <c r="B53" s="195" t="s">
        <v>20</v>
      </c>
      <c r="C53" s="195" t="s">
        <v>92</v>
      </c>
      <c r="D53" s="252">
        <v>2</v>
      </c>
      <c r="E53" s="259">
        <v>5</v>
      </c>
      <c r="F53" s="259">
        <v>5</v>
      </c>
      <c r="G53" s="297">
        <v>2.5</v>
      </c>
      <c r="H53" s="252">
        <v>2.5</v>
      </c>
      <c r="I53" s="195">
        <v>12</v>
      </c>
      <c r="J53" s="195">
        <v>16</v>
      </c>
      <c r="K53" s="297">
        <v>25</v>
      </c>
      <c r="L53" s="252">
        <v>30</v>
      </c>
      <c r="M53" s="297">
        <v>0.4</v>
      </c>
      <c r="N53" s="195">
        <v>1.4</v>
      </c>
      <c r="O53" s="252">
        <v>1</v>
      </c>
      <c r="P53" s="195">
        <v>3.5</v>
      </c>
      <c r="Q53" s="195">
        <v>10.5</v>
      </c>
      <c r="R53" s="195">
        <v>8</v>
      </c>
      <c r="S53" s="195">
        <v>4</v>
      </c>
      <c r="T53" s="195">
        <v>12</v>
      </c>
      <c r="U53" s="252">
        <v>9</v>
      </c>
      <c r="V53" s="297">
        <v>1</v>
      </c>
      <c r="W53" s="252">
        <v>5.5</v>
      </c>
      <c r="X53" s="195">
        <v>6</v>
      </c>
      <c r="Y53" s="195">
        <v>30</v>
      </c>
      <c r="Z53" s="195">
        <v>10</v>
      </c>
      <c r="AA53" s="252">
        <v>45</v>
      </c>
      <c r="AB53" s="195">
        <v>2.46</v>
      </c>
      <c r="AC53" s="195">
        <v>3</v>
      </c>
      <c r="AD53" s="195">
        <v>3.18</v>
      </c>
      <c r="AE53" s="195">
        <v>12.5</v>
      </c>
      <c r="AF53" s="195">
        <v>15</v>
      </c>
      <c r="AG53" s="195">
        <v>16</v>
      </c>
      <c r="AH53" s="195">
        <v>26</v>
      </c>
      <c r="AI53" s="195">
        <v>31</v>
      </c>
      <c r="AJ53" s="195">
        <v>33</v>
      </c>
    </row>
    <row r="54" spans="1:36" ht="17" x14ac:dyDescent="0.2">
      <c r="B54" s="195" t="s">
        <v>48</v>
      </c>
      <c r="C54" s="195" t="s">
        <v>92</v>
      </c>
      <c r="D54" s="252">
        <v>3</v>
      </c>
      <c r="E54" s="259">
        <v>5</v>
      </c>
      <c r="F54" s="259">
        <v>5</v>
      </c>
      <c r="G54" s="297">
        <v>2.5</v>
      </c>
      <c r="H54" s="252">
        <v>3</v>
      </c>
      <c r="I54" s="195">
        <v>12</v>
      </c>
      <c r="J54" s="195">
        <v>16</v>
      </c>
      <c r="K54" s="297">
        <v>25</v>
      </c>
      <c r="L54" s="252">
        <v>30</v>
      </c>
      <c r="M54" s="297">
        <v>0.4</v>
      </c>
      <c r="N54" s="195">
        <v>1.3</v>
      </c>
      <c r="O54" s="252">
        <v>1</v>
      </c>
      <c r="P54" s="195">
        <v>3.5</v>
      </c>
      <c r="Q54" s="195">
        <v>10.5</v>
      </c>
      <c r="R54" s="195">
        <v>8</v>
      </c>
      <c r="S54" s="195">
        <v>4</v>
      </c>
      <c r="T54" s="195">
        <v>12</v>
      </c>
      <c r="U54" s="252">
        <v>9</v>
      </c>
      <c r="V54" s="297">
        <v>1</v>
      </c>
      <c r="W54" s="252">
        <v>3.5</v>
      </c>
      <c r="X54" s="195">
        <v>6</v>
      </c>
      <c r="Y54" s="195">
        <v>30</v>
      </c>
      <c r="Z54" s="195">
        <v>10</v>
      </c>
      <c r="AA54" s="252">
        <v>45</v>
      </c>
      <c r="AB54" s="195">
        <v>2.42</v>
      </c>
      <c r="AC54" s="195">
        <v>2.94</v>
      </c>
      <c r="AD54" s="195">
        <v>3.12</v>
      </c>
      <c r="AE54" s="195">
        <v>12.5</v>
      </c>
      <c r="AF54" s="195">
        <v>15</v>
      </c>
      <c r="AG54" s="195">
        <v>16</v>
      </c>
      <c r="AH54" s="195">
        <v>26</v>
      </c>
      <c r="AI54" s="195">
        <v>31</v>
      </c>
      <c r="AJ54" s="195">
        <v>33</v>
      </c>
    </row>
    <row r="55" spans="1:36" ht="17" x14ac:dyDescent="0.2">
      <c r="B55" s="195" t="s">
        <v>21</v>
      </c>
      <c r="D55" s="247"/>
      <c r="E55" s="265"/>
      <c r="F55" s="265"/>
      <c r="G55" s="301"/>
      <c r="H55" s="302"/>
      <c r="I55" s="213"/>
      <c r="J55" s="213"/>
      <c r="K55" s="316"/>
      <c r="L55" s="256"/>
      <c r="M55" s="301"/>
      <c r="N55" s="213"/>
      <c r="O55" s="302"/>
      <c r="P55" s="213"/>
      <c r="Q55" s="213"/>
      <c r="R55" s="213"/>
      <c r="S55" s="213"/>
      <c r="T55" s="213"/>
      <c r="U55" s="302"/>
      <c r="V55" s="301"/>
      <c r="W55" s="349"/>
      <c r="X55" s="213"/>
      <c r="Y55" s="213"/>
      <c r="Z55" s="213"/>
      <c r="AA55" s="302"/>
      <c r="AB55" s="213"/>
      <c r="AC55" s="213"/>
      <c r="AD55" s="213"/>
      <c r="AE55" s="213"/>
      <c r="AF55" s="213"/>
      <c r="AG55" s="213"/>
      <c r="AH55" s="213"/>
      <c r="AI55" s="213"/>
      <c r="AJ55" s="213"/>
    </row>
    <row r="56" spans="1:36" ht="17" x14ac:dyDescent="0.2">
      <c r="A56" s="224"/>
      <c r="B56" s="201" t="s">
        <v>204</v>
      </c>
      <c r="C56" s="225"/>
      <c r="D56" s="249"/>
      <c r="E56" s="274">
        <f>AVERAGE(E52:E54)</f>
        <v>5</v>
      </c>
      <c r="F56" s="274">
        <f>AVERAGE(F52:F54)</f>
        <v>5</v>
      </c>
      <c r="G56" s="307">
        <f t="shared" ref="G56:AJ56" si="20">AVERAGE(G52:G54)</f>
        <v>2.6666666666666665</v>
      </c>
      <c r="H56" s="308">
        <f t="shared" si="20"/>
        <v>3</v>
      </c>
      <c r="I56" s="320">
        <f t="shared" si="20"/>
        <v>12</v>
      </c>
      <c r="J56" s="320">
        <f t="shared" si="20"/>
        <v>16</v>
      </c>
      <c r="K56" s="321">
        <f t="shared" si="20"/>
        <v>25</v>
      </c>
      <c r="L56" s="322">
        <f t="shared" si="20"/>
        <v>30</v>
      </c>
      <c r="M56" s="307">
        <f t="shared" si="20"/>
        <v>0.43333333333333335</v>
      </c>
      <c r="N56" s="278">
        <f t="shared" si="20"/>
        <v>1.3666666666666665</v>
      </c>
      <c r="O56" s="308">
        <f t="shared" si="20"/>
        <v>1</v>
      </c>
      <c r="P56" s="320">
        <f t="shared" si="20"/>
        <v>3.5</v>
      </c>
      <c r="Q56" s="320">
        <f t="shared" si="20"/>
        <v>10.5</v>
      </c>
      <c r="R56" s="320">
        <f t="shared" si="20"/>
        <v>8</v>
      </c>
      <c r="S56" s="320">
        <f t="shared" si="20"/>
        <v>4</v>
      </c>
      <c r="T56" s="320">
        <f t="shared" si="20"/>
        <v>12</v>
      </c>
      <c r="U56" s="322">
        <f t="shared" si="20"/>
        <v>9</v>
      </c>
      <c r="V56" s="307">
        <f t="shared" si="20"/>
        <v>1</v>
      </c>
      <c r="W56" s="308">
        <f t="shared" si="20"/>
        <v>4.166666666666667</v>
      </c>
      <c r="X56" s="320">
        <f t="shared" si="20"/>
        <v>6</v>
      </c>
      <c r="Y56" s="320">
        <f t="shared" si="20"/>
        <v>30</v>
      </c>
      <c r="Z56" s="320">
        <f t="shared" si="20"/>
        <v>10</v>
      </c>
      <c r="AA56" s="322">
        <f t="shared" si="20"/>
        <v>45</v>
      </c>
      <c r="AB56" s="278">
        <f t="shared" si="20"/>
        <v>2.4433333333333334</v>
      </c>
      <c r="AC56" s="278">
        <f t="shared" si="20"/>
        <v>2.9733333333333332</v>
      </c>
      <c r="AD56" s="278">
        <f t="shared" si="20"/>
        <v>3.1533333333333338</v>
      </c>
      <c r="AE56" s="320">
        <f t="shared" si="20"/>
        <v>12.5</v>
      </c>
      <c r="AF56" s="320">
        <f t="shared" si="20"/>
        <v>15</v>
      </c>
      <c r="AG56" s="320">
        <f t="shared" si="20"/>
        <v>16</v>
      </c>
      <c r="AH56" s="320">
        <f t="shared" si="20"/>
        <v>26</v>
      </c>
      <c r="AI56" s="320">
        <f t="shared" si="20"/>
        <v>31</v>
      </c>
      <c r="AJ56" s="320">
        <f t="shared" si="20"/>
        <v>33</v>
      </c>
    </row>
    <row r="57" spans="1:36" ht="18" thickBot="1" x14ac:dyDescent="0.25">
      <c r="A57" s="336"/>
      <c r="B57" s="337" t="s">
        <v>205</v>
      </c>
      <c r="C57" s="338"/>
      <c r="D57" s="339"/>
      <c r="E57" s="340">
        <f>STDEV(E52:E54)</f>
        <v>0</v>
      </c>
      <c r="F57" s="340">
        <f t="shared" ref="F57:AJ57" si="21">STDEV(F52:F54)</f>
        <v>0</v>
      </c>
      <c r="G57" s="341">
        <f t="shared" si="21"/>
        <v>0.28867513459481292</v>
      </c>
      <c r="H57" s="342">
        <f t="shared" si="21"/>
        <v>0.5</v>
      </c>
      <c r="I57" s="343">
        <f t="shared" si="21"/>
        <v>0</v>
      </c>
      <c r="J57" s="343">
        <f t="shared" si="21"/>
        <v>0</v>
      </c>
      <c r="K57" s="344">
        <f t="shared" si="21"/>
        <v>0</v>
      </c>
      <c r="L57" s="345">
        <f t="shared" si="21"/>
        <v>0</v>
      </c>
      <c r="M57" s="346">
        <f t="shared" si="21"/>
        <v>5.7735026918962762E-2</v>
      </c>
      <c r="N57" s="347">
        <f t="shared" si="21"/>
        <v>5.7735026918962498E-2</v>
      </c>
      <c r="O57" s="342">
        <f t="shared" si="21"/>
        <v>0</v>
      </c>
      <c r="P57" s="343">
        <f t="shared" si="21"/>
        <v>0</v>
      </c>
      <c r="Q57" s="343">
        <f t="shared" si="21"/>
        <v>0</v>
      </c>
      <c r="R57" s="343">
        <f t="shared" si="21"/>
        <v>0</v>
      </c>
      <c r="S57" s="343">
        <f t="shared" si="21"/>
        <v>0</v>
      </c>
      <c r="T57" s="343">
        <f t="shared" si="21"/>
        <v>0</v>
      </c>
      <c r="U57" s="345">
        <f t="shared" si="21"/>
        <v>0</v>
      </c>
      <c r="V57" s="341">
        <f t="shared" si="21"/>
        <v>0</v>
      </c>
      <c r="W57" s="342">
        <f t="shared" si="21"/>
        <v>1.154700538379251</v>
      </c>
      <c r="X57" s="343">
        <f t="shared" si="21"/>
        <v>0</v>
      </c>
      <c r="Y57" s="343">
        <f t="shared" si="21"/>
        <v>0</v>
      </c>
      <c r="Z57" s="343">
        <f t="shared" si="21"/>
        <v>0</v>
      </c>
      <c r="AA57" s="345">
        <f t="shared" si="21"/>
        <v>0</v>
      </c>
      <c r="AB57" s="347">
        <f t="shared" si="21"/>
        <v>2.0816659994661382E-2</v>
      </c>
      <c r="AC57" s="347">
        <f t="shared" si="21"/>
        <v>3.0550504633038961E-2</v>
      </c>
      <c r="AD57" s="347">
        <f t="shared" si="21"/>
        <v>3.0550504633038961E-2</v>
      </c>
      <c r="AE57" s="343">
        <f t="shared" si="21"/>
        <v>0</v>
      </c>
      <c r="AF57" s="343">
        <f t="shared" si="21"/>
        <v>0</v>
      </c>
      <c r="AG57" s="343">
        <f t="shared" si="21"/>
        <v>0</v>
      </c>
      <c r="AH57" s="343">
        <f t="shared" si="21"/>
        <v>0</v>
      </c>
      <c r="AI57" s="343">
        <f t="shared" si="21"/>
        <v>0</v>
      </c>
      <c r="AJ57" s="343">
        <f t="shared" si="21"/>
        <v>0</v>
      </c>
    </row>
    <row r="58" spans="1:36" ht="16" thickTop="1" x14ac:dyDescent="0.2">
      <c r="A58" s="232" t="s">
        <v>99</v>
      </c>
      <c r="B58" s="224"/>
      <c r="C58" s="222"/>
      <c r="D58" s="256">
        <v>1</v>
      </c>
      <c r="E58" s="265">
        <v>5</v>
      </c>
      <c r="F58" s="265">
        <v>5</v>
      </c>
      <c r="G58" s="301">
        <v>2</v>
      </c>
      <c r="H58" s="302">
        <v>2.5</v>
      </c>
      <c r="I58" s="213">
        <v>6</v>
      </c>
      <c r="J58" s="213">
        <v>8</v>
      </c>
      <c r="K58" s="316">
        <v>15</v>
      </c>
      <c r="L58" s="256">
        <v>20</v>
      </c>
      <c r="M58" s="301">
        <v>0.7</v>
      </c>
      <c r="N58" s="213">
        <v>2.2999999999999998</v>
      </c>
      <c r="O58" s="302">
        <v>1.7</v>
      </c>
      <c r="P58" s="213">
        <v>2.5</v>
      </c>
      <c r="Q58" s="213">
        <v>8</v>
      </c>
      <c r="R58" s="213">
        <v>6</v>
      </c>
      <c r="S58" s="213"/>
      <c r="T58" s="213"/>
      <c r="U58" s="302"/>
      <c r="V58" s="301">
        <v>1</v>
      </c>
      <c r="W58" s="302">
        <v>4</v>
      </c>
      <c r="X58" s="213">
        <v>8</v>
      </c>
      <c r="Y58" s="213">
        <v>34</v>
      </c>
      <c r="Z58" s="213"/>
      <c r="AA58" s="302"/>
      <c r="AB58" s="213">
        <v>2.1800000000000002</v>
      </c>
      <c r="AC58" s="213">
        <v>2.65</v>
      </c>
      <c r="AD58" s="213">
        <v>2.81</v>
      </c>
      <c r="AE58" s="213">
        <v>10</v>
      </c>
      <c r="AF58" s="213">
        <v>12.5</v>
      </c>
      <c r="AG58" s="213">
        <v>13</v>
      </c>
      <c r="AH58" s="213"/>
      <c r="AI58" s="213"/>
      <c r="AJ58" s="213"/>
    </row>
    <row r="59" spans="1:36" x14ac:dyDescent="0.2">
      <c r="A59" s="229" t="s">
        <v>425</v>
      </c>
      <c r="D59" s="255">
        <v>2</v>
      </c>
      <c r="E59" s="265">
        <v>5</v>
      </c>
      <c r="F59" s="265">
        <v>5</v>
      </c>
      <c r="G59" s="301">
        <v>2</v>
      </c>
      <c r="H59" s="302">
        <v>2.5</v>
      </c>
      <c r="I59" s="213">
        <v>6</v>
      </c>
      <c r="J59" s="213">
        <v>8</v>
      </c>
      <c r="K59" s="316">
        <v>15</v>
      </c>
      <c r="L59" s="256">
        <v>20</v>
      </c>
      <c r="M59" s="301">
        <v>0.7</v>
      </c>
      <c r="N59" s="213">
        <v>2.2999999999999998</v>
      </c>
      <c r="O59" s="302">
        <v>1.7</v>
      </c>
      <c r="P59" s="213">
        <v>2.5</v>
      </c>
      <c r="Q59" s="213">
        <v>8</v>
      </c>
      <c r="R59" s="213">
        <v>6</v>
      </c>
      <c r="U59" s="283"/>
      <c r="V59" s="301">
        <v>1</v>
      </c>
      <c r="W59" s="302">
        <v>4</v>
      </c>
      <c r="X59" s="213">
        <v>8</v>
      </c>
      <c r="Y59" s="213">
        <v>34</v>
      </c>
      <c r="AA59" s="283"/>
      <c r="AB59" s="213">
        <v>2.1800000000000002</v>
      </c>
      <c r="AC59" s="213">
        <v>2.65</v>
      </c>
      <c r="AD59" s="213">
        <v>2.81</v>
      </c>
      <c r="AE59" s="213">
        <v>10</v>
      </c>
      <c r="AF59" s="213">
        <v>12.5</v>
      </c>
      <c r="AG59" s="213">
        <v>13</v>
      </c>
      <c r="AJ59" s="209"/>
    </row>
    <row r="60" spans="1:36" x14ac:dyDescent="0.2">
      <c r="D60" s="255">
        <v>3</v>
      </c>
      <c r="E60" s="265">
        <v>5</v>
      </c>
      <c r="F60" s="265">
        <v>5</v>
      </c>
      <c r="G60" s="301">
        <v>2</v>
      </c>
      <c r="H60" s="302">
        <v>2.5</v>
      </c>
      <c r="I60" s="213">
        <v>6</v>
      </c>
      <c r="J60" s="213">
        <v>8</v>
      </c>
      <c r="K60" s="316">
        <v>15</v>
      </c>
      <c r="L60" s="256">
        <v>20</v>
      </c>
      <c r="M60" s="301">
        <v>0.7</v>
      </c>
      <c r="N60" s="213">
        <v>2.2999999999999998</v>
      </c>
      <c r="O60" s="302">
        <v>1.7</v>
      </c>
      <c r="P60" s="213">
        <v>2.5</v>
      </c>
      <c r="Q60" s="213">
        <v>8</v>
      </c>
      <c r="R60" s="213">
        <v>6</v>
      </c>
      <c r="U60" s="283"/>
      <c r="V60" s="301">
        <v>1</v>
      </c>
      <c r="W60" s="302">
        <v>4</v>
      </c>
      <c r="X60" s="213">
        <v>8</v>
      </c>
      <c r="Y60" s="213">
        <v>34</v>
      </c>
      <c r="AA60" s="283"/>
      <c r="AB60" s="213">
        <v>2.1800000000000002</v>
      </c>
      <c r="AC60" s="213">
        <v>2.65</v>
      </c>
      <c r="AD60" s="213">
        <v>2.81</v>
      </c>
      <c r="AE60" s="213">
        <v>10</v>
      </c>
      <c r="AF60" s="213">
        <v>12.5</v>
      </c>
      <c r="AG60" s="213">
        <v>13</v>
      </c>
      <c r="AJ60" s="209"/>
    </row>
    <row r="61" spans="1:36" ht="17" x14ac:dyDescent="0.2">
      <c r="A61" s="224"/>
      <c r="B61" s="201" t="s">
        <v>204</v>
      </c>
      <c r="C61" s="225"/>
      <c r="D61" s="249"/>
      <c r="E61" s="275">
        <f>AVERAGE(E58:E60)</f>
        <v>5</v>
      </c>
      <c r="F61" s="275">
        <f>AVERAGE(F58:F60)</f>
        <v>5</v>
      </c>
      <c r="G61" s="307">
        <f t="shared" ref="G61:AG61" si="22">AVERAGE(G58:G60)</f>
        <v>2</v>
      </c>
      <c r="H61" s="308">
        <f t="shared" si="22"/>
        <v>2.5</v>
      </c>
      <c r="I61" s="278">
        <f t="shared" si="22"/>
        <v>6</v>
      </c>
      <c r="J61" s="278">
        <f t="shared" si="22"/>
        <v>8</v>
      </c>
      <c r="K61" s="307">
        <f t="shared" si="22"/>
        <v>15</v>
      </c>
      <c r="L61" s="308">
        <f t="shared" si="22"/>
        <v>20</v>
      </c>
      <c r="M61" s="307">
        <f t="shared" si="22"/>
        <v>0.69999999999999984</v>
      </c>
      <c r="N61" s="278">
        <f t="shared" si="22"/>
        <v>2.2999999999999998</v>
      </c>
      <c r="O61" s="308">
        <f t="shared" si="22"/>
        <v>1.7</v>
      </c>
      <c r="P61" s="278">
        <f t="shared" si="22"/>
        <v>2.5</v>
      </c>
      <c r="Q61" s="278">
        <f t="shared" si="22"/>
        <v>8</v>
      </c>
      <c r="R61" s="278">
        <f t="shared" si="22"/>
        <v>6</v>
      </c>
      <c r="S61" s="278"/>
      <c r="T61" s="278"/>
      <c r="U61" s="308"/>
      <c r="V61" s="307">
        <f t="shared" si="22"/>
        <v>1</v>
      </c>
      <c r="W61" s="308">
        <f t="shared" si="22"/>
        <v>4</v>
      </c>
      <c r="X61" s="278">
        <f t="shared" si="22"/>
        <v>8</v>
      </c>
      <c r="Y61" s="278">
        <f t="shared" si="22"/>
        <v>34</v>
      </c>
      <c r="Z61" s="278"/>
      <c r="AA61" s="308"/>
      <c r="AB61" s="278">
        <f t="shared" si="22"/>
        <v>2.1800000000000002</v>
      </c>
      <c r="AC61" s="278">
        <f t="shared" si="22"/>
        <v>2.65</v>
      </c>
      <c r="AD61" s="278">
        <f t="shared" si="22"/>
        <v>2.81</v>
      </c>
      <c r="AE61" s="278">
        <f t="shared" si="22"/>
        <v>10</v>
      </c>
      <c r="AF61" s="278">
        <f t="shared" si="22"/>
        <v>12.5</v>
      </c>
      <c r="AG61" s="278">
        <f t="shared" si="22"/>
        <v>13</v>
      </c>
      <c r="AH61" s="278"/>
      <c r="AI61" s="278"/>
      <c r="AJ61" s="278"/>
    </row>
    <row r="62" spans="1:36" ht="17" x14ac:dyDescent="0.2">
      <c r="A62" s="224"/>
      <c r="B62" s="204" t="s">
        <v>205</v>
      </c>
      <c r="C62" s="228"/>
      <c r="D62" s="253"/>
      <c r="E62" s="276">
        <f>STDEV(E58:E60)</f>
        <v>0</v>
      </c>
      <c r="F62" s="276">
        <f>STDEV(F58:F60)</f>
        <v>0</v>
      </c>
      <c r="G62" s="303">
        <f t="shared" ref="G62:AG62" si="23">STDEV(G58:G60)</f>
        <v>0</v>
      </c>
      <c r="H62" s="304">
        <f t="shared" si="23"/>
        <v>0</v>
      </c>
      <c r="I62" s="205">
        <f t="shared" si="23"/>
        <v>0</v>
      </c>
      <c r="J62" s="205">
        <f t="shared" si="23"/>
        <v>0</v>
      </c>
      <c r="K62" s="303">
        <f t="shared" si="23"/>
        <v>0</v>
      </c>
      <c r="L62" s="304">
        <f t="shared" si="23"/>
        <v>0</v>
      </c>
      <c r="M62" s="303">
        <f t="shared" si="23"/>
        <v>1.3597399555105182E-16</v>
      </c>
      <c r="N62" s="205">
        <f t="shared" si="23"/>
        <v>0</v>
      </c>
      <c r="O62" s="304">
        <f t="shared" si="23"/>
        <v>0</v>
      </c>
      <c r="P62" s="205">
        <f t="shared" si="23"/>
        <v>0</v>
      </c>
      <c r="Q62" s="205">
        <f t="shared" si="23"/>
        <v>0</v>
      </c>
      <c r="R62" s="205">
        <f t="shared" si="23"/>
        <v>0</v>
      </c>
      <c r="S62" s="205"/>
      <c r="T62" s="205"/>
      <c r="U62" s="304"/>
      <c r="V62" s="303">
        <f t="shared" si="23"/>
        <v>0</v>
      </c>
      <c r="W62" s="304">
        <f t="shared" si="23"/>
        <v>0</v>
      </c>
      <c r="X62" s="205">
        <f t="shared" si="23"/>
        <v>0</v>
      </c>
      <c r="Y62" s="205">
        <f t="shared" si="23"/>
        <v>0</v>
      </c>
      <c r="Z62" s="205"/>
      <c r="AA62" s="304"/>
      <c r="AB62" s="205">
        <f t="shared" si="23"/>
        <v>0</v>
      </c>
      <c r="AC62" s="205">
        <f t="shared" si="23"/>
        <v>0</v>
      </c>
      <c r="AD62" s="205">
        <f t="shared" si="23"/>
        <v>0</v>
      </c>
      <c r="AE62" s="205">
        <f t="shared" si="23"/>
        <v>0</v>
      </c>
      <c r="AF62" s="205">
        <f t="shared" si="23"/>
        <v>0</v>
      </c>
      <c r="AG62" s="205">
        <f t="shared" si="23"/>
        <v>0</v>
      </c>
      <c r="AH62" s="205"/>
      <c r="AI62" s="205"/>
      <c r="AJ62" s="205"/>
    </row>
    <row r="63" spans="1:36" x14ac:dyDescent="0.2">
      <c r="A63" s="239" t="s">
        <v>346</v>
      </c>
      <c r="B63" s="240"/>
      <c r="C63" s="221"/>
      <c r="D63" s="254">
        <v>1</v>
      </c>
      <c r="E63" s="266">
        <v>0</v>
      </c>
      <c r="F63" s="266">
        <v>5</v>
      </c>
      <c r="G63" s="305">
        <v>1.5</v>
      </c>
      <c r="H63" s="306">
        <v>2</v>
      </c>
      <c r="I63" s="211">
        <v>8</v>
      </c>
      <c r="J63" s="211">
        <v>10</v>
      </c>
      <c r="K63" s="315">
        <v>15</v>
      </c>
      <c r="L63" s="254">
        <v>20</v>
      </c>
      <c r="M63" s="305">
        <v>0.4</v>
      </c>
      <c r="N63" s="211">
        <v>1.2</v>
      </c>
      <c r="O63" s="306">
        <v>0.9</v>
      </c>
      <c r="P63" s="211">
        <v>1.5</v>
      </c>
      <c r="Q63" s="211">
        <v>4</v>
      </c>
      <c r="R63" s="211">
        <v>3</v>
      </c>
      <c r="S63" s="211">
        <v>3</v>
      </c>
      <c r="T63" s="211">
        <v>10</v>
      </c>
      <c r="U63" s="306">
        <v>8</v>
      </c>
      <c r="V63" s="305">
        <v>2</v>
      </c>
      <c r="W63" s="306">
        <v>9</v>
      </c>
      <c r="X63" s="211">
        <v>8</v>
      </c>
      <c r="Y63" s="211">
        <v>38</v>
      </c>
      <c r="Z63" s="211">
        <v>15</v>
      </c>
      <c r="AA63" s="306">
        <v>75</v>
      </c>
      <c r="AB63" s="211">
        <v>1.92</v>
      </c>
      <c r="AC63" s="211">
        <v>2.33</v>
      </c>
      <c r="AD63" s="211">
        <v>2.4700000000000002</v>
      </c>
      <c r="AE63" s="211">
        <v>9.5</v>
      </c>
      <c r="AF63" s="211">
        <v>12</v>
      </c>
      <c r="AG63" s="211">
        <v>12.5</v>
      </c>
      <c r="AH63" s="211">
        <v>19</v>
      </c>
      <c r="AI63" s="211">
        <v>23</v>
      </c>
      <c r="AJ63" s="211">
        <v>24</v>
      </c>
    </row>
    <row r="64" spans="1:36" x14ac:dyDescent="0.2">
      <c r="A64" s="229" t="s">
        <v>425</v>
      </c>
      <c r="B64" s="224"/>
      <c r="C64" s="222"/>
      <c r="D64" s="256">
        <v>2</v>
      </c>
      <c r="E64" s="265">
        <v>0</v>
      </c>
      <c r="F64" s="265">
        <v>5</v>
      </c>
      <c r="G64" s="301">
        <v>1.5</v>
      </c>
      <c r="H64" s="302">
        <v>2</v>
      </c>
      <c r="I64" s="213">
        <v>8</v>
      </c>
      <c r="J64" s="213">
        <v>10</v>
      </c>
      <c r="K64" s="316">
        <v>15</v>
      </c>
      <c r="L64" s="256">
        <v>20</v>
      </c>
      <c r="M64" s="301">
        <v>0.4</v>
      </c>
      <c r="N64" s="213">
        <v>1.2</v>
      </c>
      <c r="O64" s="302">
        <v>0.9</v>
      </c>
      <c r="P64" s="213">
        <v>1.5</v>
      </c>
      <c r="Q64" s="213">
        <v>4</v>
      </c>
      <c r="R64" s="213">
        <v>3</v>
      </c>
      <c r="S64" s="213">
        <v>3</v>
      </c>
      <c r="T64" s="213">
        <v>10</v>
      </c>
      <c r="U64" s="302">
        <v>8</v>
      </c>
      <c r="V64" s="301">
        <v>2</v>
      </c>
      <c r="W64" s="302">
        <v>9</v>
      </c>
      <c r="X64" s="213">
        <v>8</v>
      </c>
      <c r="Y64" s="213">
        <v>38</v>
      </c>
      <c r="Z64" s="213">
        <v>15</v>
      </c>
      <c r="AA64" s="302">
        <v>75</v>
      </c>
      <c r="AB64" s="213">
        <v>1.92</v>
      </c>
      <c r="AC64" s="213">
        <v>2.33</v>
      </c>
      <c r="AD64" s="213">
        <v>2.4700000000000002</v>
      </c>
      <c r="AE64" s="213">
        <v>9.5</v>
      </c>
      <c r="AF64" s="213">
        <v>12</v>
      </c>
      <c r="AG64" s="213">
        <v>12.5</v>
      </c>
      <c r="AH64" s="213">
        <v>19</v>
      </c>
      <c r="AI64" s="213">
        <v>23</v>
      </c>
      <c r="AJ64" s="213">
        <v>24</v>
      </c>
    </row>
    <row r="65" spans="1:36" x14ac:dyDescent="0.2">
      <c r="A65" s="224"/>
      <c r="B65" s="224"/>
      <c r="C65" s="222"/>
      <c r="D65" s="256">
        <v>3</v>
      </c>
      <c r="E65" s="265">
        <v>0</v>
      </c>
      <c r="F65" s="265">
        <v>5</v>
      </c>
      <c r="G65" s="301">
        <v>1.5</v>
      </c>
      <c r="H65" s="302">
        <v>2</v>
      </c>
      <c r="I65" s="213">
        <v>8</v>
      </c>
      <c r="J65" s="213">
        <v>10</v>
      </c>
      <c r="K65" s="316">
        <v>15</v>
      </c>
      <c r="L65" s="256">
        <v>20</v>
      </c>
      <c r="M65" s="301">
        <v>0.4</v>
      </c>
      <c r="N65" s="213">
        <v>1.2</v>
      </c>
      <c r="O65" s="302">
        <v>0.9</v>
      </c>
      <c r="P65" s="213">
        <v>1.5</v>
      </c>
      <c r="Q65" s="213">
        <v>4</v>
      </c>
      <c r="R65" s="213">
        <v>3</v>
      </c>
      <c r="S65" s="213">
        <v>3</v>
      </c>
      <c r="T65" s="213">
        <v>10</v>
      </c>
      <c r="U65" s="302">
        <v>8</v>
      </c>
      <c r="V65" s="301">
        <v>2</v>
      </c>
      <c r="W65" s="302">
        <v>9</v>
      </c>
      <c r="X65" s="213">
        <v>8</v>
      </c>
      <c r="Y65" s="213">
        <v>38</v>
      </c>
      <c r="Z65" s="213">
        <v>15</v>
      </c>
      <c r="AA65" s="302">
        <v>75</v>
      </c>
      <c r="AB65" s="213">
        <v>1.92</v>
      </c>
      <c r="AC65" s="213">
        <v>2.33</v>
      </c>
      <c r="AD65" s="213">
        <v>2.4700000000000002</v>
      </c>
      <c r="AE65" s="213">
        <v>9.5</v>
      </c>
      <c r="AF65" s="213">
        <v>12</v>
      </c>
      <c r="AG65" s="213">
        <v>12.5</v>
      </c>
      <c r="AH65" s="213">
        <v>19</v>
      </c>
      <c r="AI65" s="213">
        <v>23</v>
      </c>
      <c r="AJ65" s="213">
        <v>24</v>
      </c>
    </row>
    <row r="66" spans="1:36" ht="17" x14ac:dyDescent="0.2">
      <c r="A66" s="224"/>
      <c r="B66" s="201" t="s">
        <v>204</v>
      </c>
      <c r="C66" s="225"/>
      <c r="D66" s="249"/>
      <c r="E66" s="275">
        <f>AVERAGE(E63:E65)</f>
        <v>0</v>
      </c>
      <c r="F66" s="275">
        <f>AVERAGE(F63:F65)</f>
        <v>5</v>
      </c>
      <c r="G66" s="307">
        <f t="shared" ref="G66" si="24">AVERAGE(G63:G65)</f>
        <v>1.5</v>
      </c>
      <c r="H66" s="308">
        <f t="shared" ref="H66" si="25">AVERAGE(H63:H65)</f>
        <v>2</v>
      </c>
      <c r="I66" s="278">
        <f t="shared" ref="I66" si="26">AVERAGE(I63:I65)</f>
        <v>8</v>
      </c>
      <c r="J66" s="278">
        <f t="shared" ref="J66" si="27">AVERAGE(J63:J65)</f>
        <v>10</v>
      </c>
      <c r="K66" s="307">
        <f t="shared" ref="K66" si="28">AVERAGE(K63:K65)</f>
        <v>15</v>
      </c>
      <c r="L66" s="308">
        <f t="shared" ref="L66" si="29">AVERAGE(L63:L65)</f>
        <v>20</v>
      </c>
      <c r="M66" s="307">
        <f t="shared" ref="M66" si="30">AVERAGE(M63:M65)</f>
        <v>0.40000000000000008</v>
      </c>
      <c r="N66" s="278">
        <f t="shared" ref="N66" si="31">AVERAGE(N63:N65)</f>
        <v>1.2</v>
      </c>
      <c r="O66" s="308">
        <f t="shared" ref="O66" si="32">AVERAGE(O63:O65)</f>
        <v>0.9</v>
      </c>
      <c r="P66" s="278">
        <f t="shared" ref="P66" si="33">AVERAGE(P63:P65)</f>
        <v>1.5</v>
      </c>
      <c r="Q66" s="278">
        <f t="shared" ref="Q66" si="34">AVERAGE(Q63:Q65)</f>
        <v>4</v>
      </c>
      <c r="R66" s="278">
        <f t="shared" ref="R66" si="35">AVERAGE(R63:R65)</f>
        <v>3</v>
      </c>
      <c r="S66" s="278">
        <f t="shared" ref="S66" si="36">AVERAGE(S63:S65)</f>
        <v>3</v>
      </c>
      <c r="T66" s="278">
        <f t="shared" ref="T66" si="37">AVERAGE(T63:T65)</f>
        <v>10</v>
      </c>
      <c r="U66" s="308">
        <f t="shared" ref="U66" si="38">AVERAGE(U63:U65)</f>
        <v>8</v>
      </c>
      <c r="V66" s="307">
        <f t="shared" ref="V66" si="39">AVERAGE(V63:V65)</f>
        <v>2</v>
      </c>
      <c r="W66" s="308">
        <f t="shared" ref="W66" si="40">AVERAGE(W63:W65)</f>
        <v>9</v>
      </c>
      <c r="X66" s="278">
        <f t="shared" ref="X66" si="41">AVERAGE(X63:X65)</f>
        <v>8</v>
      </c>
      <c r="Y66" s="278">
        <f t="shared" ref="Y66" si="42">AVERAGE(Y63:Y65)</f>
        <v>38</v>
      </c>
      <c r="Z66" s="278">
        <f t="shared" ref="Z66" si="43">AVERAGE(Z63:Z65)</f>
        <v>15</v>
      </c>
      <c r="AA66" s="308">
        <f t="shared" ref="AA66" si="44">AVERAGE(AA63:AA65)</f>
        <v>75</v>
      </c>
      <c r="AB66" s="278">
        <f t="shared" ref="AB66" si="45">AVERAGE(AB63:AB65)</f>
        <v>1.92</v>
      </c>
      <c r="AC66" s="278">
        <f t="shared" ref="AC66" si="46">AVERAGE(AC63:AC65)</f>
        <v>2.33</v>
      </c>
      <c r="AD66" s="278">
        <f t="shared" ref="AD66" si="47">AVERAGE(AD63:AD65)</f>
        <v>2.4700000000000002</v>
      </c>
      <c r="AE66" s="278">
        <f t="shared" ref="AE66" si="48">AVERAGE(AE63:AE65)</f>
        <v>9.5</v>
      </c>
      <c r="AF66" s="278">
        <f t="shared" ref="AF66" si="49">AVERAGE(AF63:AF65)</f>
        <v>12</v>
      </c>
      <c r="AG66" s="278">
        <f t="shared" ref="AG66" si="50">AVERAGE(AG63:AG65)</f>
        <v>12.5</v>
      </c>
      <c r="AH66" s="278">
        <f t="shared" ref="AH66" si="51">AVERAGE(AH63:AH65)</f>
        <v>19</v>
      </c>
      <c r="AI66" s="278">
        <f t="shared" ref="AI66" si="52">AVERAGE(AI63:AI65)</f>
        <v>23</v>
      </c>
      <c r="AJ66" s="278">
        <f t="shared" ref="AJ66" si="53">AVERAGE(AJ63:AJ65)</f>
        <v>24</v>
      </c>
    </row>
    <row r="67" spans="1:36" ht="17" x14ac:dyDescent="0.2">
      <c r="A67" s="224"/>
      <c r="B67" s="204" t="s">
        <v>205</v>
      </c>
      <c r="C67" s="228"/>
      <c r="D67" s="253"/>
      <c r="E67" s="276">
        <f>STDEV(E63:E65)</f>
        <v>0</v>
      </c>
      <c r="F67" s="276">
        <f>STDEV(F63:F65)</f>
        <v>0</v>
      </c>
      <c r="G67" s="303">
        <f t="shared" ref="G67:AJ67" si="54">STDEV(G63:G65)</f>
        <v>0</v>
      </c>
      <c r="H67" s="304">
        <f t="shared" si="54"/>
        <v>0</v>
      </c>
      <c r="I67" s="205">
        <f t="shared" si="54"/>
        <v>0</v>
      </c>
      <c r="J67" s="205">
        <f t="shared" si="54"/>
        <v>0</v>
      </c>
      <c r="K67" s="303">
        <f t="shared" si="54"/>
        <v>0</v>
      </c>
      <c r="L67" s="304">
        <f t="shared" si="54"/>
        <v>0</v>
      </c>
      <c r="M67" s="303">
        <f t="shared" si="54"/>
        <v>6.7986997775525911E-17</v>
      </c>
      <c r="N67" s="205">
        <f t="shared" si="54"/>
        <v>0</v>
      </c>
      <c r="O67" s="304">
        <f t="shared" si="54"/>
        <v>0</v>
      </c>
      <c r="P67" s="205">
        <f t="shared" si="54"/>
        <v>0</v>
      </c>
      <c r="Q67" s="205">
        <f t="shared" si="54"/>
        <v>0</v>
      </c>
      <c r="R67" s="205">
        <f t="shared" si="54"/>
        <v>0</v>
      </c>
      <c r="S67" s="205">
        <f t="shared" si="54"/>
        <v>0</v>
      </c>
      <c r="T67" s="205">
        <f t="shared" si="54"/>
        <v>0</v>
      </c>
      <c r="U67" s="304">
        <f t="shared" si="54"/>
        <v>0</v>
      </c>
      <c r="V67" s="303">
        <f t="shared" si="54"/>
        <v>0</v>
      </c>
      <c r="W67" s="304">
        <f t="shared" si="54"/>
        <v>0</v>
      </c>
      <c r="X67" s="205">
        <f t="shared" si="54"/>
        <v>0</v>
      </c>
      <c r="Y67" s="205">
        <f t="shared" si="54"/>
        <v>0</v>
      </c>
      <c r="Z67" s="205">
        <f t="shared" si="54"/>
        <v>0</v>
      </c>
      <c r="AA67" s="304">
        <f t="shared" si="54"/>
        <v>0</v>
      </c>
      <c r="AB67" s="205">
        <f t="shared" si="54"/>
        <v>0</v>
      </c>
      <c r="AC67" s="205">
        <f t="shared" si="54"/>
        <v>0</v>
      </c>
      <c r="AD67" s="205">
        <f t="shared" si="54"/>
        <v>0</v>
      </c>
      <c r="AE67" s="205">
        <f t="shared" si="54"/>
        <v>0</v>
      </c>
      <c r="AF67" s="205">
        <f t="shared" si="54"/>
        <v>0</v>
      </c>
      <c r="AG67" s="205">
        <f t="shared" si="54"/>
        <v>0</v>
      </c>
      <c r="AH67" s="205">
        <f t="shared" si="54"/>
        <v>0</v>
      </c>
      <c r="AI67" s="205">
        <f t="shared" si="54"/>
        <v>0</v>
      </c>
      <c r="AJ67" s="205">
        <f t="shared" si="54"/>
        <v>0</v>
      </c>
    </row>
    <row r="68" spans="1:36" x14ac:dyDescent="0.2">
      <c r="A68" s="239" t="s">
        <v>100</v>
      </c>
      <c r="B68" s="240"/>
      <c r="C68" s="221"/>
      <c r="D68" s="254">
        <v>1</v>
      </c>
      <c r="E68" s="266">
        <v>5</v>
      </c>
      <c r="F68" s="266">
        <v>5</v>
      </c>
      <c r="G68" s="305">
        <v>1.5</v>
      </c>
      <c r="H68" s="306">
        <v>2</v>
      </c>
      <c r="I68" s="211">
        <v>10</v>
      </c>
      <c r="J68" s="211">
        <v>12</v>
      </c>
      <c r="K68" s="315">
        <v>15</v>
      </c>
      <c r="L68" s="254">
        <v>15</v>
      </c>
      <c r="M68" s="305">
        <v>2.7</v>
      </c>
      <c r="N68" s="211">
        <v>8.1999999999999993</v>
      </c>
      <c r="O68" s="306">
        <v>6.1</v>
      </c>
      <c r="P68" s="211">
        <v>13</v>
      </c>
      <c r="Q68" s="211">
        <v>39.5</v>
      </c>
      <c r="R68" s="211">
        <v>29.5</v>
      </c>
      <c r="S68" s="211">
        <v>27</v>
      </c>
      <c r="T68" s="211">
        <v>83</v>
      </c>
      <c r="U68" s="306">
        <v>62</v>
      </c>
      <c r="V68" s="305">
        <v>1.5</v>
      </c>
      <c r="W68" s="306">
        <v>6</v>
      </c>
      <c r="X68" s="211">
        <v>0</v>
      </c>
      <c r="Y68" s="211">
        <v>0</v>
      </c>
      <c r="Z68" s="211">
        <v>10</v>
      </c>
      <c r="AA68" s="306">
        <v>50</v>
      </c>
      <c r="AB68" s="211">
        <v>1.34</v>
      </c>
      <c r="AC68" s="211">
        <v>1.63</v>
      </c>
      <c r="AD68" s="211">
        <v>1.73</v>
      </c>
      <c r="AE68" s="211">
        <v>7</v>
      </c>
      <c r="AF68" s="211">
        <v>8.5</v>
      </c>
      <c r="AG68" s="211">
        <v>9</v>
      </c>
      <c r="AH68" s="211">
        <v>14</v>
      </c>
      <c r="AI68" s="211">
        <v>17</v>
      </c>
      <c r="AJ68" s="211">
        <v>18</v>
      </c>
    </row>
    <row r="69" spans="1:36" x14ac:dyDescent="0.2">
      <c r="A69" s="229" t="s">
        <v>425</v>
      </c>
      <c r="B69" s="224"/>
      <c r="C69" s="222"/>
      <c r="D69" s="256">
        <v>2</v>
      </c>
      <c r="E69" s="265">
        <v>5</v>
      </c>
      <c r="F69" s="265">
        <v>5</v>
      </c>
      <c r="G69" s="301">
        <v>1.5</v>
      </c>
      <c r="H69" s="302">
        <v>2</v>
      </c>
      <c r="I69" s="213">
        <v>10</v>
      </c>
      <c r="J69" s="213">
        <v>12</v>
      </c>
      <c r="K69" s="316">
        <v>15</v>
      </c>
      <c r="L69" s="256">
        <v>15</v>
      </c>
      <c r="M69" s="301">
        <v>2.7</v>
      </c>
      <c r="N69" s="213">
        <v>8.1999999999999993</v>
      </c>
      <c r="O69" s="302">
        <v>6.1</v>
      </c>
      <c r="P69" s="213">
        <v>13</v>
      </c>
      <c r="Q69" s="213">
        <v>39.5</v>
      </c>
      <c r="R69" s="213">
        <v>29.5</v>
      </c>
      <c r="S69" s="213">
        <v>27</v>
      </c>
      <c r="T69" s="213">
        <v>83</v>
      </c>
      <c r="U69" s="302">
        <v>62</v>
      </c>
      <c r="V69" s="301">
        <v>1.5</v>
      </c>
      <c r="W69" s="302">
        <v>6</v>
      </c>
      <c r="X69" s="213">
        <v>0</v>
      </c>
      <c r="Y69" s="213">
        <v>4</v>
      </c>
      <c r="Z69" s="213">
        <v>10</v>
      </c>
      <c r="AA69" s="302">
        <v>50</v>
      </c>
      <c r="AB69" s="213">
        <v>1.34</v>
      </c>
      <c r="AC69" s="213">
        <v>1.63</v>
      </c>
      <c r="AD69" s="213">
        <v>1.73</v>
      </c>
      <c r="AE69" s="213">
        <v>7</v>
      </c>
      <c r="AF69" s="213">
        <v>8.5</v>
      </c>
      <c r="AG69" s="213">
        <v>9</v>
      </c>
      <c r="AH69" s="213">
        <v>14</v>
      </c>
      <c r="AI69" s="213">
        <v>17</v>
      </c>
      <c r="AJ69" s="213">
        <v>18</v>
      </c>
    </row>
    <row r="70" spans="1:36" x14ac:dyDescent="0.2">
      <c r="A70" s="224"/>
      <c r="B70" s="224"/>
      <c r="C70" s="222"/>
      <c r="D70" s="256">
        <v>3</v>
      </c>
      <c r="E70" s="265">
        <v>5</v>
      </c>
      <c r="F70" s="265">
        <v>5</v>
      </c>
      <c r="G70" s="301">
        <v>1.5</v>
      </c>
      <c r="H70" s="302">
        <v>2</v>
      </c>
      <c r="I70" s="213">
        <v>10</v>
      </c>
      <c r="J70" s="213">
        <v>12</v>
      </c>
      <c r="K70" s="316">
        <v>15</v>
      </c>
      <c r="L70" s="256">
        <v>15</v>
      </c>
      <c r="M70" s="301">
        <v>2.7</v>
      </c>
      <c r="N70" s="213">
        <v>8.1999999999999993</v>
      </c>
      <c r="O70" s="302">
        <v>6.1</v>
      </c>
      <c r="P70" s="213">
        <v>13</v>
      </c>
      <c r="Q70" s="213">
        <v>39.5</v>
      </c>
      <c r="R70" s="213">
        <v>29.5</v>
      </c>
      <c r="S70" s="213">
        <v>27</v>
      </c>
      <c r="T70" s="213">
        <v>83</v>
      </c>
      <c r="U70" s="302">
        <v>62</v>
      </c>
      <c r="V70" s="301">
        <v>1.5</v>
      </c>
      <c r="W70" s="302">
        <v>6</v>
      </c>
      <c r="X70" s="213">
        <v>0</v>
      </c>
      <c r="Y70" s="213">
        <v>4</v>
      </c>
      <c r="Z70" s="213">
        <v>10</v>
      </c>
      <c r="AA70" s="302">
        <v>50</v>
      </c>
      <c r="AB70" s="213">
        <v>1.34</v>
      </c>
      <c r="AC70" s="213">
        <v>1.63</v>
      </c>
      <c r="AD70" s="213">
        <v>1.73</v>
      </c>
      <c r="AE70" s="213">
        <v>7</v>
      </c>
      <c r="AF70" s="213">
        <v>8.5</v>
      </c>
      <c r="AG70" s="213">
        <v>9</v>
      </c>
      <c r="AH70" s="213">
        <v>14</v>
      </c>
      <c r="AI70" s="213">
        <v>17</v>
      </c>
      <c r="AJ70" s="213">
        <v>18</v>
      </c>
    </row>
    <row r="71" spans="1:36" ht="17" x14ac:dyDescent="0.2">
      <c r="A71" s="224"/>
      <c r="B71" s="201" t="s">
        <v>204</v>
      </c>
      <c r="C71" s="225"/>
      <c r="D71" s="249"/>
      <c r="E71" s="275">
        <f>AVERAGE(E68:E70)</f>
        <v>5</v>
      </c>
      <c r="F71" s="275">
        <f>AVERAGE(F68:F70)</f>
        <v>5</v>
      </c>
      <c r="G71" s="307">
        <f t="shared" ref="G71" si="55">AVERAGE(G68:G70)</f>
        <v>1.5</v>
      </c>
      <c r="H71" s="308">
        <f t="shared" ref="H71" si="56">AVERAGE(H68:H70)</f>
        <v>2</v>
      </c>
      <c r="I71" s="278">
        <f t="shared" ref="I71" si="57">AVERAGE(I68:I70)</f>
        <v>10</v>
      </c>
      <c r="J71" s="278">
        <f t="shared" ref="J71" si="58">AVERAGE(J68:J70)</f>
        <v>12</v>
      </c>
      <c r="K71" s="307">
        <f t="shared" ref="K71" si="59">AVERAGE(K68:K70)</f>
        <v>15</v>
      </c>
      <c r="L71" s="308">
        <f t="shared" ref="L71" si="60">AVERAGE(L68:L70)</f>
        <v>15</v>
      </c>
      <c r="M71" s="307">
        <f t="shared" ref="M71" si="61">AVERAGE(M68:M70)</f>
        <v>2.7000000000000006</v>
      </c>
      <c r="N71" s="278">
        <f t="shared" ref="N71" si="62">AVERAGE(N68:N70)</f>
        <v>8.1999999999999993</v>
      </c>
      <c r="O71" s="308">
        <f t="shared" ref="O71" si="63">AVERAGE(O68:O70)</f>
        <v>6.0999999999999988</v>
      </c>
      <c r="P71" s="278">
        <f t="shared" ref="P71" si="64">AVERAGE(P68:P70)</f>
        <v>13</v>
      </c>
      <c r="Q71" s="278">
        <f t="shared" ref="Q71" si="65">AVERAGE(Q68:Q70)</f>
        <v>39.5</v>
      </c>
      <c r="R71" s="278">
        <f t="shared" ref="R71" si="66">AVERAGE(R68:R70)</f>
        <v>29.5</v>
      </c>
      <c r="S71" s="278">
        <f t="shared" ref="S71" si="67">AVERAGE(S68:S70)</f>
        <v>27</v>
      </c>
      <c r="T71" s="278">
        <f t="shared" ref="T71" si="68">AVERAGE(T68:T70)</f>
        <v>83</v>
      </c>
      <c r="U71" s="308">
        <f t="shared" ref="U71" si="69">AVERAGE(U68:U70)</f>
        <v>62</v>
      </c>
      <c r="V71" s="307">
        <f t="shared" ref="V71" si="70">AVERAGE(V68:V70)</f>
        <v>1.5</v>
      </c>
      <c r="W71" s="308">
        <f t="shared" ref="W71" si="71">AVERAGE(W68:W70)</f>
        <v>6</v>
      </c>
      <c r="X71" s="278">
        <f t="shared" ref="X71" si="72">AVERAGE(X68:X70)</f>
        <v>0</v>
      </c>
      <c r="Y71" s="278">
        <f t="shared" ref="Y71" si="73">AVERAGE(Y68:Y70)</f>
        <v>2.6666666666666665</v>
      </c>
      <c r="Z71" s="278">
        <f t="shared" ref="Z71" si="74">AVERAGE(Z68:Z70)</f>
        <v>10</v>
      </c>
      <c r="AA71" s="308">
        <f t="shared" ref="AA71" si="75">AVERAGE(AA68:AA70)</f>
        <v>50</v>
      </c>
      <c r="AB71" s="278">
        <f t="shared" ref="AB71" si="76">AVERAGE(AB68:AB70)</f>
        <v>1.34</v>
      </c>
      <c r="AC71" s="278">
        <f t="shared" ref="AC71" si="77">AVERAGE(AC68:AC70)</f>
        <v>1.63</v>
      </c>
      <c r="AD71" s="278">
        <f t="shared" ref="AD71" si="78">AVERAGE(AD68:AD70)</f>
        <v>1.7299999999999998</v>
      </c>
      <c r="AE71" s="278">
        <f t="shared" ref="AE71" si="79">AVERAGE(AE68:AE70)</f>
        <v>7</v>
      </c>
      <c r="AF71" s="278">
        <f t="shared" ref="AF71" si="80">AVERAGE(AF68:AF70)</f>
        <v>8.5</v>
      </c>
      <c r="AG71" s="278">
        <f t="shared" ref="AG71" si="81">AVERAGE(AG68:AG70)</f>
        <v>9</v>
      </c>
      <c r="AH71" s="278">
        <f t="shared" ref="AH71" si="82">AVERAGE(AH68:AH70)</f>
        <v>14</v>
      </c>
      <c r="AI71" s="278">
        <f t="shared" ref="AI71" si="83">AVERAGE(AI68:AI70)</f>
        <v>17</v>
      </c>
      <c r="AJ71" s="278">
        <f t="shared" ref="AJ71" si="84">AVERAGE(AJ68:AJ70)</f>
        <v>18</v>
      </c>
    </row>
    <row r="72" spans="1:36" ht="17" x14ac:dyDescent="0.2">
      <c r="A72" s="224"/>
      <c r="B72" s="204" t="s">
        <v>205</v>
      </c>
      <c r="C72" s="228"/>
      <c r="D72" s="250"/>
      <c r="E72" s="277">
        <f>STDEV(E68:E70)</f>
        <v>0</v>
      </c>
      <c r="F72" s="277">
        <f>STDEV(F68:F70)</f>
        <v>0</v>
      </c>
      <c r="G72" s="293">
        <f t="shared" ref="G72:AJ72" si="85">STDEV(G68:G70)</f>
        <v>0</v>
      </c>
      <c r="H72" s="294">
        <f t="shared" si="85"/>
        <v>0</v>
      </c>
      <c r="I72" s="205">
        <f t="shared" si="85"/>
        <v>0</v>
      </c>
      <c r="J72" s="205">
        <f t="shared" si="85"/>
        <v>0</v>
      </c>
      <c r="K72" s="293">
        <f t="shared" si="85"/>
        <v>0</v>
      </c>
      <c r="L72" s="294">
        <f t="shared" si="85"/>
        <v>0</v>
      </c>
      <c r="M72" s="293">
        <f t="shared" si="85"/>
        <v>5.4389598220420729E-16</v>
      </c>
      <c r="N72" s="208">
        <f t="shared" si="85"/>
        <v>0</v>
      </c>
      <c r="O72" s="294">
        <f t="shared" si="85"/>
        <v>1.0877919644084146E-15</v>
      </c>
      <c r="P72" s="208">
        <f t="shared" si="85"/>
        <v>0</v>
      </c>
      <c r="Q72" s="208">
        <f t="shared" si="85"/>
        <v>0</v>
      </c>
      <c r="R72" s="208">
        <f t="shared" si="85"/>
        <v>0</v>
      </c>
      <c r="S72" s="208">
        <f t="shared" si="85"/>
        <v>0</v>
      </c>
      <c r="T72" s="208">
        <f t="shared" si="85"/>
        <v>0</v>
      </c>
      <c r="U72" s="294">
        <f t="shared" si="85"/>
        <v>0</v>
      </c>
      <c r="V72" s="293">
        <f t="shared" si="85"/>
        <v>0</v>
      </c>
      <c r="W72" s="294">
        <f t="shared" si="85"/>
        <v>0</v>
      </c>
      <c r="X72" s="205">
        <f t="shared" si="85"/>
        <v>0</v>
      </c>
      <c r="Y72" s="205">
        <f t="shared" si="85"/>
        <v>2.3094010767585034</v>
      </c>
      <c r="Z72" s="208">
        <f t="shared" si="85"/>
        <v>0</v>
      </c>
      <c r="AA72" s="294">
        <f t="shared" si="85"/>
        <v>0</v>
      </c>
      <c r="AB72" s="205">
        <f t="shared" si="85"/>
        <v>0</v>
      </c>
      <c r="AC72" s="205">
        <f t="shared" si="85"/>
        <v>0</v>
      </c>
      <c r="AD72" s="205">
        <f t="shared" si="85"/>
        <v>2.7194799110210365E-16</v>
      </c>
      <c r="AE72" s="205">
        <f t="shared" si="85"/>
        <v>0</v>
      </c>
      <c r="AF72" s="205">
        <f t="shared" si="85"/>
        <v>0</v>
      </c>
      <c r="AG72" s="205">
        <f t="shared" si="85"/>
        <v>0</v>
      </c>
      <c r="AH72" s="205">
        <f t="shared" si="85"/>
        <v>0</v>
      </c>
      <c r="AI72" s="205">
        <f t="shared" si="85"/>
        <v>0</v>
      </c>
      <c r="AJ72" s="205">
        <f t="shared" si="85"/>
        <v>0</v>
      </c>
    </row>
    <row r="73" spans="1:36" x14ac:dyDescent="0.2">
      <c r="A73" s="241" t="s">
        <v>56</v>
      </c>
      <c r="B73" s="241" t="s">
        <v>347</v>
      </c>
      <c r="C73" s="242"/>
      <c r="D73" s="243"/>
      <c r="E73" s="244"/>
      <c r="F73" s="244"/>
      <c r="G73" s="244"/>
      <c r="H73" s="244"/>
      <c r="I73" s="244"/>
      <c r="J73" s="244"/>
      <c r="K73" s="243"/>
      <c r="L73" s="243"/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</row>
    <row r="74" spans="1:36" x14ac:dyDescent="0.2">
      <c r="A74" s="229" t="s">
        <v>51</v>
      </c>
      <c r="B74" s="229" t="s">
        <v>347</v>
      </c>
      <c r="AJ74" s="209"/>
    </row>
    <row r="75" spans="1:36" x14ac:dyDescent="0.2">
      <c r="A75" s="229" t="s">
        <v>49</v>
      </c>
      <c r="B75" s="229" t="s">
        <v>347</v>
      </c>
      <c r="AJ75" s="209"/>
    </row>
    <row r="76" spans="1:36" x14ac:dyDescent="0.2">
      <c r="A76" s="229" t="s">
        <v>50</v>
      </c>
      <c r="B76" s="229" t="s">
        <v>347</v>
      </c>
      <c r="AD76" s="209" t="s">
        <v>295</v>
      </c>
      <c r="AG76" s="209" t="s">
        <v>295</v>
      </c>
      <c r="AJ76" s="209" t="s">
        <v>295</v>
      </c>
    </row>
    <row r="77" spans="1:36" x14ac:dyDescent="0.2">
      <c r="A77" s="235" t="s">
        <v>47</v>
      </c>
      <c r="B77" s="235" t="s">
        <v>347</v>
      </c>
      <c r="C77" s="230"/>
      <c r="M77" s="209" t="s">
        <v>292</v>
      </c>
      <c r="P77" s="209" t="s">
        <v>292</v>
      </c>
      <c r="S77" s="209" t="s">
        <v>292</v>
      </c>
      <c r="V77" s="209" t="s">
        <v>291</v>
      </c>
      <c r="X77" s="209" t="s">
        <v>291</v>
      </c>
      <c r="Z77" s="209" t="s">
        <v>291</v>
      </c>
      <c r="AB77" s="209" t="s">
        <v>290</v>
      </c>
      <c r="AD77" s="209" t="s">
        <v>289</v>
      </c>
      <c r="AE77" s="209" t="s">
        <v>290</v>
      </c>
      <c r="AG77" s="209" t="s">
        <v>289</v>
      </c>
      <c r="AH77" s="209" t="s">
        <v>290</v>
      </c>
      <c r="AJ77" s="209" t="s">
        <v>289</v>
      </c>
    </row>
    <row r="78" spans="1:36" x14ac:dyDescent="0.2">
      <c r="A78" s="235" t="s">
        <v>44</v>
      </c>
      <c r="B78" s="235" t="s">
        <v>347</v>
      </c>
      <c r="C78" s="230"/>
      <c r="AJ78" s="209"/>
    </row>
    <row r="79" spans="1:36" x14ac:dyDescent="0.2">
      <c r="A79" s="229" t="s">
        <v>43</v>
      </c>
      <c r="B79" s="229" t="s">
        <v>347</v>
      </c>
      <c r="AJ79" s="209"/>
    </row>
    <row r="80" spans="1:36" x14ac:dyDescent="0.2">
      <c r="A80" s="229" t="s">
        <v>46</v>
      </c>
      <c r="B80" s="229" t="s">
        <v>347</v>
      </c>
      <c r="AJ80" s="209"/>
    </row>
    <row r="81" spans="1:36" x14ac:dyDescent="0.2">
      <c r="A81" s="236" t="s">
        <v>196</v>
      </c>
      <c r="B81" s="229" t="s">
        <v>347</v>
      </c>
      <c r="M81" s="209">
        <v>2.5</v>
      </c>
      <c r="P81" s="209">
        <v>2.5</v>
      </c>
      <c r="S81" s="209">
        <v>2.5</v>
      </c>
      <c r="AD81" s="209">
        <v>2.86</v>
      </c>
      <c r="AG81" s="209">
        <v>2.86</v>
      </c>
      <c r="AJ81" s="209">
        <v>2.86</v>
      </c>
    </row>
    <row r="82" spans="1:36" x14ac:dyDescent="0.2">
      <c r="M82" s="209">
        <v>2</v>
      </c>
      <c r="P82" s="209">
        <v>2</v>
      </c>
      <c r="S82" s="209">
        <v>2</v>
      </c>
      <c r="AD82" s="209">
        <v>2.81</v>
      </c>
      <c r="AG82" s="209">
        <v>2.81</v>
      </c>
      <c r="AJ82" s="209">
        <v>2.81</v>
      </c>
    </row>
    <row r="83" spans="1:36" x14ac:dyDescent="0.2">
      <c r="M83" s="209">
        <v>1.5</v>
      </c>
      <c r="P83" s="209">
        <v>1.5</v>
      </c>
      <c r="S83" s="209">
        <v>1.5</v>
      </c>
      <c r="AD83" s="209">
        <v>2.79</v>
      </c>
      <c r="AG83" s="209">
        <v>2.79</v>
      </c>
      <c r="AJ83" s="209">
        <v>2.79</v>
      </c>
    </row>
    <row r="84" spans="1:36" x14ac:dyDescent="0.2">
      <c r="AJ84" s="209"/>
    </row>
    <row r="85" spans="1:36" x14ac:dyDescent="0.2">
      <c r="AJ85" s="209"/>
    </row>
    <row r="86" spans="1:36" x14ac:dyDescent="0.2">
      <c r="AJ86" s="209"/>
    </row>
    <row r="87" spans="1:36" x14ac:dyDescent="0.2">
      <c r="AJ87" s="209"/>
    </row>
    <row r="88" spans="1:36" x14ac:dyDescent="0.2">
      <c r="AJ88" s="209"/>
    </row>
    <row r="89" spans="1:36" x14ac:dyDescent="0.2">
      <c r="AJ89" s="209"/>
    </row>
    <row r="90" spans="1:36" x14ac:dyDescent="0.2">
      <c r="B90" s="237"/>
      <c r="C90" s="238"/>
      <c r="AJ90" s="209"/>
    </row>
    <row r="91" spans="1:36" x14ac:dyDescent="0.2">
      <c r="AJ91" s="209"/>
    </row>
    <row r="92" spans="1:36" x14ac:dyDescent="0.2">
      <c r="AJ92" s="209"/>
    </row>
    <row r="93" spans="1:36" x14ac:dyDescent="0.2">
      <c r="B93" s="237"/>
      <c r="C93" s="238"/>
      <c r="AJ93" s="209"/>
    </row>
    <row r="94" spans="1:36" x14ac:dyDescent="0.2">
      <c r="AJ94" s="209"/>
    </row>
    <row r="95" spans="1:36" x14ac:dyDescent="0.2">
      <c r="AJ95" s="209"/>
    </row>
    <row r="96" spans="1:36" x14ac:dyDescent="0.2">
      <c r="AJ96" s="209"/>
    </row>
    <row r="97" spans="1:36" x14ac:dyDescent="0.2">
      <c r="AJ97" s="209"/>
    </row>
    <row r="98" spans="1:36" x14ac:dyDescent="0.2">
      <c r="AJ98" s="209"/>
    </row>
    <row r="108" spans="1:36" ht="34" x14ac:dyDescent="0.2">
      <c r="A108" s="55"/>
      <c r="B108" s="55"/>
      <c r="C108" s="83"/>
      <c r="D108" s="83"/>
      <c r="E108" s="83" t="s">
        <v>282</v>
      </c>
      <c r="F108" s="83" t="s">
        <v>284</v>
      </c>
      <c r="G108" s="83" t="s">
        <v>282</v>
      </c>
      <c r="H108" s="83"/>
      <c r="I108" s="220"/>
      <c r="J108" s="220"/>
      <c r="M108" s="83" t="s">
        <v>282</v>
      </c>
      <c r="N108" s="83"/>
      <c r="O108" s="83"/>
      <c r="P108" s="83" t="s">
        <v>282</v>
      </c>
      <c r="Q108" s="83"/>
      <c r="R108" s="83"/>
      <c r="S108" s="83" t="s">
        <v>282</v>
      </c>
      <c r="T108" s="83"/>
      <c r="U108" s="83"/>
      <c r="V108" s="83" t="s">
        <v>283</v>
      </c>
      <c r="W108" s="83"/>
      <c r="X108" s="83" t="s">
        <v>283</v>
      </c>
      <c r="Y108" s="83"/>
      <c r="Z108" s="83" t="s">
        <v>283</v>
      </c>
      <c r="AA108" s="83"/>
      <c r="AB108" s="83" t="s">
        <v>282</v>
      </c>
      <c r="AC108" s="83"/>
      <c r="AE108" s="83" t="s">
        <v>282</v>
      </c>
      <c r="AF108" s="83"/>
      <c r="AH108" s="83" t="s">
        <v>282</v>
      </c>
      <c r="AI108" s="83"/>
      <c r="AJ108" s="209"/>
    </row>
    <row r="109" spans="1:36" ht="17" x14ac:dyDescent="0.2">
      <c r="A109" s="55"/>
      <c r="B109" s="55"/>
      <c r="C109" s="83"/>
      <c r="D109" s="83"/>
      <c r="E109" s="83" t="s">
        <v>281</v>
      </c>
      <c r="F109" s="83" t="s">
        <v>281</v>
      </c>
      <c r="G109" s="83" t="s">
        <v>281</v>
      </c>
      <c r="H109" s="83"/>
      <c r="I109" s="220"/>
      <c r="J109" s="220"/>
      <c r="M109" s="83" t="s">
        <v>281</v>
      </c>
      <c r="N109" s="83"/>
      <c r="O109" s="83"/>
      <c r="P109" s="83" t="s">
        <v>281</v>
      </c>
      <c r="Q109" s="83"/>
      <c r="R109" s="83"/>
      <c r="S109" s="83" t="s">
        <v>281</v>
      </c>
      <c r="T109" s="83"/>
      <c r="U109" s="83"/>
      <c r="V109" s="83" t="s">
        <v>281</v>
      </c>
      <c r="W109" s="83"/>
      <c r="X109" s="83" t="s">
        <v>281</v>
      </c>
      <c r="Y109" s="83"/>
      <c r="Z109" s="83" t="s">
        <v>281</v>
      </c>
      <c r="AA109" s="83"/>
      <c r="AB109" s="83" t="s">
        <v>281</v>
      </c>
      <c r="AC109" s="83"/>
      <c r="AE109" s="83" t="s">
        <v>281</v>
      </c>
      <c r="AF109" s="83"/>
      <c r="AH109" s="83" t="s">
        <v>281</v>
      </c>
      <c r="AI109" s="83"/>
      <c r="AJ109" s="209"/>
    </row>
    <row r="110" spans="1:36" ht="34" x14ac:dyDescent="0.2">
      <c r="A110" s="55"/>
      <c r="B110" s="231"/>
      <c r="C110" s="223"/>
      <c r="D110" s="223"/>
      <c r="E110" s="83" t="s">
        <v>278</v>
      </c>
      <c r="F110" s="83" t="s">
        <v>280</v>
      </c>
      <c r="G110" s="83" t="s">
        <v>278</v>
      </c>
      <c r="H110" s="83"/>
      <c r="I110" s="220"/>
      <c r="J110" s="220"/>
      <c r="M110" s="83" t="s">
        <v>278</v>
      </c>
      <c r="N110" s="83"/>
      <c r="O110" s="83"/>
      <c r="P110" s="83" t="s">
        <v>278</v>
      </c>
      <c r="Q110" s="83"/>
      <c r="R110" s="83"/>
      <c r="S110" s="83" t="s">
        <v>278</v>
      </c>
      <c r="T110" s="83"/>
      <c r="U110" s="83"/>
      <c r="V110" s="83" t="s">
        <v>279</v>
      </c>
      <c r="W110" s="83"/>
      <c r="X110" s="83" t="s">
        <v>279</v>
      </c>
      <c r="Y110" s="83"/>
      <c r="Z110" s="83" t="s">
        <v>279</v>
      </c>
      <c r="AA110" s="83"/>
      <c r="AB110" s="83" t="s">
        <v>278</v>
      </c>
      <c r="AC110" s="83"/>
      <c r="AE110" s="83" t="s">
        <v>278</v>
      </c>
      <c r="AF110" s="83"/>
      <c r="AH110" s="83" t="s">
        <v>278</v>
      </c>
      <c r="AI110" s="83"/>
      <c r="AJ110" s="209"/>
    </row>
    <row r="111" spans="1:36" ht="34" x14ac:dyDescent="0.2">
      <c r="A111" s="55"/>
      <c r="B111" s="231"/>
      <c r="C111" s="223"/>
      <c r="D111" s="223"/>
      <c r="E111" s="83" t="s">
        <v>276</v>
      </c>
      <c r="F111" s="83" t="s">
        <v>275</v>
      </c>
      <c r="G111" s="83" t="s">
        <v>276</v>
      </c>
      <c r="H111" s="83"/>
      <c r="I111" s="220"/>
      <c r="J111" s="220"/>
      <c r="K111" s="229"/>
      <c r="M111" s="83" t="s">
        <v>276</v>
      </c>
      <c r="N111" s="83"/>
      <c r="O111" s="83"/>
      <c r="P111" s="83" t="s">
        <v>276</v>
      </c>
      <c r="Q111" s="83"/>
      <c r="R111" s="83"/>
      <c r="S111" s="83" t="s">
        <v>276</v>
      </c>
      <c r="T111" s="83"/>
      <c r="U111" s="83"/>
      <c r="V111" s="83" t="s">
        <v>277</v>
      </c>
      <c r="W111" s="83"/>
      <c r="X111" s="83" t="s">
        <v>277</v>
      </c>
      <c r="Y111" s="83"/>
      <c r="Z111" s="83" t="s">
        <v>277</v>
      </c>
      <c r="AA111" s="83"/>
      <c r="AB111" s="83" t="s">
        <v>276</v>
      </c>
      <c r="AC111" s="83"/>
      <c r="AE111" s="83" t="s">
        <v>276</v>
      </c>
      <c r="AF111" s="83"/>
      <c r="AH111" s="83" t="s">
        <v>276</v>
      </c>
      <c r="AI111" s="83"/>
      <c r="AJ111" s="209"/>
    </row>
  </sheetData>
  <mergeCells count="23">
    <mergeCell ref="AL1:AN1"/>
    <mergeCell ref="A1:A3"/>
    <mergeCell ref="D1:D3"/>
    <mergeCell ref="B1:B3"/>
    <mergeCell ref="C1:C3"/>
    <mergeCell ref="E1:E2"/>
    <mergeCell ref="F1:F2"/>
    <mergeCell ref="P2:R2"/>
    <mergeCell ref="M1:U1"/>
    <mergeCell ref="I2:J2"/>
    <mergeCell ref="G1:L1"/>
    <mergeCell ref="M2:O2"/>
    <mergeCell ref="G2:H2"/>
    <mergeCell ref="S2:U2"/>
    <mergeCell ref="K2:L2"/>
    <mergeCell ref="AE2:AG2"/>
    <mergeCell ref="AH2:AJ2"/>
    <mergeCell ref="AB1:AJ1"/>
    <mergeCell ref="V2:W2"/>
    <mergeCell ref="X2:Y2"/>
    <mergeCell ref="V1:AA1"/>
    <mergeCell ref="Z2:AA2"/>
    <mergeCell ref="AB2:AD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D8BE-BB33-9548-9FEE-E37D6C47D517}">
  <dimension ref="A1:BK79"/>
  <sheetViews>
    <sheetView tabSelected="1" topLeftCell="A2" zoomScale="78" zoomScaleNormal="78" workbookViewId="0">
      <selection activeCell="E20" sqref="E20"/>
    </sheetView>
  </sheetViews>
  <sheetFormatPr baseColWidth="10" defaultRowHeight="19" x14ac:dyDescent="0.2"/>
  <cols>
    <col min="1" max="3" width="10.83203125" style="47"/>
    <col min="4" max="4" width="14.1640625" customWidth="1"/>
    <col min="5" max="5" width="20.5" bestFit="1" customWidth="1"/>
    <col min="6" max="6" width="18.1640625" bestFit="1" customWidth="1"/>
    <col min="7" max="8" width="14.1640625" customWidth="1"/>
    <col min="9" max="9" width="16.83203125" style="47" bestFit="1" customWidth="1"/>
    <col min="10" max="10" width="14" style="47" customWidth="1"/>
    <col min="11" max="11" width="6.6640625" style="47" customWidth="1"/>
    <col min="12" max="12" width="10.5" style="47" customWidth="1"/>
    <col min="13" max="13" width="14.33203125" style="47" bestFit="1" customWidth="1"/>
    <col min="14" max="14" width="9.83203125" style="47" bestFit="1" customWidth="1"/>
    <col min="15" max="15" width="7.1640625" style="47" bestFit="1" customWidth="1"/>
    <col min="16" max="16" width="9.83203125" style="47" bestFit="1" customWidth="1"/>
    <col min="17" max="17" width="12" style="47" bestFit="1" customWidth="1"/>
    <col min="18" max="18" width="9.83203125" style="47" bestFit="1" customWidth="1"/>
    <col min="19" max="19" width="24.33203125" style="47" bestFit="1" customWidth="1"/>
    <col min="20" max="20" width="14" style="85" customWidth="1"/>
    <col min="21" max="21" width="10" style="85" customWidth="1"/>
    <col min="22" max="22" width="12.83203125" style="85" customWidth="1"/>
    <col min="23" max="24" width="24.33203125" style="85" customWidth="1"/>
    <col min="25" max="25" width="12" style="186" bestFit="1" customWidth="1"/>
    <col min="26" max="28" width="10.83203125" style="187" customWidth="1"/>
    <col min="34" max="42" width="10.83203125" style="56"/>
  </cols>
  <sheetData>
    <row r="1" spans="1:48" x14ac:dyDescent="0.2">
      <c r="A1" s="40" t="s">
        <v>83</v>
      </c>
      <c r="B1" s="40" t="s">
        <v>228</v>
      </c>
      <c r="C1" s="40" t="s">
        <v>84</v>
      </c>
      <c r="D1" s="40" t="s">
        <v>443</v>
      </c>
      <c r="E1" s="40" t="s">
        <v>444</v>
      </c>
      <c r="F1" s="40" t="s">
        <v>445</v>
      </c>
      <c r="G1" s="40" t="s">
        <v>446</v>
      </c>
      <c r="H1" s="40" t="s">
        <v>447</v>
      </c>
      <c r="I1" s="40" t="s">
        <v>266</v>
      </c>
      <c r="J1" s="40" t="s">
        <v>185</v>
      </c>
      <c r="K1" s="40" t="s">
        <v>66</v>
      </c>
      <c r="L1" s="40" t="s">
        <v>262</v>
      </c>
      <c r="M1" s="40" t="s">
        <v>261</v>
      </c>
      <c r="N1" s="40" t="s">
        <v>262</v>
      </c>
      <c r="O1" s="40" t="s">
        <v>263</v>
      </c>
      <c r="P1" s="40" t="s">
        <v>262</v>
      </c>
      <c r="Q1" s="40" t="s">
        <v>264</v>
      </c>
      <c r="R1" s="40" t="s">
        <v>262</v>
      </c>
      <c r="S1" s="40" t="s">
        <v>265</v>
      </c>
      <c r="T1" s="84" t="s">
        <v>427</v>
      </c>
      <c r="U1" s="84" t="s">
        <v>428</v>
      </c>
      <c r="V1" s="84" t="s">
        <v>429</v>
      </c>
      <c r="W1" s="84" t="s">
        <v>403</v>
      </c>
      <c r="X1" s="78" t="s">
        <v>404</v>
      </c>
      <c r="Y1" s="84" t="s">
        <v>293</v>
      </c>
      <c r="Z1" s="84" t="s">
        <v>431</v>
      </c>
      <c r="AA1" s="84" t="s">
        <v>287</v>
      </c>
      <c r="AB1" s="84" t="s">
        <v>431</v>
      </c>
      <c r="AC1" s="84" t="s">
        <v>432</v>
      </c>
      <c r="AD1" s="84" t="s">
        <v>431</v>
      </c>
      <c r="AE1" s="84" t="s">
        <v>433</v>
      </c>
      <c r="AF1" s="84" t="s">
        <v>431</v>
      </c>
      <c r="AG1" s="84" t="s">
        <v>434</v>
      </c>
      <c r="AH1" s="84" t="s">
        <v>431</v>
      </c>
      <c r="AI1" s="84" t="s">
        <v>435</v>
      </c>
      <c r="AJ1" s="84" t="s">
        <v>431</v>
      </c>
      <c r="AK1" s="84" t="s">
        <v>436</v>
      </c>
      <c r="AL1" s="84" t="s">
        <v>431</v>
      </c>
      <c r="AM1" s="84" t="s">
        <v>437</v>
      </c>
      <c r="AN1" s="84" t="s">
        <v>431</v>
      </c>
      <c r="AO1" s="84" t="s">
        <v>438</v>
      </c>
      <c r="AP1" s="84" t="s">
        <v>431</v>
      </c>
      <c r="AQ1" s="84" t="s">
        <v>439</v>
      </c>
      <c r="AR1" s="84" t="s">
        <v>431</v>
      </c>
      <c r="AS1" s="84" t="s">
        <v>289</v>
      </c>
      <c r="AT1" s="84" t="s">
        <v>431</v>
      </c>
      <c r="AU1" s="84" t="s">
        <v>440</v>
      </c>
      <c r="AV1" s="84" t="s">
        <v>431</v>
      </c>
    </row>
    <row r="2" spans="1:48" x14ac:dyDescent="0.2">
      <c r="A2" s="111" t="s">
        <v>93</v>
      </c>
      <c r="B2" s="109" t="s">
        <v>98</v>
      </c>
      <c r="C2" s="42" t="s">
        <v>52</v>
      </c>
      <c r="D2" s="364">
        <v>3030.3891600000002</v>
      </c>
      <c r="E2" s="365">
        <v>-96.525000000000006</v>
      </c>
      <c r="F2" s="365">
        <v>17.6129999999999</v>
      </c>
      <c r="G2" s="364">
        <v>257</v>
      </c>
      <c r="H2" s="364">
        <v>30</v>
      </c>
      <c r="I2" s="49">
        <v>3017</v>
      </c>
      <c r="J2" s="42" t="s">
        <v>42</v>
      </c>
      <c r="K2" s="41">
        <v>4.1033333333333335</v>
      </c>
      <c r="L2" s="41">
        <v>3.2145502536643007E-2</v>
      </c>
      <c r="M2" s="41">
        <v>3.1733333333333333</v>
      </c>
      <c r="N2" s="41">
        <v>2.5166114784235975E-2</v>
      </c>
      <c r="O2" s="41">
        <v>6.7058746275605507</v>
      </c>
      <c r="P2" s="41">
        <v>1.3998942877593799</v>
      </c>
      <c r="Q2" s="41">
        <v>1.2026278973779652</v>
      </c>
      <c r="R2" s="41">
        <v>3.3173373875804449E-2</v>
      </c>
      <c r="S2" s="119" t="s">
        <v>258</v>
      </c>
      <c r="T2" s="175">
        <v>30.400000000000006</v>
      </c>
      <c r="U2" s="175">
        <v>56.92</v>
      </c>
      <c r="V2" s="175">
        <v>12.68</v>
      </c>
      <c r="W2" s="30" t="s">
        <v>415</v>
      </c>
      <c r="X2" s="79" t="s">
        <v>390</v>
      </c>
      <c r="Y2" s="355">
        <v>5</v>
      </c>
      <c r="Z2" s="352">
        <v>0</v>
      </c>
      <c r="AA2" s="355">
        <v>5</v>
      </c>
      <c r="AB2" s="352">
        <v>0</v>
      </c>
      <c r="AC2" s="323">
        <v>1.8333333333333333</v>
      </c>
      <c r="AD2" s="233">
        <v>0.28867513459481237</v>
      </c>
      <c r="AE2" s="323">
        <v>2.3333333333333335</v>
      </c>
      <c r="AF2" s="233">
        <v>0.28867513459481392</v>
      </c>
      <c r="AG2" s="323">
        <v>0.43333333333333335</v>
      </c>
      <c r="AH2" s="233">
        <v>5.7735026918962762E-2</v>
      </c>
      <c r="AI2" s="330">
        <v>1.2999999999999998</v>
      </c>
      <c r="AJ2" s="195">
        <v>9.9999999999999978E-2</v>
      </c>
      <c r="AK2" s="323">
        <v>0.96666666666666667</v>
      </c>
      <c r="AL2" s="233">
        <v>0.11547005383792519</v>
      </c>
      <c r="AM2" s="323">
        <v>3.3333333333333335</v>
      </c>
      <c r="AN2" s="233">
        <v>0.28867513459481292</v>
      </c>
      <c r="AO2" s="330">
        <v>14.5</v>
      </c>
      <c r="AP2" s="195">
        <v>1.5</v>
      </c>
      <c r="AQ2" s="323">
        <v>2.3200000000000003</v>
      </c>
      <c r="AR2" s="233">
        <v>8.5440037453175285E-2</v>
      </c>
      <c r="AS2" s="323">
        <v>2.8200000000000003</v>
      </c>
      <c r="AT2" s="233">
        <v>0.10535653752852737</v>
      </c>
      <c r="AU2" s="323">
        <v>2.9966666666666666</v>
      </c>
      <c r="AV2" s="233">
        <v>0.11015141094572191</v>
      </c>
    </row>
    <row r="3" spans="1:48" x14ac:dyDescent="0.2">
      <c r="A3" s="108"/>
      <c r="B3" s="109"/>
      <c r="C3" s="42" t="s">
        <v>53</v>
      </c>
      <c r="D3" s="364">
        <v>2995.9995119999999</v>
      </c>
      <c r="E3" s="365">
        <v>-96.524567000000005</v>
      </c>
      <c r="F3" s="365">
        <v>17.615148000000001</v>
      </c>
      <c r="G3" s="364">
        <v>830</v>
      </c>
      <c r="H3" s="364">
        <v>60</v>
      </c>
      <c r="I3" s="49">
        <v>2995</v>
      </c>
      <c r="J3" s="42" t="s">
        <v>42</v>
      </c>
      <c r="K3" s="41">
        <v>3.9633333333333334</v>
      </c>
      <c r="L3" s="41">
        <v>1.5275252316519385E-2</v>
      </c>
      <c r="M3" s="41">
        <v>14.783333333333331</v>
      </c>
      <c r="N3" s="41">
        <v>0.58286647985051721</v>
      </c>
      <c r="O3" s="41">
        <v>10.146382434551976</v>
      </c>
      <c r="P3" s="41">
        <v>1.32072951398605</v>
      </c>
      <c r="Q3" s="41">
        <v>0.554466014920596</v>
      </c>
      <c r="R3" s="41">
        <v>8.9000118146897803E-3</v>
      </c>
      <c r="S3" s="117" t="s">
        <v>257</v>
      </c>
      <c r="T3" s="179">
        <v>36</v>
      </c>
      <c r="U3" s="179">
        <v>48.92</v>
      </c>
      <c r="V3" s="179">
        <v>15.08</v>
      </c>
      <c r="W3" s="30" t="s">
        <v>357</v>
      </c>
      <c r="X3" s="79" t="s">
        <v>400</v>
      </c>
      <c r="Y3" s="355">
        <v>5</v>
      </c>
      <c r="Z3" s="352">
        <v>0</v>
      </c>
      <c r="AA3" s="355">
        <v>5</v>
      </c>
      <c r="AB3" s="352">
        <v>0</v>
      </c>
      <c r="AC3" s="323">
        <v>1.8333333333333333</v>
      </c>
      <c r="AD3" s="233">
        <v>0.28867513459481237</v>
      </c>
      <c r="AE3" s="323">
        <v>2.3333333333333335</v>
      </c>
      <c r="AF3" s="233">
        <v>0.28867513459481392</v>
      </c>
      <c r="AG3" s="323">
        <v>0.43333333333333335</v>
      </c>
      <c r="AH3" s="233">
        <v>5.7735026918962762E-2</v>
      </c>
      <c r="AI3" s="330">
        <v>1.2999999999999998</v>
      </c>
      <c r="AJ3" s="195">
        <v>9.9999999999999978E-2</v>
      </c>
      <c r="AK3" s="323">
        <v>0.96666666666666667</v>
      </c>
      <c r="AL3" s="233">
        <v>0.11547005383792519</v>
      </c>
      <c r="AM3" s="323">
        <v>3.3333333333333335</v>
      </c>
      <c r="AN3" s="233">
        <v>0.28867513459481292</v>
      </c>
      <c r="AO3" s="330">
        <v>14.5</v>
      </c>
      <c r="AP3" s="195">
        <v>1.5</v>
      </c>
      <c r="AQ3" s="323">
        <v>2.3200000000000003</v>
      </c>
      <c r="AR3" s="233">
        <v>8.5440037453175285E-2</v>
      </c>
      <c r="AS3" s="323">
        <v>2.8200000000000003</v>
      </c>
      <c r="AT3" s="233">
        <v>0.10535653752852737</v>
      </c>
      <c r="AU3" s="323">
        <v>2.9966666666666666</v>
      </c>
      <c r="AV3" s="233">
        <v>0.11015141094572191</v>
      </c>
    </row>
    <row r="4" spans="1:48" x14ac:dyDescent="0.2">
      <c r="A4" s="108"/>
      <c r="B4" s="109"/>
      <c r="C4" s="42" t="s">
        <v>54</v>
      </c>
      <c r="D4" s="364">
        <v>2895.9709469999998</v>
      </c>
      <c r="E4" s="365">
        <v>-96.530054000000007</v>
      </c>
      <c r="F4" s="365">
        <v>17.613444000000001</v>
      </c>
      <c r="G4" s="364">
        <v>520</v>
      </c>
      <c r="H4" s="364">
        <v>36</v>
      </c>
      <c r="I4" s="49">
        <v>2859</v>
      </c>
      <c r="J4" s="42" t="s">
        <v>42</v>
      </c>
      <c r="K4" s="41">
        <v>3.8966666666666665</v>
      </c>
      <c r="L4" s="41">
        <v>6.3508529610859024E-2</v>
      </c>
      <c r="M4" s="41">
        <v>14.856666666666667</v>
      </c>
      <c r="N4" s="41">
        <v>0.22368132093076792</v>
      </c>
      <c r="O4" s="41">
        <v>2.7738291662454926</v>
      </c>
      <c r="P4" s="41">
        <v>8.0480498805648185E-2</v>
      </c>
      <c r="Q4" s="41">
        <v>0.52608742182649326</v>
      </c>
      <c r="R4" s="41">
        <v>2.3579342409566859E-2</v>
      </c>
      <c r="S4" s="117" t="s">
        <v>257</v>
      </c>
      <c r="T4" s="179">
        <v>36.4</v>
      </c>
      <c r="U4" s="179">
        <v>40.92</v>
      </c>
      <c r="V4" s="179">
        <v>22.68</v>
      </c>
      <c r="W4" s="30" t="s">
        <v>415</v>
      </c>
      <c r="X4" s="79" t="s">
        <v>390</v>
      </c>
      <c r="Y4" s="355">
        <v>5</v>
      </c>
      <c r="Z4" s="352">
        <v>0</v>
      </c>
      <c r="AA4" s="355">
        <v>5</v>
      </c>
      <c r="AB4" s="352">
        <v>0</v>
      </c>
      <c r="AC4" s="323">
        <v>1.8333333333333333</v>
      </c>
      <c r="AD4" s="233">
        <v>0.28867513459481237</v>
      </c>
      <c r="AE4" s="323">
        <v>2.3333333333333335</v>
      </c>
      <c r="AF4" s="233">
        <v>0.28867513459481392</v>
      </c>
      <c r="AG4" s="323">
        <v>0.43333333333333335</v>
      </c>
      <c r="AH4" s="233">
        <v>5.7735026918962762E-2</v>
      </c>
      <c r="AI4" s="330">
        <v>1.2999999999999998</v>
      </c>
      <c r="AJ4" s="195">
        <v>9.9999999999999978E-2</v>
      </c>
      <c r="AK4" s="323">
        <v>0.96666666666666667</v>
      </c>
      <c r="AL4" s="233">
        <v>0.11547005383792519</v>
      </c>
      <c r="AM4" s="323">
        <v>3.3333333333333335</v>
      </c>
      <c r="AN4" s="233">
        <v>0.28867513459481292</v>
      </c>
      <c r="AO4" s="330">
        <v>14.5</v>
      </c>
      <c r="AP4" s="195">
        <v>1.5</v>
      </c>
      <c r="AQ4" s="323">
        <v>2.3200000000000003</v>
      </c>
      <c r="AR4" s="233">
        <v>8.5440037453175285E-2</v>
      </c>
      <c r="AS4" s="323">
        <v>2.8200000000000003</v>
      </c>
      <c r="AT4" s="233">
        <v>0.10535653752852737</v>
      </c>
      <c r="AU4" s="323">
        <v>2.9966666666666666</v>
      </c>
      <c r="AV4" s="233">
        <v>0.11015141094572191</v>
      </c>
    </row>
    <row r="5" spans="1:48" x14ac:dyDescent="0.2">
      <c r="A5" s="108"/>
      <c r="B5" s="110"/>
      <c r="C5" s="44" t="s">
        <v>55</v>
      </c>
      <c r="D5" s="364">
        <v>2784.1782229999999</v>
      </c>
      <c r="E5" s="365">
        <v>-96.532355999999893</v>
      </c>
      <c r="F5" s="365">
        <v>17.611494</v>
      </c>
      <c r="G5" s="364">
        <v>101</v>
      </c>
      <c r="H5" s="364">
        <v>14</v>
      </c>
      <c r="I5" s="50">
        <v>2791</v>
      </c>
      <c r="J5" s="44" t="s">
        <v>42</v>
      </c>
      <c r="K5" s="43">
        <v>3.8966666666666665</v>
      </c>
      <c r="L5" s="43">
        <v>3.7859388972001778E-2</v>
      </c>
      <c r="M5" s="43">
        <v>14.936666666666666</v>
      </c>
      <c r="N5" s="43">
        <v>0.28988503468329208</v>
      </c>
      <c r="O5" s="43">
        <v>9.1942070852000537</v>
      </c>
      <c r="P5" s="43">
        <v>2.3509079872187755</v>
      </c>
      <c r="Q5" s="43">
        <v>1.1379400820490604</v>
      </c>
      <c r="R5" s="43">
        <v>3.8474803277175527E-2</v>
      </c>
      <c r="S5" s="180" t="s">
        <v>259</v>
      </c>
      <c r="T5" s="181">
        <v>28.400000000000006</v>
      </c>
      <c r="U5" s="181">
        <v>30.92</v>
      </c>
      <c r="V5" s="181">
        <v>40.68</v>
      </c>
      <c r="W5" s="182" t="s">
        <v>416</v>
      </c>
      <c r="X5" s="358" t="s">
        <v>399</v>
      </c>
      <c r="Y5" s="359">
        <v>5</v>
      </c>
      <c r="Z5" s="360">
        <v>0</v>
      </c>
      <c r="AA5" s="359">
        <v>5</v>
      </c>
      <c r="AB5" s="360">
        <v>0</v>
      </c>
      <c r="AC5" s="328">
        <v>1.8333333333333333</v>
      </c>
      <c r="AD5" s="234">
        <v>0.28867513459481237</v>
      </c>
      <c r="AE5" s="328">
        <v>2.3333333333333335</v>
      </c>
      <c r="AF5" s="234">
        <v>0.28867513459481392</v>
      </c>
      <c r="AG5" s="328">
        <v>0.43333333333333335</v>
      </c>
      <c r="AH5" s="234">
        <v>5.7735026918962762E-2</v>
      </c>
      <c r="AI5" s="363">
        <v>1.2999999999999998</v>
      </c>
      <c r="AJ5" s="331">
        <v>9.9999999999999978E-2</v>
      </c>
      <c r="AK5" s="328">
        <v>0.96666666666666667</v>
      </c>
      <c r="AL5" s="234">
        <v>0.11547005383792519</v>
      </c>
      <c r="AM5" s="328">
        <v>3.3333333333333335</v>
      </c>
      <c r="AN5" s="234">
        <v>0.28867513459481292</v>
      </c>
      <c r="AO5" s="363">
        <v>14.5</v>
      </c>
      <c r="AP5" s="331">
        <v>1.5</v>
      </c>
      <c r="AQ5" s="328">
        <v>2.3200000000000003</v>
      </c>
      <c r="AR5" s="234">
        <v>8.5440037453175285E-2</v>
      </c>
      <c r="AS5" s="328">
        <v>2.8200000000000003</v>
      </c>
      <c r="AT5" s="234">
        <v>0.10535653752852737</v>
      </c>
      <c r="AU5" s="328">
        <v>2.9966666666666666</v>
      </c>
      <c r="AV5" s="234">
        <v>0.11015141094572191</v>
      </c>
    </row>
    <row r="6" spans="1:48" x14ac:dyDescent="0.2">
      <c r="A6" s="108"/>
      <c r="B6" s="111" t="s">
        <v>97</v>
      </c>
      <c r="C6" s="46" t="s">
        <v>31</v>
      </c>
      <c r="D6" s="364">
        <v>2716.7460940000001</v>
      </c>
      <c r="E6" s="365">
        <v>-96.505589999999899</v>
      </c>
      <c r="F6" s="365">
        <v>17.585391000000001</v>
      </c>
      <c r="G6" s="364">
        <v>903</v>
      </c>
      <c r="H6" s="364">
        <v>45</v>
      </c>
      <c r="I6" s="92">
        <v>2747</v>
      </c>
      <c r="J6" s="46" t="s">
        <v>42</v>
      </c>
      <c r="K6" s="45">
        <v>3.9466666666666668</v>
      </c>
      <c r="L6" s="45">
        <v>1.5275252316519385E-2</v>
      </c>
      <c r="M6" s="45">
        <v>23.543333333333333</v>
      </c>
      <c r="N6" s="45">
        <v>3.1487510751619325</v>
      </c>
      <c r="O6" s="45">
        <v>7.4075529341578177</v>
      </c>
      <c r="P6" s="45">
        <v>0.9756508453055337</v>
      </c>
      <c r="Q6" s="45">
        <v>1.5140913975227062</v>
      </c>
      <c r="R6" s="45">
        <v>0.10211572175808108</v>
      </c>
      <c r="S6" s="116" t="s">
        <v>260</v>
      </c>
      <c r="T6" s="179">
        <v>60.4</v>
      </c>
      <c r="U6" s="179">
        <v>26.92</v>
      </c>
      <c r="V6" s="179">
        <v>12.68</v>
      </c>
      <c r="W6" s="61" t="s">
        <v>418</v>
      </c>
      <c r="X6" s="79" t="s">
        <v>397</v>
      </c>
      <c r="Y6" s="355">
        <v>5</v>
      </c>
      <c r="Z6" s="352">
        <v>0</v>
      </c>
      <c r="AA6" s="355">
        <v>5</v>
      </c>
      <c r="AB6" s="352">
        <v>0</v>
      </c>
      <c r="AC6" s="324">
        <v>2</v>
      </c>
      <c r="AD6" s="325">
        <v>0</v>
      </c>
      <c r="AE6" s="323">
        <v>2</v>
      </c>
      <c r="AF6" s="325">
        <v>0</v>
      </c>
      <c r="AG6" s="323">
        <v>0.53333333333333333</v>
      </c>
      <c r="AH6" s="233">
        <v>0.1154700538379248</v>
      </c>
      <c r="AI6" s="330">
        <v>1.7</v>
      </c>
      <c r="AJ6" s="233">
        <v>0.34641016151377563</v>
      </c>
      <c r="AK6" s="323">
        <v>1.2666666666666666</v>
      </c>
      <c r="AL6" s="233">
        <v>0.23094010767585008</v>
      </c>
      <c r="AM6" s="323">
        <v>1.1666666666666667</v>
      </c>
      <c r="AN6" s="233">
        <v>0.28867513459481314</v>
      </c>
      <c r="AO6" s="330">
        <v>5</v>
      </c>
      <c r="AP6" s="233">
        <v>0.8660254037844386</v>
      </c>
      <c r="AQ6" s="323">
        <v>2.1066666666666669</v>
      </c>
      <c r="AR6" s="233">
        <v>4.5092497528228866E-2</v>
      </c>
      <c r="AS6" s="323">
        <v>2.56</v>
      </c>
      <c r="AT6" s="233">
        <v>5.5677643628300154E-2</v>
      </c>
      <c r="AU6" s="323">
        <v>2.72</v>
      </c>
      <c r="AV6" s="233">
        <v>5.5677643628300154E-2</v>
      </c>
    </row>
    <row r="7" spans="1:48" x14ac:dyDescent="0.2">
      <c r="A7" s="108"/>
      <c r="B7" s="109"/>
      <c r="C7" s="42" t="s">
        <v>31</v>
      </c>
      <c r="D7" s="364">
        <v>2716.7460940000001</v>
      </c>
      <c r="E7" s="365">
        <v>-96.505589999999899</v>
      </c>
      <c r="F7" s="365">
        <v>17.585391000000001</v>
      </c>
      <c r="G7" s="364">
        <v>903</v>
      </c>
      <c r="H7" s="364">
        <v>45</v>
      </c>
      <c r="I7" s="93">
        <v>2747</v>
      </c>
      <c r="J7" s="42" t="s">
        <v>90</v>
      </c>
      <c r="K7" s="41">
        <v>4.0233333333333334</v>
      </c>
      <c r="L7" s="41">
        <v>0.115470053837925</v>
      </c>
      <c r="M7" s="41">
        <v>6.8866666666666667</v>
      </c>
      <c r="N7" s="41">
        <v>6.5064070986477054E-2</v>
      </c>
      <c r="O7" s="41">
        <v>45.315297653765448</v>
      </c>
      <c r="P7" s="41">
        <v>2.3128335942849469</v>
      </c>
      <c r="Q7" s="41">
        <v>10.331186767825052</v>
      </c>
      <c r="R7" s="41">
        <v>0.56910448965081617</v>
      </c>
      <c r="S7" s="116" t="s">
        <v>260</v>
      </c>
      <c r="T7" s="179">
        <v>60.4</v>
      </c>
      <c r="U7" s="179">
        <v>26.92</v>
      </c>
      <c r="V7" s="179">
        <v>12.68</v>
      </c>
      <c r="W7" s="30" t="s">
        <v>418</v>
      </c>
      <c r="X7" s="79" t="s">
        <v>397</v>
      </c>
      <c r="Y7" s="355">
        <v>5</v>
      </c>
      <c r="Z7" s="352">
        <v>0</v>
      </c>
      <c r="AA7" s="355">
        <v>5</v>
      </c>
      <c r="AB7" s="352">
        <v>0</v>
      </c>
      <c r="AC7" s="324">
        <v>2</v>
      </c>
      <c r="AD7" s="325">
        <v>0</v>
      </c>
      <c r="AE7" s="323">
        <v>2</v>
      </c>
      <c r="AF7" s="325">
        <v>0</v>
      </c>
      <c r="AG7" s="323">
        <v>0.53333333333333333</v>
      </c>
      <c r="AH7" s="233">
        <v>0.1154700538379248</v>
      </c>
      <c r="AI7" s="330">
        <v>1.7</v>
      </c>
      <c r="AJ7" s="233">
        <v>0.34641016151377563</v>
      </c>
      <c r="AK7" s="323">
        <v>1.2666666666666666</v>
      </c>
      <c r="AL7" s="233">
        <v>0.23094010767585008</v>
      </c>
      <c r="AM7" s="323">
        <v>1.1666666666666667</v>
      </c>
      <c r="AN7" s="233">
        <v>0.28867513459481314</v>
      </c>
      <c r="AO7" s="330">
        <v>5</v>
      </c>
      <c r="AP7" s="233">
        <v>0.8660254037844386</v>
      </c>
      <c r="AQ7" s="323">
        <v>2.1066666666666669</v>
      </c>
      <c r="AR7" s="233">
        <v>4.5092497528228866E-2</v>
      </c>
      <c r="AS7" s="323">
        <v>2.56</v>
      </c>
      <c r="AT7" s="233">
        <v>5.5677643628300154E-2</v>
      </c>
      <c r="AU7" s="323">
        <v>2.72</v>
      </c>
      <c r="AV7" s="233">
        <v>5.5677643628300154E-2</v>
      </c>
    </row>
    <row r="8" spans="1:48" x14ac:dyDescent="0.2">
      <c r="A8" s="108"/>
      <c r="B8" s="109"/>
      <c r="C8" s="42" t="s">
        <v>32</v>
      </c>
      <c r="D8" s="364">
        <v>2724.6030270000001</v>
      </c>
      <c r="E8" s="365">
        <v>-96.505763000000002</v>
      </c>
      <c r="F8" s="365">
        <v>17.585608000000001</v>
      </c>
      <c r="G8" s="364">
        <v>407</v>
      </c>
      <c r="H8" s="364">
        <v>12</v>
      </c>
      <c r="I8" s="93">
        <v>2765</v>
      </c>
      <c r="J8" s="42" t="s">
        <v>42</v>
      </c>
      <c r="K8" s="41">
        <v>3.94</v>
      </c>
      <c r="L8" s="41">
        <v>3.60555127546398E-2</v>
      </c>
      <c r="M8" s="41">
        <v>22.87</v>
      </c>
      <c r="N8" s="41">
        <v>2.4848943639519163</v>
      </c>
      <c r="O8" s="41">
        <v>5.2005805669193288</v>
      </c>
      <c r="P8" s="41">
        <v>1.0644371075282917</v>
      </c>
      <c r="Q8" s="41">
        <v>1.1048007839721485</v>
      </c>
      <c r="R8" s="41">
        <v>2.516363492998263E-2</v>
      </c>
      <c r="S8" s="116" t="s">
        <v>260</v>
      </c>
      <c r="T8" s="179">
        <v>50.4</v>
      </c>
      <c r="U8" s="179">
        <v>36.92</v>
      </c>
      <c r="V8" s="179">
        <v>12.68</v>
      </c>
      <c r="W8" s="73" t="s">
        <v>419</v>
      </c>
      <c r="X8" s="79" t="s">
        <v>388</v>
      </c>
      <c r="Y8" s="355">
        <v>5</v>
      </c>
      <c r="Z8" s="352">
        <v>0</v>
      </c>
      <c r="AA8" s="355">
        <v>5</v>
      </c>
      <c r="AB8" s="352">
        <v>0</v>
      </c>
      <c r="AC8" s="324">
        <v>2</v>
      </c>
      <c r="AD8" s="325">
        <v>0</v>
      </c>
      <c r="AE8" s="323">
        <v>2</v>
      </c>
      <c r="AF8" s="325">
        <v>0</v>
      </c>
      <c r="AG8" s="323">
        <v>0.53333333333333333</v>
      </c>
      <c r="AH8" s="233">
        <v>0.1154700538379248</v>
      </c>
      <c r="AI8" s="330">
        <v>1.7</v>
      </c>
      <c r="AJ8" s="233">
        <v>0.34641016151377563</v>
      </c>
      <c r="AK8" s="323">
        <v>1.2666666666666666</v>
      </c>
      <c r="AL8" s="233">
        <v>0.23094010767585008</v>
      </c>
      <c r="AM8" s="323">
        <v>1.1666666666666667</v>
      </c>
      <c r="AN8" s="233">
        <v>0.28867513459481314</v>
      </c>
      <c r="AO8" s="330">
        <v>5</v>
      </c>
      <c r="AP8" s="233">
        <v>0.8660254037844386</v>
      </c>
      <c r="AQ8" s="323">
        <v>2.1066666666666669</v>
      </c>
      <c r="AR8" s="233">
        <v>4.5092497528228866E-2</v>
      </c>
      <c r="AS8" s="323">
        <v>2.56</v>
      </c>
      <c r="AT8" s="233">
        <v>5.5677643628300154E-2</v>
      </c>
      <c r="AU8" s="323">
        <v>2.72</v>
      </c>
      <c r="AV8" s="233">
        <v>5.5677643628300154E-2</v>
      </c>
    </row>
    <row r="9" spans="1:48" x14ac:dyDescent="0.2">
      <c r="A9" s="108"/>
      <c r="B9" s="109"/>
      <c r="C9" s="42" t="s">
        <v>32</v>
      </c>
      <c r="D9" s="364">
        <v>2724.6030270000001</v>
      </c>
      <c r="E9" s="365">
        <v>-96.505763000000002</v>
      </c>
      <c r="F9" s="365">
        <v>17.585608000000001</v>
      </c>
      <c r="G9" s="364">
        <v>407</v>
      </c>
      <c r="H9" s="364">
        <v>12</v>
      </c>
      <c r="I9" s="93">
        <v>2765</v>
      </c>
      <c r="J9" s="42" t="s">
        <v>90</v>
      </c>
      <c r="K9" s="41">
        <v>3.9233333333333333</v>
      </c>
      <c r="L9" s="41">
        <v>2.8867513459481187E-2</v>
      </c>
      <c r="M9" s="41">
        <v>4.8633333333333342</v>
      </c>
      <c r="N9" s="41">
        <v>0.13012814197295411</v>
      </c>
      <c r="O9" s="41">
        <v>29.849348503931015</v>
      </c>
      <c r="P9" s="41">
        <v>3.6758816341349809</v>
      </c>
      <c r="Q9" s="41">
        <v>10.50302019953023</v>
      </c>
      <c r="R9" s="41">
        <v>0.1156382077251239</v>
      </c>
      <c r="S9" s="116" t="s">
        <v>260</v>
      </c>
      <c r="T9" s="179">
        <v>50.4</v>
      </c>
      <c r="U9" s="179">
        <v>36.92</v>
      </c>
      <c r="V9" s="179">
        <v>12.68</v>
      </c>
      <c r="W9" s="73" t="s">
        <v>419</v>
      </c>
      <c r="X9" s="79" t="s">
        <v>388</v>
      </c>
      <c r="Y9" s="355">
        <v>5</v>
      </c>
      <c r="Z9" s="352">
        <v>0</v>
      </c>
      <c r="AA9" s="355">
        <v>5</v>
      </c>
      <c r="AB9" s="352">
        <v>0</v>
      </c>
      <c r="AC9" s="324">
        <v>2</v>
      </c>
      <c r="AD9" s="325">
        <v>0</v>
      </c>
      <c r="AE9" s="323">
        <v>2</v>
      </c>
      <c r="AF9" s="325">
        <v>0</v>
      </c>
      <c r="AG9" s="323">
        <v>0.53333333333333333</v>
      </c>
      <c r="AH9" s="233">
        <v>0.1154700538379248</v>
      </c>
      <c r="AI9" s="330">
        <v>1.7</v>
      </c>
      <c r="AJ9" s="233">
        <v>0.34641016151377563</v>
      </c>
      <c r="AK9" s="323">
        <v>1.2666666666666666</v>
      </c>
      <c r="AL9" s="233">
        <v>0.23094010767585008</v>
      </c>
      <c r="AM9" s="323">
        <v>1.1666666666666667</v>
      </c>
      <c r="AN9" s="233">
        <v>0.28867513459481314</v>
      </c>
      <c r="AO9" s="330">
        <v>5</v>
      </c>
      <c r="AP9" s="233">
        <v>0.8660254037844386</v>
      </c>
      <c r="AQ9" s="323">
        <v>2.1066666666666669</v>
      </c>
      <c r="AR9" s="233">
        <v>4.5092497528228866E-2</v>
      </c>
      <c r="AS9" s="323">
        <v>2.56</v>
      </c>
      <c r="AT9" s="233">
        <v>5.5677643628300154E-2</v>
      </c>
      <c r="AU9" s="323">
        <v>2.72</v>
      </c>
      <c r="AV9" s="233">
        <v>5.5677643628300154E-2</v>
      </c>
    </row>
    <row r="10" spans="1:48" x14ac:dyDescent="0.2">
      <c r="A10" s="108"/>
      <c r="B10" s="109"/>
      <c r="C10" s="42" t="s">
        <v>33</v>
      </c>
      <c r="D10" s="364">
        <v>2727.7150879999999</v>
      </c>
      <c r="E10" s="365">
        <v>-96.505973999999895</v>
      </c>
      <c r="F10" s="365">
        <v>17.585550999999899</v>
      </c>
      <c r="G10" s="364">
        <v>520</v>
      </c>
      <c r="H10" s="364">
        <v>16</v>
      </c>
      <c r="I10" s="93">
        <v>2756</v>
      </c>
      <c r="J10" s="42" t="s">
        <v>42</v>
      </c>
      <c r="K10" s="41">
        <v>4.0100000000000007</v>
      </c>
      <c r="L10" s="41">
        <v>4.9999999999999822E-2</v>
      </c>
      <c r="M10" s="41">
        <v>17.706666666666667</v>
      </c>
      <c r="N10" s="41">
        <v>0.35161532010612645</v>
      </c>
      <c r="O10" s="41">
        <v>1.3751931839004545</v>
      </c>
      <c r="P10" s="41">
        <v>0.4001106099205049</v>
      </c>
      <c r="Q10" s="41">
        <v>0.58080834511550583</v>
      </c>
      <c r="R10" s="41">
        <v>3.3683892247528859E-2</v>
      </c>
      <c r="S10" s="117" t="s">
        <v>257</v>
      </c>
      <c r="T10" s="179">
        <v>44</v>
      </c>
      <c r="U10" s="179">
        <v>36.92</v>
      </c>
      <c r="V10" s="179">
        <v>19.079999999999998</v>
      </c>
      <c r="W10" s="30" t="s">
        <v>351</v>
      </c>
      <c r="X10" s="79" t="s">
        <v>393</v>
      </c>
      <c r="Y10" s="355">
        <v>5</v>
      </c>
      <c r="Z10" s="352">
        <v>0</v>
      </c>
      <c r="AA10" s="355">
        <v>5</v>
      </c>
      <c r="AB10" s="352">
        <v>0</v>
      </c>
      <c r="AC10" s="324">
        <v>2</v>
      </c>
      <c r="AD10" s="325">
        <v>0</v>
      </c>
      <c r="AE10" s="323">
        <v>2</v>
      </c>
      <c r="AF10" s="325">
        <v>0</v>
      </c>
      <c r="AG10" s="323">
        <v>0.53333333333333333</v>
      </c>
      <c r="AH10" s="233">
        <v>0.1154700538379248</v>
      </c>
      <c r="AI10" s="330">
        <v>1.7</v>
      </c>
      <c r="AJ10" s="233">
        <v>0.34641016151377563</v>
      </c>
      <c r="AK10" s="323">
        <v>1.2666666666666666</v>
      </c>
      <c r="AL10" s="233">
        <v>0.23094010767585008</v>
      </c>
      <c r="AM10" s="323">
        <v>1.1666666666666667</v>
      </c>
      <c r="AN10" s="233">
        <v>0.28867513459481314</v>
      </c>
      <c r="AO10" s="330">
        <v>5</v>
      </c>
      <c r="AP10" s="233">
        <v>0.8660254037844386</v>
      </c>
      <c r="AQ10" s="323">
        <v>2.1066666666666669</v>
      </c>
      <c r="AR10" s="233">
        <v>4.5092497528228866E-2</v>
      </c>
      <c r="AS10" s="323">
        <v>2.56</v>
      </c>
      <c r="AT10" s="233">
        <v>5.5677643628300154E-2</v>
      </c>
      <c r="AU10" s="323">
        <v>2.72</v>
      </c>
      <c r="AV10" s="233">
        <v>5.5677643628300154E-2</v>
      </c>
    </row>
    <row r="11" spans="1:48" x14ac:dyDescent="0.2">
      <c r="A11" s="108"/>
      <c r="B11" s="109"/>
      <c r="C11" s="42" t="s">
        <v>33</v>
      </c>
      <c r="D11" s="364">
        <v>2727.7150879999999</v>
      </c>
      <c r="E11" s="365">
        <v>-96.505973999999895</v>
      </c>
      <c r="F11" s="365">
        <v>17.585550999999899</v>
      </c>
      <c r="G11" s="364">
        <v>520</v>
      </c>
      <c r="H11" s="364">
        <v>16</v>
      </c>
      <c r="I11" s="93">
        <v>2756</v>
      </c>
      <c r="J11" s="42" t="s">
        <v>90</v>
      </c>
      <c r="K11" s="41">
        <v>4.47</v>
      </c>
      <c r="L11" s="41">
        <v>0.14798648586948712</v>
      </c>
      <c r="M11" s="41">
        <v>5.0766666666666671</v>
      </c>
      <c r="N11" s="41">
        <v>4.9328828623162742E-2</v>
      </c>
      <c r="O11" s="41">
        <v>17.810949090245487</v>
      </c>
      <c r="P11" s="41">
        <v>1.8311965361279108</v>
      </c>
      <c r="Q11" s="41">
        <v>8.3093515796547468</v>
      </c>
      <c r="R11" s="41">
        <v>0.44015783895643101</v>
      </c>
      <c r="S11" s="117" t="s">
        <v>257</v>
      </c>
      <c r="T11" s="179">
        <v>44</v>
      </c>
      <c r="U11" s="179">
        <v>36.92</v>
      </c>
      <c r="V11" s="179">
        <v>19.079999999999998</v>
      </c>
      <c r="W11" s="30" t="s">
        <v>351</v>
      </c>
      <c r="X11" s="79" t="s">
        <v>393</v>
      </c>
      <c r="Y11" s="355">
        <v>5</v>
      </c>
      <c r="Z11" s="352">
        <v>0</v>
      </c>
      <c r="AA11" s="355">
        <v>5</v>
      </c>
      <c r="AB11" s="352">
        <v>0</v>
      </c>
      <c r="AC11" s="324">
        <v>2</v>
      </c>
      <c r="AD11" s="325">
        <v>0</v>
      </c>
      <c r="AE11" s="323">
        <v>2</v>
      </c>
      <c r="AF11" s="325">
        <v>0</v>
      </c>
      <c r="AG11" s="323">
        <v>0.53333333333333333</v>
      </c>
      <c r="AH11" s="233">
        <v>0.1154700538379248</v>
      </c>
      <c r="AI11" s="330">
        <v>1.7</v>
      </c>
      <c r="AJ11" s="233">
        <v>0.34641016151377563</v>
      </c>
      <c r="AK11" s="323">
        <v>1.2666666666666666</v>
      </c>
      <c r="AL11" s="233">
        <v>0.23094010767585008</v>
      </c>
      <c r="AM11" s="323">
        <v>1.1666666666666667</v>
      </c>
      <c r="AN11" s="233">
        <v>0.28867513459481314</v>
      </c>
      <c r="AO11" s="330">
        <v>5</v>
      </c>
      <c r="AP11" s="233">
        <v>0.8660254037844386</v>
      </c>
      <c r="AQ11" s="323">
        <v>2.1066666666666669</v>
      </c>
      <c r="AR11" s="233">
        <v>4.5092497528228866E-2</v>
      </c>
      <c r="AS11" s="323">
        <v>2.56</v>
      </c>
      <c r="AT11" s="233">
        <v>5.5677643628300154E-2</v>
      </c>
      <c r="AU11" s="323">
        <v>2.72</v>
      </c>
      <c r="AV11" s="233">
        <v>5.5677643628300154E-2</v>
      </c>
    </row>
    <row r="12" spans="1:48" x14ac:dyDescent="0.2">
      <c r="A12" s="108"/>
      <c r="B12" s="109"/>
      <c r="C12" s="42" t="s">
        <v>34</v>
      </c>
      <c r="D12" s="364">
        <v>2740.1301269999999</v>
      </c>
      <c r="E12" s="365">
        <v>-96.506833</v>
      </c>
      <c r="F12" s="365">
        <v>17.5854829999999</v>
      </c>
      <c r="G12" s="364">
        <v>691</v>
      </c>
      <c r="H12" s="364">
        <v>17</v>
      </c>
      <c r="I12" s="93">
        <v>2770</v>
      </c>
      <c r="J12" s="42" t="s">
        <v>42</v>
      </c>
      <c r="K12" s="41">
        <v>4.0166666666666666</v>
      </c>
      <c r="L12" s="41">
        <v>0.10503967504392485</v>
      </c>
      <c r="M12" s="41">
        <v>17.886666666666667</v>
      </c>
      <c r="N12" s="41">
        <v>0.41016256939576223</v>
      </c>
      <c r="O12" s="41">
        <v>3.1142123370391359</v>
      </c>
      <c r="P12" s="41">
        <v>0.60887141579511062</v>
      </c>
      <c r="Q12" s="41">
        <v>0.27116327688550729</v>
      </c>
      <c r="R12" s="41">
        <v>9.6211583650010028E-3</v>
      </c>
      <c r="S12" s="117" t="s">
        <v>257</v>
      </c>
      <c r="T12" s="179">
        <v>44.4</v>
      </c>
      <c r="U12" s="179">
        <v>38.92</v>
      </c>
      <c r="V12" s="179">
        <v>16.68</v>
      </c>
      <c r="W12" s="183" t="s">
        <v>420</v>
      </c>
      <c r="X12" s="79" t="s">
        <v>392</v>
      </c>
      <c r="Y12" s="355">
        <v>5</v>
      </c>
      <c r="Z12" s="352">
        <v>0</v>
      </c>
      <c r="AA12" s="355">
        <v>5</v>
      </c>
      <c r="AB12" s="352">
        <v>0</v>
      </c>
      <c r="AC12" s="324">
        <v>2</v>
      </c>
      <c r="AD12" s="325">
        <v>0</v>
      </c>
      <c r="AE12" s="323">
        <v>2</v>
      </c>
      <c r="AF12" s="325">
        <v>0</v>
      </c>
      <c r="AG12" s="323">
        <v>0.53333333333333333</v>
      </c>
      <c r="AH12" s="233">
        <v>0.1154700538379248</v>
      </c>
      <c r="AI12" s="330">
        <v>1.7</v>
      </c>
      <c r="AJ12" s="233">
        <v>0.34641016151377563</v>
      </c>
      <c r="AK12" s="323">
        <v>1.2666666666666666</v>
      </c>
      <c r="AL12" s="233">
        <v>0.23094010767585008</v>
      </c>
      <c r="AM12" s="323">
        <v>1.1666666666666667</v>
      </c>
      <c r="AN12" s="233">
        <v>0.28867513459481314</v>
      </c>
      <c r="AO12" s="330">
        <v>5</v>
      </c>
      <c r="AP12" s="233">
        <v>0.8660254037844386</v>
      </c>
      <c r="AQ12" s="323">
        <v>2.1066666666666669</v>
      </c>
      <c r="AR12" s="233">
        <v>4.5092497528228866E-2</v>
      </c>
      <c r="AS12" s="323">
        <v>2.56</v>
      </c>
      <c r="AT12" s="233">
        <v>5.5677643628300154E-2</v>
      </c>
      <c r="AU12" s="323">
        <v>2.72</v>
      </c>
      <c r="AV12" s="233">
        <v>5.5677643628300154E-2</v>
      </c>
    </row>
    <row r="13" spans="1:48" x14ac:dyDescent="0.2">
      <c r="A13" s="108"/>
      <c r="B13" s="110"/>
      <c r="C13" s="44" t="s">
        <v>34</v>
      </c>
      <c r="D13" s="364">
        <v>2740.1301269999999</v>
      </c>
      <c r="E13" s="365">
        <v>-96.506833</v>
      </c>
      <c r="F13" s="365">
        <v>17.5854829999999</v>
      </c>
      <c r="G13" s="364">
        <v>691</v>
      </c>
      <c r="H13" s="364">
        <v>17</v>
      </c>
      <c r="I13" s="93">
        <v>2770</v>
      </c>
      <c r="J13" s="44" t="s">
        <v>90</v>
      </c>
      <c r="K13" s="43">
        <v>5.4266666666666667</v>
      </c>
      <c r="L13" s="43">
        <v>0.53519466863313714</v>
      </c>
      <c r="M13" s="43">
        <v>5.1000000000000005</v>
      </c>
      <c r="N13" s="43">
        <v>4.3588989435406823E-2</v>
      </c>
      <c r="O13" s="43">
        <v>7.4407712399960779</v>
      </c>
      <c r="P13" s="43">
        <v>0.65051178423395528</v>
      </c>
      <c r="Q13" s="43">
        <v>6.8173056390440507</v>
      </c>
      <c r="R13" s="43">
        <v>0.31491487920611422</v>
      </c>
      <c r="S13" s="184" t="s">
        <v>257</v>
      </c>
      <c r="T13" s="181">
        <v>44.4</v>
      </c>
      <c r="U13" s="181">
        <v>38.92</v>
      </c>
      <c r="V13" s="181">
        <v>16.68</v>
      </c>
      <c r="W13" s="183" t="s">
        <v>420</v>
      </c>
      <c r="X13" s="358" t="s">
        <v>392</v>
      </c>
      <c r="Y13" s="359">
        <v>5</v>
      </c>
      <c r="Z13" s="360">
        <v>0</v>
      </c>
      <c r="AA13" s="359">
        <v>5</v>
      </c>
      <c r="AB13" s="360">
        <v>0</v>
      </c>
      <c r="AC13" s="361">
        <v>2</v>
      </c>
      <c r="AD13" s="362">
        <v>0</v>
      </c>
      <c r="AE13" s="328">
        <v>2</v>
      </c>
      <c r="AF13" s="362">
        <v>0</v>
      </c>
      <c r="AG13" s="328">
        <v>0.53333333333333333</v>
      </c>
      <c r="AH13" s="234">
        <v>0.1154700538379248</v>
      </c>
      <c r="AI13" s="363">
        <v>1.7</v>
      </c>
      <c r="AJ13" s="234">
        <v>0.34641016151377563</v>
      </c>
      <c r="AK13" s="328">
        <v>1.2666666666666666</v>
      </c>
      <c r="AL13" s="234">
        <v>0.23094010767585008</v>
      </c>
      <c r="AM13" s="328">
        <v>1.1666666666666667</v>
      </c>
      <c r="AN13" s="234">
        <v>0.28867513459481314</v>
      </c>
      <c r="AO13" s="363">
        <v>5</v>
      </c>
      <c r="AP13" s="234">
        <v>0.8660254037844386</v>
      </c>
      <c r="AQ13" s="328">
        <v>2.1066666666666669</v>
      </c>
      <c r="AR13" s="234">
        <v>4.5092497528228866E-2</v>
      </c>
      <c r="AS13" s="328">
        <v>2.56</v>
      </c>
      <c r="AT13" s="234">
        <v>5.5677643628300154E-2</v>
      </c>
      <c r="AU13" s="328">
        <v>2.72</v>
      </c>
      <c r="AV13" s="234">
        <v>5.5677643628300154E-2</v>
      </c>
    </row>
    <row r="14" spans="1:48" x14ac:dyDescent="0.2">
      <c r="A14" s="108"/>
      <c r="B14" s="111" t="s">
        <v>96</v>
      </c>
      <c r="C14" s="46" t="s">
        <v>23</v>
      </c>
      <c r="D14" s="364">
        <v>2814.514893</v>
      </c>
      <c r="E14" s="365">
        <v>-96.5071259999999</v>
      </c>
      <c r="F14" s="365">
        <v>17.578983000000001</v>
      </c>
      <c r="G14" s="364">
        <v>190</v>
      </c>
      <c r="H14" s="364">
        <v>22</v>
      </c>
      <c r="I14" s="92">
        <v>2946</v>
      </c>
      <c r="J14" s="46" t="s">
        <v>42</v>
      </c>
      <c r="K14" s="45">
        <v>3.8333333333333335</v>
      </c>
      <c r="L14" s="45">
        <v>4.5092497528228866E-2</v>
      </c>
      <c r="M14" s="45">
        <v>36.433333333333337</v>
      </c>
      <c r="N14" s="45">
        <v>0.66583281184793786</v>
      </c>
      <c r="O14" s="45">
        <v>10.670653624785231</v>
      </c>
      <c r="P14" s="45">
        <v>2.1595783798411663</v>
      </c>
      <c r="Q14" s="45">
        <v>0.20919661676705262</v>
      </c>
      <c r="R14" s="45">
        <v>5.6420067071809013E-3</v>
      </c>
      <c r="S14" s="117" t="s">
        <v>257</v>
      </c>
      <c r="T14" s="179">
        <v>42</v>
      </c>
      <c r="U14" s="179">
        <v>32.92</v>
      </c>
      <c r="V14" s="179">
        <v>25.08</v>
      </c>
      <c r="W14" s="185" t="s">
        <v>418</v>
      </c>
      <c r="X14" s="60" t="s">
        <v>397</v>
      </c>
      <c r="Y14" s="355">
        <v>5</v>
      </c>
      <c r="Z14" s="352">
        <v>0</v>
      </c>
      <c r="AA14" s="355">
        <v>5</v>
      </c>
      <c r="AB14" s="352">
        <v>0</v>
      </c>
      <c r="AC14" s="323">
        <v>1.5</v>
      </c>
      <c r="AD14" s="325">
        <v>0</v>
      </c>
      <c r="AE14" s="323">
        <v>1.6666666666666667</v>
      </c>
      <c r="AF14" s="233">
        <v>0.28867513459481237</v>
      </c>
      <c r="AG14" s="323">
        <v>0.5</v>
      </c>
      <c r="AH14" s="233">
        <v>0</v>
      </c>
      <c r="AI14" s="330">
        <v>1.6000000000000003</v>
      </c>
      <c r="AJ14" s="233">
        <v>2.7194799110210365E-16</v>
      </c>
      <c r="AK14" s="323">
        <v>1.2</v>
      </c>
      <c r="AL14" s="233">
        <v>0</v>
      </c>
      <c r="AM14" s="323">
        <v>1.6666666666666667</v>
      </c>
      <c r="AN14" s="233">
        <v>0.28867513459481237</v>
      </c>
      <c r="AO14" s="323">
        <v>7.166666666666667</v>
      </c>
      <c r="AP14" s="233">
        <v>1.2583057392117898</v>
      </c>
      <c r="AQ14" s="323">
        <v>1.7700000000000002</v>
      </c>
      <c r="AR14" s="233">
        <v>2.7194799110210365E-16</v>
      </c>
      <c r="AS14" s="323">
        <v>2.15</v>
      </c>
      <c r="AT14" s="233">
        <v>0</v>
      </c>
      <c r="AU14" s="323">
        <v>2.2799999999999998</v>
      </c>
      <c r="AV14" s="233">
        <v>0</v>
      </c>
    </row>
    <row r="15" spans="1:48" x14ac:dyDescent="0.2">
      <c r="A15" s="108"/>
      <c r="B15" s="109"/>
      <c r="C15" s="42" t="s">
        <v>23</v>
      </c>
      <c r="D15" s="364">
        <v>2814.514893</v>
      </c>
      <c r="E15" s="365">
        <v>-96.5071259999999</v>
      </c>
      <c r="F15" s="365">
        <v>17.578983000000001</v>
      </c>
      <c r="G15" s="364">
        <v>190</v>
      </c>
      <c r="H15" s="364">
        <v>22</v>
      </c>
      <c r="I15" s="93">
        <v>2946</v>
      </c>
      <c r="J15" s="42" t="s">
        <v>90</v>
      </c>
      <c r="K15" s="41">
        <v>4.1900000000000004</v>
      </c>
      <c r="L15" s="41">
        <v>0</v>
      </c>
      <c r="M15" s="41">
        <v>10.465</v>
      </c>
      <c r="N15" s="41">
        <v>6.3639610306789177E-2</v>
      </c>
      <c r="O15" s="41">
        <v>15.845974586801633</v>
      </c>
      <c r="P15" s="41">
        <v>2.1656262617321809</v>
      </c>
      <c r="Q15" s="41">
        <v>6.5372738659704721</v>
      </c>
      <c r="R15" s="41">
        <v>0.14156049161572379</v>
      </c>
      <c r="S15" s="117" t="s">
        <v>257</v>
      </c>
      <c r="T15" s="179">
        <v>42</v>
      </c>
      <c r="U15" s="179">
        <v>32.92</v>
      </c>
      <c r="V15" s="179">
        <v>25.08</v>
      </c>
      <c r="W15" s="183" t="s">
        <v>418</v>
      </c>
      <c r="X15" s="60" t="s">
        <v>397</v>
      </c>
      <c r="Y15" s="355">
        <v>5</v>
      </c>
      <c r="Z15" s="352">
        <v>0</v>
      </c>
      <c r="AA15" s="355">
        <v>5</v>
      </c>
      <c r="AB15" s="352">
        <v>0</v>
      </c>
      <c r="AC15" s="323">
        <v>1.5</v>
      </c>
      <c r="AD15" s="325">
        <v>0</v>
      </c>
      <c r="AE15" s="323">
        <v>1.6666666666666667</v>
      </c>
      <c r="AF15" s="233">
        <v>0.28867513459481237</v>
      </c>
      <c r="AG15" s="323">
        <v>0.5</v>
      </c>
      <c r="AH15" s="233">
        <v>0</v>
      </c>
      <c r="AI15" s="330">
        <v>1.6000000000000003</v>
      </c>
      <c r="AJ15" s="233">
        <v>2.7194799110210365E-16</v>
      </c>
      <c r="AK15" s="323">
        <v>1.2</v>
      </c>
      <c r="AL15" s="233">
        <v>0</v>
      </c>
      <c r="AM15" s="323">
        <v>1.6666666666666667</v>
      </c>
      <c r="AN15" s="233">
        <v>0.28867513459481237</v>
      </c>
      <c r="AO15" s="323">
        <v>7.166666666666667</v>
      </c>
      <c r="AP15" s="233">
        <v>1.2583057392117898</v>
      </c>
      <c r="AQ15" s="323">
        <v>1.7700000000000002</v>
      </c>
      <c r="AR15" s="233">
        <v>2.7194799110210365E-16</v>
      </c>
      <c r="AS15" s="323">
        <v>2.15</v>
      </c>
      <c r="AT15" s="233">
        <v>0</v>
      </c>
      <c r="AU15" s="323">
        <v>2.2799999999999998</v>
      </c>
      <c r="AV15" s="233">
        <v>0</v>
      </c>
    </row>
    <row r="16" spans="1:48" x14ac:dyDescent="0.2">
      <c r="A16" s="108"/>
      <c r="B16" s="109"/>
      <c r="C16" s="42" t="s">
        <v>24</v>
      </c>
      <c r="D16" s="364">
        <v>2833.5458979999999</v>
      </c>
      <c r="E16" s="365">
        <v>-96.507266000000001</v>
      </c>
      <c r="F16" s="365">
        <v>17.579450999999899</v>
      </c>
      <c r="G16" s="364">
        <v>385</v>
      </c>
      <c r="H16" s="364">
        <v>30</v>
      </c>
      <c r="I16" s="93">
        <v>2950</v>
      </c>
      <c r="J16" s="42" t="s">
        <v>42</v>
      </c>
      <c r="K16" s="41">
        <v>3.9800000000000004</v>
      </c>
      <c r="L16" s="41">
        <v>6.2449979983984001E-2</v>
      </c>
      <c r="M16" s="41">
        <v>33.300000000000004</v>
      </c>
      <c r="N16" s="41">
        <v>1.9287301521985913</v>
      </c>
      <c r="O16" s="41">
        <v>21.716459230055108</v>
      </c>
      <c r="P16" s="41">
        <v>3.4687255640549841</v>
      </c>
      <c r="Q16" s="41">
        <v>0.68501893346707055</v>
      </c>
      <c r="R16" s="41">
        <v>1.5065611814439342E-2</v>
      </c>
      <c r="S16" s="90" t="s">
        <v>407</v>
      </c>
      <c r="T16" s="175">
        <v>28.400000000000006</v>
      </c>
      <c r="U16" s="175">
        <v>34.92</v>
      </c>
      <c r="V16" s="175">
        <v>36.68</v>
      </c>
      <c r="W16" s="30" t="s">
        <v>361</v>
      </c>
      <c r="X16" s="79" t="s">
        <v>387</v>
      </c>
      <c r="Y16" s="355">
        <v>5</v>
      </c>
      <c r="Z16" s="352">
        <v>0</v>
      </c>
      <c r="AA16" s="355">
        <v>5</v>
      </c>
      <c r="AB16" s="352">
        <v>0</v>
      </c>
      <c r="AC16" s="323">
        <v>1.5</v>
      </c>
      <c r="AD16" s="325">
        <v>0</v>
      </c>
      <c r="AE16" s="323">
        <v>1.6666666666666667</v>
      </c>
      <c r="AF16" s="233">
        <v>0.28867513459481237</v>
      </c>
      <c r="AG16" s="323">
        <v>0.5</v>
      </c>
      <c r="AH16" s="233">
        <v>0</v>
      </c>
      <c r="AI16" s="330">
        <v>1.6000000000000003</v>
      </c>
      <c r="AJ16" s="233">
        <v>2.7194799110210365E-16</v>
      </c>
      <c r="AK16" s="323">
        <v>1.2</v>
      </c>
      <c r="AL16" s="233">
        <v>0</v>
      </c>
      <c r="AM16" s="323">
        <v>1.6666666666666667</v>
      </c>
      <c r="AN16" s="233">
        <v>0.28867513459481237</v>
      </c>
      <c r="AO16" s="323">
        <v>7.166666666666667</v>
      </c>
      <c r="AP16" s="233">
        <v>1.2583057392117898</v>
      </c>
      <c r="AQ16" s="323">
        <v>1.7700000000000002</v>
      </c>
      <c r="AR16" s="233">
        <v>2.7194799110210365E-16</v>
      </c>
      <c r="AS16" s="323">
        <v>2.15</v>
      </c>
      <c r="AT16" s="233">
        <v>0</v>
      </c>
      <c r="AU16" s="323">
        <v>2.2799999999999998</v>
      </c>
      <c r="AV16" s="233">
        <v>0</v>
      </c>
    </row>
    <row r="17" spans="1:63" x14ac:dyDescent="0.2">
      <c r="A17" s="108"/>
      <c r="B17" s="109"/>
      <c r="C17" s="42" t="s">
        <v>24</v>
      </c>
      <c r="D17" s="364">
        <v>2833.5458979999999</v>
      </c>
      <c r="E17" s="365">
        <v>-96.507266000000001</v>
      </c>
      <c r="F17" s="365">
        <v>17.579450999999899</v>
      </c>
      <c r="G17" s="364">
        <v>385</v>
      </c>
      <c r="H17" s="364">
        <v>30</v>
      </c>
      <c r="I17" s="93">
        <v>2950</v>
      </c>
      <c r="J17" s="42" t="s">
        <v>90</v>
      </c>
      <c r="K17" s="41">
        <v>4.25</v>
      </c>
      <c r="L17" s="41">
        <v>0.22113344387495981</v>
      </c>
      <c r="M17" s="41">
        <v>7.7133333333333338</v>
      </c>
      <c r="N17" s="41">
        <v>0.10263202878893783</v>
      </c>
      <c r="O17" s="41">
        <v>28.522181704837958</v>
      </c>
      <c r="P17" s="41">
        <v>3.2280403797497907</v>
      </c>
      <c r="Q17" s="41">
        <v>9.3240561609967862</v>
      </c>
      <c r="R17" s="41">
        <v>0.26759440924337857</v>
      </c>
      <c r="S17" s="90" t="s">
        <v>407</v>
      </c>
      <c r="T17" s="175">
        <v>28.400000000000006</v>
      </c>
      <c r="U17" s="175">
        <v>34.92</v>
      </c>
      <c r="V17" s="175">
        <v>36.68</v>
      </c>
      <c r="W17" s="30" t="s">
        <v>361</v>
      </c>
      <c r="X17" s="79" t="s">
        <v>387</v>
      </c>
      <c r="Y17" s="355">
        <v>5</v>
      </c>
      <c r="Z17" s="352">
        <v>0</v>
      </c>
      <c r="AA17" s="355">
        <v>5</v>
      </c>
      <c r="AB17" s="352">
        <v>0</v>
      </c>
      <c r="AC17" s="323">
        <v>1.5</v>
      </c>
      <c r="AD17" s="325">
        <v>0</v>
      </c>
      <c r="AE17" s="323">
        <v>1.6666666666666667</v>
      </c>
      <c r="AF17" s="233">
        <v>0.28867513459481237</v>
      </c>
      <c r="AG17" s="323">
        <v>0.5</v>
      </c>
      <c r="AH17" s="233">
        <v>0</v>
      </c>
      <c r="AI17" s="330">
        <v>1.6000000000000003</v>
      </c>
      <c r="AJ17" s="233">
        <v>2.7194799110210365E-16</v>
      </c>
      <c r="AK17" s="323">
        <v>1.2</v>
      </c>
      <c r="AL17" s="233">
        <v>0</v>
      </c>
      <c r="AM17" s="323">
        <v>1.6666666666666667</v>
      </c>
      <c r="AN17" s="233">
        <v>0.28867513459481237</v>
      </c>
      <c r="AO17" s="323">
        <v>7.166666666666667</v>
      </c>
      <c r="AP17" s="233">
        <v>1.2583057392117898</v>
      </c>
      <c r="AQ17" s="323">
        <v>1.7700000000000002</v>
      </c>
      <c r="AR17" s="233">
        <v>2.7194799110210365E-16</v>
      </c>
      <c r="AS17" s="323">
        <v>2.15</v>
      </c>
      <c r="AT17" s="233">
        <v>0</v>
      </c>
      <c r="AU17" s="323">
        <v>2.2799999999999998</v>
      </c>
      <c r="AV17" s="233">
        <v>0</v>
      </c>
    </row>
    <row r="18" spans="1:63" x14ac:dyDescent="0.2">
      <c r="A18" s="108"/>
      <c r="B18" s="109"/>
      <c r="C18" s="42" t="s">
        <v>25</v>
      </c>
      <c r="D18" s="364">
        <v>2944.7966310000002</v>
      </c>
      <c r="E18" s="365">
        <v>-96.508016999999896</v>
      </c>
      <c r="F18" s="365">
        <v>17.5808099999999</v>
      </c>
      <c r="G18" s="364">
        <v>105</v>
      </c>
      <c r="H18" s="364">
        <v>28</v>
      </c>
      <c r="I18" s="93">
        <v>2976</v>
      </c>
      <c r="J18" s="42" t="s">
        <v>42</v>
      </c>
      <c r="K18" s="41">
        <v>3.8799999999999994</v>
      </c>
      <c r="L18" s="41">
        <v>7.211102550927985E-2</v>
      </c>
      <c r="M18" s="41">
        <v>39.1</v>
      </c>
      <c r="N18" s="41">
        <v>2.9461839725312458</v>
      </c>
      <c r="O18" s="41">
        <v>28.93653519496203</v>
      </c>
      <c r="P18" s="41">
        <v>3.3402059604362879</v>
      </c>
      <c r="Q18" s="41">
        <v>0.8747271764216672</v>
      </c>
      <c r="R18" s="41">
        <v>4.777402481285719E-2</v>
      </c>
      <c r="S18" s="117" t="s">
        <v>257</v>
      </c>
      <c r="T18" s="175">
        <v>40.4</v>
      </c>
      <c r="U18" s="175">
        <v>34.92</v>
      </c>
      <c r="V18" s="175">
        <v>24.68</v>
      </c>
      <c r="W18" s="30" t="s">
        <v>418</v>
      </c>
      <c r="X18" s="80" t="s">
        <v>397</v>
      </c>
      <c r="Y18" s="355">
        <v>5</v>
      </c>
      <c r="Z18" s="352">
        <v>0</v>
      </c>
      <c r="AA18" s="355">
        <v>5</v>
      </c>
      <c r="AB18" s="352">
        <v>0</v>
      </c>
      <c r="AC18" s="323">
        <v>1.5</v>
      </c>
      <c r="AD18" s="325">
        <v>0</v>
      </c>
      <c r="AE18" s="323">
        <v>1.6666666666666667</v>
      </c>
      <c r="AF18" s="233">
        <v>0.28867513459481237</v>
      </c>
      <c r="AG18" s="323">
        <v>0.5</v>
      </c>
      <c r="AH18" s="233">
        <v>0</v>
      </c>
      <c r="AI18" s="330">
        <v>1.6000000000000003</v>
      </c>
      <c r="AJ18" s="233">
        <v>2.7194799110210365E-16</v>
      </c>
      <c r="AK18" s="323">
        <v>1.2</v>
      </c>
      <c r="AL18" s="233">
        <v>0</v>
      </c>
      <c r="AM18" s="323">
        <v>1.6666666666666667</v>
      </c>
      <c r="AN18" s="233">
        <v>0.28867513459481237</v>
      </c>
      <c r="AO18" s="323">
        <v>7.166666666666667</v>
      </c>
      <c r="AP18" s="233">
        <v>1.2583057392117898</v>
      </c>
      <c r="AQ18" s="323">
        <v>1.7700000000000002</v>
      </c>
      <c r="AR18" s="233">
        <v>2.7194799110210365E-16</v>
      </c>
      <c r="AS18" s="323">
        <v>2.15</v>
      </c>
      <c r="AT18" s="233">
        <v>0</v>
      </c>
      <c r="AU18" s="323">
        <v>2.2799999999999998</v>
      </c>
      <c r="AV18" s="233">
        <v>0</v>
      </c>
    </row>
    <row r="19" spans="1:63" x14ac:dyDescent="0.2">
      <c r="A19" s="108"/>
      <c r="B19" s="109"/>
      <c r="C19" s="42" t="s">
        <v>25</v>
      </c>
      <c r="D19" s="364">
        <v>2944.7966310000002</v>
      </c>
      <c r="E19" s="365">
        <v>-96.508016999999896</v>
      </c>
      <c r="F19" s="365">
        <v>17.5808099999999</v>
      </c>
      <c r="G19" s="364">
        <v>105</v>
      </c>
      <c r="H19" s="364">
        <v>28</v>
      </c>
      <c r="I19" s="93">
        <v>2976</v>
      </c>
      <c r="J19" s="42" t="s">
        <v>90</v>
      </c>
      <c r="K19" s="41">
        <v>3.93</v>
      </c>
      <c r="L19" s="41">
        <v>3.60555127546398E-2</v>
      </c>
      <c r="M19" s="41">
        <v>8.0566666666666666</v>
      </c>
      <c r="N19" s="41">
        <v>0.13576941236277515</v>
      </c>
      <c r="O19" s="41">
        <v>33.901274060220324</v>
      </c>
      <c r="P19" s="41">
        <v>2.7979187244681722</v>
      </c>
      <c r="Q19" s="41">
        <v>10.647214807474947</v>
      </c>
      <c r="R19" s="41">
        <v>0.39476520221660893</v>
      </c>
      <c r="S19" s="117" t="s">
        <v>257</v>
      </c>
      <c r="T19" s="175">
        <v>40.4</v>
      </c>
      <c r="U19" s="175">
        <v>34.92</v>
      </c>
      <c r="V19" s="175">
        <v>24.68</v>
      </c>
      <c r="W19" s="30" t="s">
        <v>418</v>
      </c>
      <c r="X19" s="80" t="s">
        <v>397</v>
      </c>
      <c r="Y19" s="355">
        <v>5</v>
      </c>
      <c r="Z19" s="352">
        <v>0</v>
      </c>
      <c r="AA19" s="355">
        <v>5</v>
      </c>
      <c r="AB19" s="352">
        <v>0</v>
      </c>
      <c r="AC19" s="323">
        <v>1.5</v>
      </c>
      <c r="AD19" s="325">
        <v>0</v>
      </c>
      <c r="AE19" s="323">
        <v>1.6666666666666667</v>
      </c>
      <c r="AF19" s="233">
        <v>0.28867513459481237</v>
      </c>
      <c r="AG19" s="323">
        <v>0.5</v>
      </c>
      <c r="AH19" s="233">
        <v>0</v>
      </c>
      <c r="AI19" s="330">
        <v>1.6000000000000003</v>
      </c>
      <c r="AJ19" s="233">
        <v>2.7194799110210365E-16</v>
      </c>
      <c r="AK19" s="323">
        <v>1.2</v>
      </c>
      <c r="AL19" s="233">
        <v>0</v>
      </c>
      <c r="AM19" s="323">
        <v>1.6666666666666667</v>
      </c>
      <c r="AN19" s="233">
        <v>0.28867513459481237</v>
      </c>
      <c r="AO19" s="323">
        <v>7.166666666666667</v>
      </c>
      <c r="AP19" s="233">
        <v>1.2583057392117898</v>
      </c>
      <c r="AQ19" s="323">
        <v>1.7700000000000002</v>
      </c>
      <c r="AR19" s="233">
        <v>2.7194799110210365E-16</v>
      </c>
      <c r="AS19" s="323">
        <v>2.15</v>
      </c>
      <c r="AT19" s="233">
        <v>0</v>
      </c>
      <c r="AU19" s="323">
        <v>2.2799999999999998</v>
      </c>
      <c r="AV19" s="233">
        <v>0</v>
      </c>
    </row>
    <row r="20" spans="1:63" x14ac:dyDescent="0.2">
      <c r="A20" s="108"/>
      <c r="B20" s="109"/>
      <c r="C20" s="42" t="s">
        <v>26</v>
      </c>
      <c r="D20" s="364">
        <v>2996</v>
      </c>
      <c r="E20" s="365">
        <v>-96.508296999999899</v>
      </c>
      <c r="F20" s="365">
        <v>17.581084000000001</v>
      </c>
      <c r="G20" s="364">
        <v>328</v>
      </c>
      <c r="H20" s="364">
        <v>28</v>
      </c>
      <c r="I20" s="93">
        <v>2975</v>
      </c>
      <c r="J20" s="42" t="s">
        <v>42</v>
      </c>
      <c r="K20" s="41">
        <v>4.18</v>
      </c>
      <c r="L20" s="41">
        <v>0.38314488121336038</v>
      </c>
      <c r="M20" s="41">
        <v>34.366666666666667</v>
      </c>
      <c r="N20" s="41">
        <v>10.337472289362301</v>
      </c>
      <c r="O20" s="41">
        <v>13.115453536991202</v>
      </c>
      <c r="P20" s="41">
        <v>0.5</v>
      </c>
      <c r="Q20" s="41">
        <v>1.5127248229739987</v>
      </c>
      <c r="R20" s="41">
        <v>9.3586358310299711E-2</v>
      </c>
      <c r="S20" s="116" t="s">
        <v>260</v>
      </c>
      <c r="T20" s="175">
        <v>64.400000000000006</v>
      </c>
      <c r="U20" s="175">
        <v>16.920000000000002</v>
      </c>
      <c r="V20" s="175">
        <v>18.68</v>
      </c>
      <c r="W20" s="30" t="s">
        <v>419</v>
      </c>
      <c r="X20" s="79" t="s">
        <v>388</v>
      </c>
      <c r="Y20" s="355">
        <v>5</v>
      </c>
      <c r="Z20" s="352">
        <v>0</v>
      </c>
      <c r="AA20" s="355">
        <v>5</v>
      </c>
      <c r="AB20" s="352">
        <v>0</v>
      </c>
      <c r="AC20" s="323">
        <v>1.5</v>
      </c>
      <c r="AD20" s="325">
        <v>0</v>
      </c>
      <c r="AE20" s="323">
        <v>1.6666666666666667</v>
      </c>
      <c r="AF20" s="233">
        <v>0.28867513459481237</v>
      </c>
      <c r="AG20" s="323">
        <v>0.5</v>
      </c>
      <c r="AH20" s="233">
        <v>0</v>
      </c>
      <c r="AI20" s="330">
        <v>1.6000000000000003</v>
      </c>
      <c r="AJ20" s="233">
        <v>2.7194799110210365E-16</v>
      </c>
      <c r="AK20" s="323">
        <v>1.2</v>
      </c>
      <c r="AL20" s="233">
        <v>0</v>
      </c>
      <c r="AM20" s="323">
        <v>1.6666666666666667</v>
      </c>
      <c r="AN20" s="233">
        <v>0.28867513459481237</v>
      </c>
      <c r="AO20" s="323">
        <v>7.166666666666667</v>
      </c>
      <c r="AP20" s="233">
        <v>1.2583057392117898</v>
      </c>
      <c r="AQ20" s="323">
        <v>1.7700000000000002</v>
      </c>
      <c r="AR20" s="233">
        <v>2.7194799110210365E-16</v>
      </c>
      <c r="AS20" s="323">
        <v>2.15</v>
      </c>
      <c r="AT20" s="233">
        <v>0</v>
      </c>
      <c r="AU20" s="323">
        <v>2.2799999999999998</v>
      </c>
      <c r="AV20" s="233">
        <v>0</v>
      </c>
    </row>
    <row r="21" spans="1:63" x14ac:dyDescent="0.2">
      <c r="A21" s="108"/>
      <c r="B21" s="110"/>
      <c r="C21" s="44" t="s">
        <v>26</v>
      </c>
      <c r="D21" s="364">
        <v>2996</v>
      </c>
      <c r="E21" s="365">
        <v>-96.508296999999899</v>
      </c>
      <c r="F21" s="365">
        <v>17.581084000000001</v>
      </c>
      <c r="G21" s="364">
        <v>328</v>
      </c>
      <c r="H21" s="364">
        <v>28</v>
      </c>
      <c r="I21" s="93">
        <v>2975</v>
      </c>
      <c r="J21" s="44" t="s">
        <v>90</v>
      </c>
      <c r="K21" s="43">
        <v>3.8666666666666667</v>
      </c>
      <c r="L21" s="43">
        <v>3.7859388972001938E-2</v>
      </c>
      <c r="M21" s="43">
        <v>8.8833333333333329</v>
      </c>
      <c r="N21" s="43">
        <v>0.13576941236277515</v>
      </c>
      <c r="O21" s="43">
        <v>45.480221211357765</v>
      </c>
      <c r="P21" s="43">
        <v>3.1666570726217489</v>
      </c>
      <c r="Q21" s="43">
        <v>12.37051262912164</v>
      </c>
      <c r="R21" s="43">
        <v>0.58909817805604148</v>
      </c>
      <c r="S21" s="116" t="s">
        <v>260</v>
      </c>
      <c r="T21" s="175">
        <v>64.400000000000006</v>
      </c>
      <c r="U21" s="175">
        <v>16.920000000000002</v>
      </c>
      <c r="V21" s="175">
        <v>18.68</v>
      </c>
      <c r="W21" s="30" t="s">
        <v>419</v>
      </c>
      <c r="X21" s="358" t="s">
        <v>388</v>
      </c>
      <c r="Y21" s="359">
        <v>5</v>
      </c>
      <c r="Z21" s="360">
        <v>0</v>
      </c>
      <c r="AA21" s="359">
        <v>5</v>
      </c>
      <c r="AB21" s="360">
        <v>0</v>
      </c>
      <c r="AC21" s="328">
        <v>1.5</v>
      </c>
      <c r="AD21" s="362">
        <v>0</v>
      </c>
      <c r="AE21" s="328">
        <v>1.6666666666666667</v>
      </c>
      <c r="AF21" s="234">
        <v>0.28867513459481237</v>
      </c>
      <c r="AG21" s="328">
        <v>0.5</v>
      </c>
      <c r="AH21" s="234">
        <v>0</v>
      </c>
      <c r="AI21" s="363">
        <v>1.6000000000000003</v>
      </c>
      <c r="AJ21" s="234">
        <v>2.7194799110210365E-16</v>
      </c>
      <c r="AK21" s="328">
        <v>1.2</v>
      </c>
      <c r="AL21" s="234">
        <v>0</v>
      </c>
      <c r="AM21" s="328">
        <v>1.6666666666666667</v>
      </c>
      <c r="AN21" s="234">
        <v>0.28867513459481237</v>
      </c>
      <c r="AO21" s="328">
        <v>7.166666666666667</v>
      </c>
      <c r="AP21" s="234">
        <v>1.2583057392117898</v>
      </c>
      <c r="AQ21" s="328">
        <v>1.7700000000000002</v>
      </c>
      <c r="AR21" s="234">
        <v>2.7194799110210365E-16</v>
      </c>
      <c r="AS21" s="328">
        <v>2.15</v>
      </c>
      <c r="AT21" s="234">
        <v>0</v>
      </c>
      <c r="AU21" s="328">
        <v>2.2799999999999998</v>
      </c>
      <c r="AV21" s="234">
        <v>0</v>
      </c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</row>
    <row r="22" spans="1:63" x14ac:dyDescent="0.2">
      <c r="A22" s="108"/>
      <c r="B22" s="111" t="s">
        <v>95</v>
      </c>
      <c r="C22" s="46" t="s">
        <v>27</v>
      </c>
      <c r="D22" s="364">
        <v>2921.3833009999998</v>
      </c>
      <c r="E22" s="365">
        <v>-96.508341999999899</v>
      </c>
      <c r="F22" s="365">
        <v>17.579207</v>
      </c>
      <c r="G22" s="364">
        <v>505</v>
      </c>
      <c r="H22" s="364">
        <v>30</v>
      </c>
      <c r="I22" s="92">
        <v>2942</v>
      </c>
      <c r="J22" s="46" t="s">
        <v>42</v>
      </c>
      <c r="K22" s="45">
        <v>3.84</v>
      </c>
      <c r="L22" s="45">
        <v>4.5825756949558538E-2</v>
      </c>
      <c r="M22" s="45">
        <v>38.06666666666667</v>
      </c>
      <c r="N22" s="45">
        <v>1.6441816606851345</v>
      </c>
      <c r="O22" s="45">
        <v>9.1403429309513431</v>
      </c>
      <c r="P22" s="45">
        <v>0.79111401283679783</v>
      </c>
      <c r="Q22" s="45">
        <v>0.47932194116730997</v>
      </c>
      <c r="R22" s="45">
        <v>1.1044226549235064E-2</v>
      </c>
      <c r="S22" s="118" t="s">
        <v>257</v>
      </c>
      <c r="T22" s="188">
        <v>46.4</v>
      </c>
      <c r="U22" s="188">
        <v>32.92</v>
      </c>
      <c r="V22" s="188">
        <v>20.68</v>
      </c>
      <c r="W22" s="162" t="s">
        <v>421</v>
      </c>
      <c r="X22" s="80" t="s">
        <v>398</v>
      </c>
      <c r="Y22" s="355">
        <v>5</v>
      </c>
      <c r="Z22" s="352">
        <v>0</v>
      </c>
      <c r="AA22" s="355">
        <v>5</v>
      </c>
      <c r="AB22" s="352">
        <v>0</v>
      </c>
      <c r="AC22" s="323">
        <v>2.3333333333333335</v>
      </c>
      <c r="AD22" s="233">
        <v>1.0408329997330668</v>
      </c>
      <c r="AE22" s="323">
        <v>2.8333333333333335</v>
      </c>
      <c r="AF22" s="233">
        <v>1.4433756729740645</v>
      </c>
      <c r="AG22" s="323">
        <v>0.70000000000000007</v>
      </c>
      <c r="AH22" s="233">
        <v>0.17320508075688812</v>
      </c>
      <c r="AI22" s="330">
        <v>2</v>
      </c>
      <c r="AJ22" s="233">
        <v>0.5196152422706628</v>
      </c>
      <c r="AK22" s="323">
        <v>1.5</v>
      </c>
      <c r="AL22" s="233">
        <v>0.34641016151377496</v>
      </c>
      <c r="AM22" s="323">
        <v>1.3333333333333333</v>
      </c>
      <c r="AN22" s="233">
        <v>0.28867513459481314</v>
      </c>
      <c r="AO22" s="323">
        <v>5.666666666666667</v>
      </c>
      <c r="AP22" s="233">
        <v>1.4433756729740652</v>
      </c>
      <c r="AQ22" s="323">
        <v>4.32</v>
      </c>
      <c r="AR22" s="233">
        <v>1.7237459209523878</v>
      </c>
      <c r="AS22" s="323">
        <v>5.253333333333333</v>
      </c>
      <c r="AT22" s="233">
        <v>2.0991506218786045</v>
      </c>
      <c r="AU22" s="323">
        <v>5.5733333333333333</v>
      </c>
      <c r="AV22" s="233">
        <v>2.2203678373939173</v>
      </c>
      <c r="AW22" s="350"/>
      <c r="AX22" s="59"/>
      <c r="AY22" s="350"/>
      <c r="AZ22" s="59"/>
      <c r="BA22" s="350"/>
      <c r="BB22" s="59"/>
      <c r="BC22" s="350"/>
      <c r="BD22" s="352"/>
      <c r="BE22" s="350"/>
      <c r="BF22" s="56"/>
      <c r="BG22" s="56"/>
      <c r="BH22" s="56"/>
      <c r="BI22" s="56"/>
      <c r="BJ22" s="56"/>
      <c r="BK22" s="56"/>
    </row>
    <row r="23" spans="1:63" x14ac:dyDescent="0.2">
      <c r="A23" s="108"/>
      <c r="B23" s="109"/>
      <c r="C23" s="42" t="s">
        <v>27</v>
      </c>
      <c r="D23" s="364">
        <v>2921.3833009999998</v>
      </c>
      <c r="E23" s="365">
        <v>-96.508341999999899</v>
      </c>
      <c r="F23" s="365">
        <v>17.579207</v>
      </c>
      <c r="G23" s="364">
        <v>505</v>
      </c>
      <c r="H23" s="364">
        <v>30</v>
      </c>
      <c r="I23" s="93">
        <v>2942</v>
      </c>
      <c r="J23" s="42" t="s">
        <v>90</v>
      </c>
      <c r="K23" s="41">
        <v>4.6166666666666663</v>
      </c>
      <c r="L23" s="41">
        <v>0.12662279942148386</v>
      </c>
      <c r="M23" s="41">
        <v>8.7766666666666655</v>
      </c>
      <c r="N23" s="41">
        <v>1.154700538379227E-2</v>
      </c>
      <c r="O23" s="41">
        <v>19.024388168768869</v>
      </c>
      <c r="P23" s="41">
        <v>2.1921583737515022</v>
      </c>
      <c r="Q23" s="41">
        <v>8.7847825091374627</v>
      </c>
      <c r="R23" s="41">
        <v>0.54473017921147338</v>
      </c>
      <c r="S23" s="117" t="s">
        <v>257</v>
      </c>
      <c r="T23" s="179">
        <v>46.4</v>
      </c>
      <c r="U23" s="179">
        <v>32.92</v>
      </c>
      <c r="V23" s="179">
        <v>20.68</v>
      </c>
      <c r="W23" s="61" t="s">
        <v>421</v>
      </c>
      <c r="X23" s="80" t="s">
        <v>398</v>
      </c>
      <c r="Y23" s="355">
        <v>5</v>
      </c>
      <c r="Z23" s="352">
        <v>0</v>
      </c>
      <c r="AA23" s="355">
        <v>5</v>
      </c>
      <c r="AB23" s="352">
        <v>0</v>
      </c>
      <c r="AC23" s="323">
        <v>2.3333333333333335</v>
      </c>
      <c r="AD23" s="233">
        <v>1.0408329997330668</v>
      </c>
      <c r="AE23" s="323">
        <v>2.8333333333333335</v>
      </c>
      <c r="AF23" s="233">
        <v>1.4433756729740645</v>
      </c>
      <c r="AG23" s="323">
        <v>0.70000000000000007</v>
      </c>
      <c r="AH23" s="233">
        <v>0.17320508075688812</v>
      </c>
      <c r="AI23" s="330">
        <v>2</v>
      </c>
      <c r="AJ23" s="233">
        <v>0.5196152422706628</v>
      </c>
      <c r="AK23" s="323">
        <v>1.5</v>
      </c>
      <c r="AL23" s="233">
        <v>0.34641016151377496</v>
      </c>
      <c r="AM23" s="323">
        <v>1.3333333333333333</v>
      </c>
      <c r="AN23" s="233">
        <v>0.28867513459481314</v>
      </c>
      <c r="AO23" s="323">
        <v>5.666666666666667</v>
      </c>
      <c r="AP23" s="233">
        <v>1.4433756729740652</v>
      </c>
      <c r="AQ23" s="323">
        <v>4.32</v>
      </c>
      <c r="AR23" s="233">
        <v>1.7237459209523878</v>
      </c>
      <c r="AS23" s="323">
        <v>5.253333333333333</v>
      </c>
      <c r="AT23" s="233">
        <v>2.0991506218786045</v>
      </c>
      <c r="AU23" s="323">
        <v>5.5733333333333333</v>
      </c>
      <c r="AV23" s="233">
        <v>2.2203678373939173</v>
      </c>
      <c r="AW23" s="233"/>
      <c r="AX23" s="350"/>
      <c r="AY23" s="323"/>
      <c r="AZ23" s="233"/>
      <c r="BA23" s="323"/>
      <c r="BB23" s="233"/>
      <c r="BC23" s="330"/>
      <c r="BD23" s="233"/>
      <c r="BE23" s="323"/>
      <c r="BF23" s="233"/>
      <c r="BG23" s="323"/>
      <c r="BH23" s="233"/>
      <c r="BI23" s="323"/>
      <c r="BJ23" s="233"/>
      <c r="BK23" s="56"/>
    </row>
    <row r="24" spans="1:63" x14ac:dyDescent="0.2">
      <c r="A24" s="108"/>
      <c r="B24" s="109"/>
      <c r="C24" s="42" t="s">
        <v>28</v>
      </c>
      <c r="D24" s="364">
        <v>2921.4079590000001</v>
      </c>
      <c r="E24" s="365">
        <v>-96.508686999999895</v>
      </c>
      <c r="F24" s="365">
        <v>17.579357000000002</v>
      </c>
      <c r="G24" s="364">
        <v>470</v>
      </c>
      <c r="H24" s="364">
        <v>10</v>
      </c>
      <c r="I24" s="93">
        <v>2940</v>
      </c>
      <c r="J24" s="42" t="s">
        <v>42</v>
      </c>
      <c r="K24" s="41">
        <v>3.9866666666666668</v>
      </c>
      <c r="L24" s="41">
        <v>6.6583281184793619E-2</v>
      </c>
      <c r="M24" s="41">
        <v>25.933333333333334</v>
      </c>
      <c r="N24" s="41">
        <v>1.4011899704655799</v>
      </c>
      <c r="O24" s="41">
        <v>29.839882938748776</v>
      </c>
      <c r="P24" s="41">
        <v>2.412177566508809</v>
      </c>
      <c r="Q24" s="41">
        <v>1.2826345635478538</v>
      </c>
      <c r="R24" s="41">
        <v>4.3755880792240985E-2</v>
      </c>
      <c r="S24" s="116" t="s">
        <v>260</v>
      </c>
      <c r="T24" s="175">
        <v>52.4</v>
      </c>
      <c r="U24" s="175">
        <v>32.92</v>
      </c>
      <c r="V24" s="175">
        <v>14.68</v>
      </c>
      <c r="W24" s="30" t="s">
        <v>361</v>
      </c>
      <c r="X24" s="81" t="s">
        <v>387</v>
      </c>
      <c r="Y24" s="355">
        <v>5</v>
      </c>
      <c r="Z24" s="352">
        <v>0</v>
      </c>
      <c r="AA24" s="355">
        <v>5</v>
      </c>
      <c r="AB24" s="352">
        <v>0</v>
      </c>
      <c r="AC24" s="323">
        <v>2.3333333333333335</v>
      </c>
      <c r="AD24" s="233">
        <v>1.0408329997330668</v>
      </c>
      <c r="AE24" s="323">
        <v>2.8333333333333335</v>
      </c>
      <c r="AF24" s="233">
        <v>1.4433756729740645</v>
      </c>
      <c r="AG24" s="323">
        <v>0.70000000000000007</v>
      </c>
      <c r="AH24" s="233">
        <v>0.17320508075688812</v>
      </c>
      <c r="AI24" s="330">
        <v>2</v>
      </c>
      <c r="AJ24" s="233">
        <v>0.5196152422706628</v>
      </c>
      <c r="AK24" s="323">
        <v>1.5</v>
      </c>
      <c r="AL24" s="233">
        <v>0.34641016151377496</v>
      </c>
      <c r="AM24" s="323">
        <v>1.3333333333333333</v>
      </c>
      <c r="AN24" s="233">
        <v>0.28867513459481314</v>
      </c>
      <c r="AO24" s="323">
        <v>5.666666666666667</v>
      </c>
      <c r="AP24" s="233">
        <v>1.4433756729740652</v>
      </c>
      <c r="AQ24" s="323">
        <v>4.32</v>
      </c>
      <c r="AR24" s="233">
        <v>1.7237459209523878</v>
      </c>
      <c r="AS24" s="323">
        <v>5.253333333333333</v>
      </c>
      <c r="AT24" s="233">
        <v>2.0991506218786045</v>
      </c>
      <c r="AU24" s="323">
        <v>5.5733333333333333</v>
      </c>
      <c r="AV24" s="233">
        <v>2.2203678373939173</v>
      </c>
      <c r="AX24" s="350"/>
      <c r="AY24" s="323"/>
      <c r="AZ24" s="233"/>
      <c r="BA24" s="323"/>
      <c r="BB24" s="233"/>
      <c r="BC24" s="323"/>
      <c r="BD24" s="233"/>
      <c r="BE24" s="323"/>
      <c r="BF24" s="233"/>
      <c r="BG24" s="323"/>
      <c r="BH24" s="233"/>
      <c r="BI24" s="323"/>
      <c r="BJ24" s="233"/>
      <c r="BK24" s="56"/>
    </row>
    <row r="25" spans="1:63" x14ac:dyDescent="0.2">
      <c r="A25" s="108"/>
      <c r="B25" s="109"/>
      <c r="C25" s="42" t="s">
        <v>28</v>
      </c>
      <c r="D25" s="364">
        <v>2921.4079590000001</v>
      </c>
      <c r="E25" s="365">
        <v>-96.508686999999895</v>
      </c>
      <c r="F25" s="365">
        <v>17.579357000000002</v>
      </c>
      <c r="G25" s="364">
        <v>470</v>
      </c>
      <c r="H25" s="364">
        <v>10</v>
      </c>
      <c r="I25" s="93">
        <v>2940</v>
      </c>
      <c r="J25" s="42" t="s">
        <v>90</v>
      </c>
      <c r="K25" s="41">
        <v>3.8033333333333332</v>
      </c>
      <c r="L25" s="41">
        <v>3.2145502536643167E-2</v>
      </c>
      <c r="M25" s="41">
        <v>9.0299999999999994</v>
      </c>
      <c r="N25" s="41">
        <v>0.10816653826391934</v>
      </c>
      <c r="O25" s="41">
        <v>41.791919991342546</v>
      </c>
      <c r="P25" s="41">
        <v>3.2148048950875667</v>
      </c>
      <c r="Q25" s="41">
        <v>10.895444268732094</v>
      </c>
      <c r="R25" s="41">
        <v>0.40941120545532045</v>
      </c>
      <c r="S25" s="116" t="s">
        <v>260</v>
      </c>
      <c r="T25" s="175">
        <v>52.4</v>
      </c>
      <c r="U25" s="175">
        <v>32.92</v>
      </c>
      <c r="V25" s="175">
        <v>14.68</v>
      </c>
      <c r="W25" s="30" t="s">
        <v>361</v>
      </c>
      <c r="X25" s="81" t="s">
        <v>387</v>
      </c>
      <c r="Y25" s="355">
        <v>5</v>
      </c>
      <c r="Z25" s="352">
        <v>0</v>
      </c>
      <c r="AA25" s="355">
        <v>5</v>
      </c>
      <c r="AB25" s="352">
        <v>0</v>
      </c>
      <c r="AC25" s="323">
        <v>2.3333333333333335</v>
      </c>
      <c r="AD25" s="233">
        <v>1.0408329997330668</v>
      </c>
      <c r="AE25" s="323">
        <v>2.8333333333333335</v>
      </c>
      <c r="AF25" s="233">
        <v>1.4433756729740645</v>
      </c>
      <c r="AG25" s="323">
        <v>0.70000000000000007</v>
      </c>
      <c r="AH25" s="233">
        <v>0.17320508075688812</v>
      </c>
      <c r="AI25" s="330">
        <v>2</v>
      </c>
      <c r="AJ25" s="233">
        <v>0.5196152422706628</v>
      </c>
      <c r="AK25" s="323">
        <v>1.5</v>
      </c>
      <c r="AL25" s="233">
        <v>0.34641016151377496</v>
      </c>
      <c r="AM25" s="323">
        <v>1.3333333333333333</v>
      </c>
      <c r="AN25" s="233">
        <v>0.28867513459481314</v>
      </c>
      <c r="AO25" s="323">
        <v>5.666666666666667</v>
      </c>
      <c r="AP25" s="233">
        <v>1.4433756729740652</v>
      </c>
      <c r="AQ25" s="323">
        <v>4.32</v>
      </c>
      <c r="AR25" s="233">
        <v>1.7237459209523878</v>
      </c>
      <c r="AS25" s="323">
        <v>5.253333333333333</v>
      </c>
      <c r="AT25" s="233">
        <v>2.0991506218786045</v>
      </c>
      <c r="AU25" s="323">
        <v>5.5733333333333333</v>
      </c>
      <c r="AV25" s="233">
        <v>2.2203678373939173</v>
      </c>
      <c r="AX25" s="350"/>
      <c r="AY25" s="323"/>
      <c r="AZ25" s="233"/>
      <c r="BA25" s="323"/>
      <c r="BB25" s="233"/>
      <c r="BC25" s="323"/>
      <c r="BD25" s="233"/>
      <c r="BE25" s="323"/>
      <c r="BF25" s="233"/>
      <c r="BG25" s="323"/>
      <c r="BH25" s="233"/>
      <c r="BI25" s="323"/>
      <c r="BJ25" s="233"/>
      <c r="BK25" s="56"/>
    </row>
    <row r="26" spans="1:63" x14ac:dyDescent="0.2">
      <c r="A26" s="108"/>
      <c r="B26" s="109"/>
      <c r="C26" s="42" t="s">
        <v>29</v>
      </c>
      <c r="D26" s="364">
        <v>2930</v>
      </c>
      <c r="E26" s="365">
        <v>-96.509045999999898</v>
      </c>
      <c r="F26" s="365">
        <v>17.5799249999999</v>
      </c>
      <c r="G26" s="364">
        <v>450</v>
      </c>
      <c r="H26" s="364">
        <v>12</v>
      </c>
      <c r="I26" s="93">
        <v>2944</v>
      </c>
      <c r="J26" s="42" t="s">
        <v>42</v>
      </c>
      <c r="K26" s="41">
        <v>3.8699999999999997</v>
      </c>
      <c r="L26" s="41">
        <v>4.3588989435406823E-2</v>
      </c>
      <c r="M26" s="41">
        <v>29.533333333333331</v>
      </c>
      <c r="N26" s="41">
        <v>0.73711147958320045</v>
      </c>
      <c r="O26" s="41">
        <v>20.779589518770432</v>
      </c>
      <c r="P26" s="41">
        <v>1.3223855370879909</v>
      </c>
      <c r="Q26" s="41">
        <v>0.80627138922133579</v>
      </c>
      <c r="R26" s="41">
        <v>6.0942627801277668E-2</v>
      </c>
      <c r="S26" s="116" t="s">
        <v>260</v>
      </c>
      <c r="T26" s="175">
        <v>68.400000000000006</v>
      </c>
      <c r="U26" s="175">
        <v>16.920000000000002</v>
      </c>
      <c r="V26" s="175">
        <v>14.68</v>
      </c>
      <c r="W26" s="30" t="s">
        <v>382</v>
      </c>
      <c r="X26" s="80" t="s">
        <v>396</v>
      </c>
      <c r="Y26" s="355">
        <v>5</v>
      </c>
      <c r="Z26" s="352">
        <v>0</v>
      </c>
      <c r="AA26" s="355">
        <v>5</v>
      </c>
      <c r="AB26" s="352">
        <v>0</v>
      </c>
      <c r="AC26" s="323">
        <v>2.3333333333333335</v>
      </c>
      <c r="AD26" s="233">
        <v>1.0408329997330668</v>
      </c>
      <c r="AE26" s="323">
        <v>2.8333333333333335</v>
      </c>
      <c r="AF26" s="233">
        <v>1.4433756729740645</v>
      </c>
      <c r="AG26" s="323">
        <v>0.70000000000000007</v>
      </c>
      <c r="AH26" s="233">
        <v>0.17320508075688812</v>
      </c>
      <c r="AI26" s="330">
        <v>2</v>
      </c>
      <c r="AJ26" s="233">
        <v>0.5196152422706628</v>
      </c>
      <c r="AK26" s="323">
        <v>1.5</v>
      </c>
      <c r="AL26" s="233">
        <v>0.34641016151377496</v>
      </c>
      <c r="AM26" s="323">
        <v>1.3333333333333333</v>
      </c>
      <c r="AN26" s="233">
        <v>0.28867513459481314</v>
      </c>
      <c r="AO26" s="323">
        <v>5.666666666666667</v>
      </c>
      <c r="AP26" s="233">
        <v>1.4433756729740652</v>
      </c>
      <c r="AQ26" s="323">
        <v>4.32</v>
      </c>
      <c r="AR26" s="233">
        <v>1.7237459209523878</v>
      </c>
      <c r="AS26" s="323">
        <v>5.253333333333333</v>
      </c>
      <c r="AT26" s="233">
        <v>2.0991506218786045</v>
      </c>
      <c r="AU26" s="323">
        <v>5.5733333333333333</v>
      </c>
      <c r="AV26" s="233">
        <v>2.2203678373939173</v>
      </c>
      <c r="AX26" s="350"/>
      <c r="AY26" s="323"/>
      <c r="AZ26" s="233"/>
      <c r="BA26" s="323"/>
      <c r="BB26" s="233"/>
      <c r="BC26" s="323"/>
      <c r="BD26" s="233"/>
      <c r="BE26" s="323"/>
      <c r="BF26" s="233"/>
      <c r="BG26" s="323"/>
      <c r="BH26" s="233"/>
      <c r="BI26" s="323"/>
      <c r="BJ26" s="233"/>
      <c r="BK26" s="56"/>
    </row>
    <row r="27" spans="1:63" x14ac:dyDescent="0.2">
      <c r="A27" s="108"/>
      <c r="B27" s="109"/>
      <c r="C27" s="42" t="s">
        <v>29</v>
      </c>
      <c r="D27" s="364">
        <v>2930</v>
      </c>
      <c r="E27" s="365">
        <v>-96.509045999999898</v>
      </c>
      <c r="F27" s="365">
        <v>17.5799249999999</v>
      </c>
      <c r="G27" s="364">
        <v>450</v>
      </c>
      <c r="H27" s="364">
        <v>12</v>
      </c>
      <c r="I27" s="93">
        <v>2944</v>
      </c>
      <c r="J27" s="42" t="s">
        <v>90</v>
      </c>
      <c r="K27" s="41">
        <v>4.2233333333333336</v>
      </c>
      <c r="L27" s="41">
        <v>6.4291005073286014E-2</v>
      </c>
      <c r="M27" s="41">
        <v>6.52</v>
      </c>
      <c r="N27" s="41">
        <v>0.1442220510185592</v>
      </c>
      <c r="O27" s="41">
        <v>27.784256352789395</v>
      </c>
      <c r="P27" s="41">
        <v>0.76567184630894636</v>
      </c>
      <c r="Q27" s="41">
        <v>8.9595575687318796</v>
      </c>
      <c r="R27" s="41">
        <v>0.18345698882029654</v>
      </c>
      <c r="S27" s="116" t="s">
        <v>260</v>
      </c>
      <c r="T27" s="175">
        <v>68.400000000000006</v>
      </c>
      <c r="U27" s="175">
        <v>16.920000000000002</v>
      </c>
      <c r="V27" s="175">
        <v>14.68</v>
      </c>
      <c r="W27" s="30" t="s">
        <v>382</v>
      </c>
      <c r="X27" s="80" t="s">
        <v>396</v>
      </c>
      <c r="Y27" s="355">
        <v>5</v>
      </c>
      <c r="Z27" s="352">
        <v>0</v>
      </c>
      <c r="AA27" s="355">
        <v>5</v>
      </c>
      <c r="AB27" s="352">
        <v>0</v>
      </c>
      <c r="AC27" s="323">
        <v>2.3333333333333335</v>
      </c>
      <c r="AD27" s="233">
        <v>1.0408329997330668</v>
      </c>
      <c r="AE27" s="323">
        <v>2.8333333333333335</v>
      </c>
      <c r="AF27" s="233">
        <v>1.4433756729740645</v>
      </c>
      <c r="AG27" s="323">
        <v>0.70000000000000007</v>
      </c>
      <c r="AH27" s="233">
        <v>0.17320508075688812</v>
      </c>
      <c r="AI27" s="330">
        <v>2</v>
      </c>
      <c r="AJ27" s="233">
        <v>0.5196152422706628</v>
      </c>
      <c r="AK27" s="323">
        <v>1.5</v>
      </c>
      <c r="AL27" s="233">
        <v>0.34641016151377496</v>
      </c>
      <c r="AM27" s="323">
        <v>1.3333333333333333</v>
      </c>
      <c r="AN27" s="233">
        <v>0.28867513459481314</v>
      </c>
      <c r="AO27" s="323">
        <v>5.666666666666667</v>
      </c>
      <c r="AP27" s="233">
        <v>1.4433756729740652</v>
      </c>
      <c r="AQ27" s="323">
        <v>4.32</v>
      </c>
      <c r="AR27" s="233">
        <v>1.7237459209523878</v>
      </c>
      <c r="AS27" s="323">
        <v>5.253333333333333</v>
      </c>
      <c r="AT27" s="233">
        <v>2.0991506218786045</v>
      </c>
      <c r="AU27" s="323">
        <v>5.5733333333333333</v>
      </c>
      <c r="AV27" s="233">
        <v>2.2203678373939173</v>
      </c>
      <c r="AX27" s="350"/>
      <c r="AY27" s="323"/>
      <c r="AZ27" s="233"/>
      <c r="BA27" s="323"/>
      <c r="BB27" s="233"/>
      <c r="BC27" s="323"/>
      <c r="BD27" s="233"/>
      <c r="BE27" s="323"/>
      <c r="BF27" s="233"/>
      <c r="BG27" s="323"/>
      <c r="BH27" s="233"/>
      <c r="BI27" s="323"/>
      <c r="BJ27" s="233"/>
      <c r="BK27" s="56"/>
    </row>
    <row r="28" spans="1:63" x14ac:dyDescent="0.2">
      <c r="A28" s="108"/>
      <c r="B28" s="109"/>
      <c r="C28" s="42" t="s">
        <v>30</v>
      </c>
      <c r="D28" s="364">
        <v>2945</v>
      </c>
      <c r="E28" s="365">
        <v>-96.509384999999895</v>
      </c>
      <c r="F28" s="365">
        <v>17.580656999999899</v>
      </c>
      <c r="G28" s="364">
        <v>500</v>
      </c>
      <c r="H28" s="364">
        <v>15</v>
      </c>
      <c r="I28" s="93">
        <v>2956</v>
      </c>
      <c r="J28" s="42" t="s">
        <v>42</v>
      </c>
      <c r="K28" s="41">
        <v>3.8966666666666665</v>
      </c>
      <c r="L28" s="41">
        <v>5.8594652770823076E-2</v>
      </c>
      <c r="M28" s="41">
        <v>31.233333333333334</v>
      </c>
      <c r="N28" s="41">
        <v>2.0256686138984654</v>
      </c>
      <c r="O28" s="41">
        <v>9.6069983273388946</v>
      </c>
      <c r="P28" s="41">
        <v>2.2883874418464112</v>
      </c>
      <c r="Q28" s="41">
        <v>0.4394790946394907</v>
      </c>
      <c r="R28" s="41">
        <v>2.0124657412989685E-2</v>
      </c>
      <c r="S28" s="117" t="s">
        <v>257</v>
      </c>
      <c r="T28" s="175">
        <v>40</v>
      </c>
      <c r="U28" s="175">
        <v>34.92</v>
      </c>
      <c r="V28" s="175">
        <v>25.08</v>
      </c>
      <c r="W28" s="30" t="s">
        <v>351</v>
      </c>
      <c r="X28" s="79" t="s">
        <v>393</v>
      </c>
      <c r="Y28" s="355">
        <v>5</v>
      </c>
      <c r="Z28" s="352">
        <v>0</v>
      </c>
      <c r="AA28" s="355">
        <v>5</v>
      </c>
      <c r="AB28" s="352">
        <v>0</v>
      </c>
      <c r="AC28" s="323">
        <v>2.3333333333333335</v>
      </c>
      <c r="AD28" s="233">
        <v>1.0408329997330668</v>
      </c>
      <c r="AE28" s="323">
        <v>2.8333333333333335</v>
      </c>
      <c r="AF28" s="233">
        <v>1.4433756729740645</v>
      </c>
      <c r="AG28" s="323">
        <v>0.70000000000000007</v>
      </c>
      <c r="AH28" s="233">
        <v>0.17320508075688812</v>
      </c>
      <c r="AI28" s="330">
        <v>2</v>
      </c>
      <c r="AJ28" s="233">
        <v>0.5196152422706628</v>
      </c>
      <c r="AK28" s="323">
        <v>1.5</v>
      </c>
      <c r="AL28" s="233">
        <v>0.34641016151377496</v>
      </c>
      <c r="AM28" s="323">
        <v>1.3333333333333333</v>
      </c>
      <c r="AN28" s="233">
        <v>0.28867513459481314</v>
      </c>
      <c r="AO28" s="323">
        <v>5.666666666666667</v>
      </c>
      <c r="AP28" s="233">
        <v>1.4433756729740652</v>
      </c>
      <c r="AQ28" s="323">
        <v>4.32</v>
      </c>
      <c r="AR28" s="233">
        <v>1.7237459209523878</v>
      </c>
      <c r="AS28" s="323">
        <v>5.253333333333333</v>
      </c>
      <c r="AT28" s="233">
        <v>2.0991506218786045</v>
      </c>
      <c r="AU28" s="323">
        <v>5.5733333333333333</v>
      </c>
      <c r="AV28" s="233">
        <v>2.2203678373939173</v>
      </c>
      <c r="AX28" s="350"/>
      <c r="AY28" s="323"/>
      <c r="AZ28" s="233"/>
      <c r="BA28" s="323"/>
      <c r="BB28" s="233"/>
      <c r="BC28" s="323"/>
      <c r="BD28" s="233"/>
      <c r="BE28" s="323"/>
      <c r="BF28" s="233"/>
      <c r="BG28" s="323"/>
      <c r="BH28" s="233"/>
      <c r="BI28" s="323"/>
      <c r="BJ28" s="233"/>
      <c r="BK28" s="56"/>
    </row>
    <row r="29" spans="1:63" x14ac:dyDescent="0.2">
      <c r="A29" s="108"/>
      <c r="B29" s="110"/>
      <c r="C29" s="44" t="s">
        <v>30</v>
      </c>
      <c r="D29" s="364">
        <v>2945</v>
      </c>
      <c r="E29" s="365">
        <v>-96.509384999999895</v>
      </c>
      <c r="F29" s="365">
        <v>17.580656999999899</v>
      </c>
      <c r="G29" s="364">
        <v>500</v>
      </c>
      <c r="H29" s="364">
        <v>15</v>
      </c>
      <c r="I29" s="93">
        <v>2956</v>
      </c>
      <c r="J29" s="44" t="s">
        <v>90</v>
      </c>
      <c r="K29" s="43">
        <v>4.7633333333333328</v>
      </c>
      <c r="L29" s="43">
        <v>0.11846237095944577</v>
      </c>
      <c r="M29" s="43">
        <v>6.6999999999999993</v>
      </c>
      <c r="N29" s="43">
        <v>0.13527749258468705</v>
      </c>
      <c r="O29" s="43">
        <v>20.750285297645767</v>
      </c>
      <c r="P29" s="43">
        <v>1.6984509887592323</v>
      </c>
      <c r="Q29" s="43">
        <v>7.9328656489091749</v>
      </c>
      <c r="R29" s="43">
        <v>0.3818869937290556</v>
      </c>
      <c r="S29" s="117" t="s">
        <v>257</v>
      </c>
      <c r="T29" s="175">
        <v>40</v>
      </c>
      <c r="U29" s="175">
        <v>34.92</v>
      </c>
      <c r="V29" s="175">
        <v>25.08</v>
      </c>
      <c r="W29" s="30" t="s">
        <v>351</v>
      </c>
      <c r="X29" s="358" t="s">
        <v>393</v>
      </c>
      <c r="Y29" s="359">
        <v>5</v>
      </c>
      <c r="Z29" s="360">
        <v>0</v>
      </c>
      <c r="AA29" s="359">
        <v>5</v>
      </c>
      <c r="AB29" s="360">
        <v>0</v>
      </c>
      <c r="AC29" s="328">
        <v>2.3333333333333335</v>
      </c>
      <c r="AD29" s="234">
        <v>1.0408329997330668</v>
      </c>
      <c r="AE29" s="328">
        <v>2.8333333333333335</v>
      </c>
      <c r="AF29" s="234">
        <v>1.4433756729740645</v>
      </c>
      <c r="AG29" s="328">
        <v>0.70000000000000007</v>
      </c>
      <c r="AH29" s="234">
        <v>0.17320508075688812</v>
      </c>
      <c r="AI29" s="363">
        <v>2</v>
      </c>
      <c r="AJ29" s="234">
        <v>0.5196152422706628</v>
      </c>
      <c r="AK29" s="328">
        <v>1.5</v>
      </c>
      <c r="AL29" s="234">
        <v>0.34641016151377496</v>
      </c>
      <c r="AM29" s="328">
        <v>1.3333333333333333</v>
      </c>
      <c r="AN29" s="234">
        <v>0.28867513459481314</v>
      </c>
      <c r="AO29" s="328">
        <v>5.666666666666667</v>
      </c>
      <c r="AP29" s="234">
        <v>1.4433756729740652</v>
      </c>
      <c r="AQ29" s="328">
        <v>4.32</v>
      </c>
      <c r="AR29" s="234">
        <v>1.7237459209523878</v>
      </c>
      <c r="AS29" s="328">
        <v>5.253333333333333</v>
      </c>
      <c r="AT29" s="234">
        <v>2.0991506218786045</v>
      </c>
      <c r="AU29" s="328">
        <v>5.5733333333333333</v>
      </c>
      <c r="AV29" s="234">
        <v>2.2203678373939173</v>
      </c>
      <c r="AX29" s="350"/>
      <c r="AY29" s="323"/>
      <c r="AZ29" s="233"/>
      <c r="BA29" s="323"/>
      <c r="BB29" s="233"/>
      <c r="BC29" s="330"/>
      <c r="BD29" s="195"/>
      <c r="BE29" s="323"/>
      <c r="BF29" s="233"/>
      <c r="BG29" s="323"/>
      <c r="BH29" s="233"/>
      <c r="BI29" s="323"/>
      <c r="BJ29" s="233"/>
      <c r="BK29" s="56"/>
    </row>
    <row r="30" spans="1:63" x14ac:dyDescent="0.2">
      <c r="A30" s="108"/>
      <c r="B30" s="111" t="s">
        <v>94</v>
      </c>
      <c r="C30" s="46" t="s">
        <v>35</v>
      </c>
      <c r="D30" s="364">
        <v>2853.4177249999998</v>
      </c>
      <c r="E30" s="365">
        <v>-96.510828000000004</v>
      </c>
      <c r="F30" s="365">
        <v>17.5781349999999</v>
      </c>
      <c r="G30" s="364">
        <v>999</v>
      </c>
      <c r="H30" s="364">
        <v>29</v>
      </c>
      <c r="I30" s="92">
        <v>2863</v>
      </c>
      <c r="J30" s="46" t="s">
        <v>42</v>
      </c>
      <c r="K30" s="45">
        <v>4.0599999999999996</v>
      </c>
      <c r="L30" s="45">
        <v>3.6055512754640112E-2</v>
      </c>
      <c r="M30" s="45">
        <v>57.966666666666661</v>
      </c>
      <c r="N30" s="45">
        <v>2.107921567168316</v>
      </c>
      <c r="O30" s="45">
        <v>3.7096371614490722</v>
      </c>
      <c r="P30" s="45">
        <v>1.4675330095756005</v>
      </c>
      <c r="Q30" s="45">
        <v>0.30991763237221787</v>
      </c>
      <c r="R30" s="45">
        <v>2.4904276558209374E-2</v>
      </c>
      <c r="S30" s="106" t="s">
        <v>257</v>
      </c>
      <c r="T30" s="188">
        <v>46</v>
      </c>
      <c r="U30" s="188">
        <v>36.92</v>
      </c>
      <c r="V30" s="188">
        <v>17.079999999999998</v>
      </c>
      <c r="W30" s="162" t="s">
        <v>418</v>
      </c>
      <c r="X30" s="80" t="s">
        <v>397</v>
      </c>
      <c r="Y30" s="355">
        <v>5</v>
      </c>
      <c r="Z30" s="352">
        <v>0</v>
      </c>
      <c r="AA30" s="355">
        <v>10</v>
      </c>
      <c r="AB30" s="352">
        <v>0</v>
      </c>
      <c r="AC30" s="323">
        <v>2.1666666666666665</v>
      </c>
      <c r="AD30" s="233">
        <v>0.28867513459481237</v>
      </c>
      <c r="AE30" s="323">
        <v>2.6666666666666665</v>
      </c>
      <c r="AF30" s="233">
        <v>0.28867513459481292</v>
      </c>
      <c r="AG30" s="323">
        <v>0.6</v>
      </c>
      <c r="AH30" s="233">
        <v>0.17320508075688748</v>
      </c>
      <c r="AI30" s="323">
        <v>1.8333333333333333</v>
      </c>
      <c r="AJ30" s="233">
        <v>0.64291005073286345</v>
      </c>
      <c r="AK30" s="323">
        <v>1.4000000000000001</v>
      </c>
      <c r="AL30" s="233">
        <v>0.43588989435406728</v>
      </c>
      <c r="AM30" s="323">
        <v>6</v>
      </c>
      <c r="AN30" s="233">
        <v>1</v>
      </c>
      <c r="AO30" s="323">
        <v>26.166666666666668</v>
      </c>
      <c r="AP30" s="233">
        <v>4.2524502740576819</v>
      </c>
      <c r="AQ30" s="323">
        <v>2.3199999999999998</v>
      </c>
      <c r="AR30" s="233">
        <v>2.6457513110646015E-2</v>
      </c>
      <c r="AS30" s="323">
        <v>2.8200000000000003</v>
      </c>
      <c r="AT30" s="233">
        <v>3.60555127546398E-2</v>
      </c>
      <c r="AU30" s="323">
        <v>2.9899999999999998</v>
      </c>
      <c r="AV30" s="233">
        <v>3.60555127546398E-2</v>
      </c>
      <c r="AX30" s="350"/>
      <c r="AY30" s="323"/>
      <c r="AZ30" s="233"/>
      <c r="BA30" s="323"/>
      <c r="BB30" s="233"/>
      <c r="BC30" s="323"/>
      <c r="BD30" s="233"/>
      <c r="BE30" s="323"/>
      <c r="BF30" s="233"/>
      <c r="BG30" s="323"/>
      <c r="BH30" s="233"/>
      <c r="BI30" s="323"/>
      <c r="BJ30" s="233"/>
      <c r="BK30" s="56"/>
    </row>
    <row r="31" spans="1:63" x14ac:dyDescent="0.2">
      <c r="A31" s="108"/>
      <c r="B31" s="109"/>
      <c r="C31" s="42" t="s">
        <v>35</v>
      </c>
      <c r="D31" s="364">
        <v>2853.4177249999998</v>
      </c>
      <c r="E31" s="365">
        <v>-96.510828000000004</v>
      </c>
      <c r="F31" s="365">
        <v>17.5781349999999</v>
      </c>
      <c r="G31" s="364">
        <v>999</v>
      </c>
      <c r="H31" s="364">
        <v>29</v>
      </c>
      <c r="I31" s="93">
        <v>2863</v>
      </c>
      <c r="J31" s="42" t="s">
        <v>90</v>
      </c>
      <c r="K31" s="41">
        <v>3.92</v>
      </c>
      <c r="L31" s="41">
        <v>2.0000000000000018E-2</v>
      </c>
      <c r="M31" s="41">
        <v>3.4666666666666668</v>
      </c>
      <c r="N31" s="41">
        <v>0.19857828011475287</v>
      </c>
      <c r="O31" s="41">
        <v>11.663571743357679</v>
      </c>
      <c r="P31" s="41">
        <v>1.5403905646792542</v>
      </c>
      <c r="Q31" s="41">
        <v>5.3114959644487234</v>
      </c>
      <c r="R31" s="41">
        <v>0.11918507100012221</v>
      </c>
      <c r="S31" s="107"/>
      <c r="T31" s="179">
        <v>46</v>
      </c>
      <c r="U31" s="179">
        <v>36.92</v>
      </c>
      <c r="V31" s="179">
        <v>17.079999999999998</v>
      </c>
      <c r="W31" s="61" t="s">
        <v>418</v>
      </c>
      <c r="X31" s="80" t="s">
        <v>397</v>
      </c>
      <c r="Y31" s="355">
        <v>5</v>
      </c>
      <c r="Z31" s="352">
        <v>0</v>
      </c>
      <c r="AA31" s="355">
        <v>10</v>
      </c>
      <c r="AB31" s="352">
        <v>0</v>
      </c>
      <c r="AC31" s="323">
        <v>2.1666666666666665</v>
      </c>
      <c r="AD31" s="233">
        <v>0.28867513459481237</v>
      </c>
      <c r="AE31" s="323">
        <v>2.6666666666666665</v>
      </c>
      <c r="AF31" s="233">
        <v>0.28867513459481292</v>
      </c>
      <c r="AG31" s="323">
        <v>0.6</v>
      </c>
      <c r="AH31" s="233">
        <v>0.17320508075688748</v>
      </c>
      <c r="AI31" s="323">
        <v>1.8333333333333333</v>
      </c>
      <c r="AJ31" s="233">
        <v>0.64291005073286345</v>
      </c>
      <c r="AK31" s="323">
        <v>1.4000000000000001</v>
      </c>
      <c r="AL31" s="233">
        <v>0.43588989435406728</v>
      </c>
      <c r="AM31" s="323">
        <v>6</v>
      </c>
      <c r="AN31" s="233">
        <v>1</v>
      </c>
      <c r="AO31" s="323">
        <v>26.166666666666668</v>
      </c>
      <c r="AP31" s="233">
        <v>4.2524502740576819</v>
      </c>
      <c r="AQ31" s="323">
        <v>2.3199999999999998</v>
      </c>
      <c r="AR31" s="233">
        <v>2.6457513110646015E-2</v>
      </c>
      <c r="AS31" s="323">
        <v>2.8200000000000003</v>
      </c>
      <c r="AT31" s="233">
        <v>3.60555127546398E-2</v>
      </c>
      <c r="AU31" s="323">
        <v>2.9899999999999998</v>
      </c>
      <c r="AV31" s="233">
        <v>3.60555127546398E-2</v>
      </c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</row>
    <row r="32" spans="1:63" x14ac:dyDescent="0.2">
      <c r="A32" s="108"/>
      <c r="B32" s="109"/>
      <c r="C32" s="42" t="s">
        <v>36</v>
      </c>
      <c r="D32" s="364">
        <v>2839.040039</v>
      </c>
      <c r="E32" s="365">
        <v>-96.511664999999894</v>
      </c>
      <c r="F32" s="365">
        <v>17.5790369999999</v>
      </c>
      <c r="G32" s="364">
        <v>523</v>
      </c>
      <c r="H32" s="364">
        <v>15</v>
      </c>
      <c r="I32" s="93">
        <v>2849</v>
      </c>
      <c r="J32" s="42" t="s">
        <v>42</v>
      </c>
      <c r="K32" s="41">
        <v>4.2866666666666662</v>
      </c>
      <c r="L32" s="41">
        <v>0.16772994167212193</v>
      </c>
      <c r="M32" s="41">
        <v>35.466666666666661</v>
      </c>
      <c r="N32" s="41">
        <v>1.4294521094927728</v>
      </c>
      <c r="O32" s="41">
        <v>7.9658826726365639</v>
      </c>
      <c r="P32" s="41">
        <v>0.69228262338781532</v>
      </c>
      <c r="Q32" s="41">
        <v>0.43672011705768732</v>
      </c>
      <c r="R32" s="41">
        <v>0.12270170940040354</v>
      </c>
      <c r="S32" s="114" t="s">
        <v>408</v>
      </c>
      <c r="T32" s="175">
        <v>48.4</v>
      </c>
      <c r="U32" s="175">
        <v>18.920000000000002</v>
      </c>
      <c r="V32" s="175">
        <v>32.68</v>
      </c>
      <c r="W32" s="30" t="s">
        <v>418</v>
      </c>
      <c r="X32" s="80" t="s">
        <v>397</v>
      </c>
      <c r="Y32" s="355">
        <v>5</v>
      </c>
      <c r="Z32" s="352">
        <v>0</v>
      </c>
      <c r="AA32" s="355">
        <v>10</v>
      </c>
      <c r="AB32" s="352">
        <v>0</v>
      </c>
      <c r="AC32" s="323">
        <v>2.1666666666666665</v>
      </c>
      <c r="AD32" s="233">
        <v>0.28867513459481237</v>
      </c>
      <c r="AE32" s="323">
        <v>2.6666666666666665</v>
      </c>
      <c r="AF32" s="233">
        <v>0.28867513459481292</v>
      </c>
      <c r="AG32" s="323">
        <v>0.6</v>
      </c>
      <c r="AH32" s="233">
        <v>0.17320508075688748</v>
      </c>
      <c r="AI32" s="323">
        <v>1.8333333333333333</v>
      </c>
      <c r="AJ32" s="233">
        <v>0.64291005073286345</v>
      </c>
      <c r="AK32" s="323">
        <v>1.4000000000000001</v>
      </c>
      <c r="AL32" s="233">
        <v>0.43588989435406728</v>
      </c>
      <c r="AM32" s="323">
        <v>6</v>
      </c>
      <c r="AN32" s="233">
        <v>1</v>
      </c>
      <c r="AO32" s="323">
        <v>26.166666666666668</v>
      </c>
      <c r="AP32" s="233">
        <v>4.2524502740576819</v>
      </c>
      <c r="AQ32" s="323">
        <v>2.3199999999999998</v>
      </c>
      <c r="AR32" s="233">
        <v>2.6457513110646015E-2</v>
      </c>
      <c r="AS32" s="323">
        <v>2.8200000000000003</v>
      </c>
      <c r="AT32" s="233">
        <v>3.60555127546398E-2</v>
      </c>
      <c r="AU32" s="323">
        <v>2.9899999999999998</v>
      </c>
      <c r="AV32" s="233">
        <v>3.60555127546398E-2</v>
      </c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</row>
    <row r="33" spans="1:63" x14ac:dyDescent="0.2">
      <c r="A33" s="108"/>
      <c r="B33" s="109"/>
      <c r="C33" s="42" t="s">
        <v>36</v>
      </c>
      <c r="D33" s="364">
        <v>2839.040039</v>
      </c>
      <c r="E33" s="365">
        <v>-96.511664999999894</v>
      </c>
      <c r="F33" s="365">
        <v>17.5790369999999</v>
      </c>
      <c r="G33" s="364">
        <v>523</v>
      </c>
      <c r="H33" s="364">
        <v>15</v>
      </c>
      <c r="I33" s="93">
        <v>2849</v>
      </c>
      <c r="J33" s="42" t="s">
        <v>90</v>
      </c>
      <c r="K33" s="41">
        <v>4.1633333333333331</v>
      </c>
      <c r="L33" s="41">
        <v>3.5118845842842597E-2</v>
      </c>
      <c r="M33" s="41">
        <v>3.7933333333333334</v>
      </c>
      <c r="N33" s="41">
        <v>0.14364307617610167</v>
      </c>
      <c r="O33" s="41">
        <v>24.438988867762617</v>
      </c>
      <c r="P33" s="41">
        <v>1.2708887242693021</v>
      </c>
      <c r="Q33" s="41">
        <v>7.4873241321326738</v>
      </c>
      <c r="R33" s="41">
        <v>0.2463363432682005</v>
      </c>
      <c r="S33" s="114"/>
      <c r="T33" s="175">
        <v>48.4</v>
      </c>
      <c r="U33" s="175">
        <v>18.920000000000002</v>
      </c>
      <c r="V33" s="175">
        <v>32.68</v>
      </c>
      <c r="W33" s="30" t="s">
        <v>418</v>
      </c>
      <c r="X33" s="80" t="s">
        <v>397</v>
      </c>
      <c r="Y33" s="355">
        <v>5</v>
      </c>
      <c r="Z33" s="352">
        <v>0</v>
      </c>
      <c r="AA33" s="355">
        <v>10</v>
      </c>
      <c r="AB33" s="352">
        <v>0</v>
      </c>
      <c r="AC33" s="323">
        <v>2.1666666666666665</v>
      </c>
      <c r="AD33" s="233">
        <v>0.28867513459481237</v>
      </c>
      <c r="AE33" s="323">
        <v>2.6666666666666665</v>
      </c>
      <c r="AF33" s="233">
        <v>0.28867513459481292</v>
      </c>
      <c r="AG33" s="323">
        <v>0.6</v>
      </c>
      <c r="AH33" s="233">
        <v>0.17320508075688748</v>
      </c>
      <c r="AI33" s="323">
        <v>1.8333333333333333</v>
      </c>
      <c r="AJ33" s="233">
        <v>0.64291005073286345</v>
      </c>
      <c r="AK33" s="323">
        <v>1.4000000000000001</v>
      </c>
      <c r="AL33" s="233">
        <v>0.43588989435406728</v>
      </c>
      <c r="AM33" s="323">
        <v>6</v>
      </c>
      <c r="AN33" s="233">
        <v>1</v>
      </c>
      <c r="AO33" s="323">
        <v>26.166666666666668</v>
      </c>
      <c r="AP33" s="233">
        <v>4.2524502740576819</v>
      </c>
      <c r="AQ33" s="323">
        <v>2.3199999999999998</v>
      </c>
      <c r="AR33" s="233">
        <v>2.6457513110646015E-2</v>
      </c>
      <c r="AS33" s="323">
        <v>2.8200000000000003</v>
      </c>
      <c r="AT33" s="233">
        <v>3.60555127546398E-2</v>
      </c>
      <c r="AU33" s="323">
        <v>2.9899999999999998</v>
      </c>
      <c r="AV33" s="233">
        <v>3.60555127546398E-2</v>
      </c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</row>
    <row r="34" spans="1:63" x14ac:dyDescent="0.2">
      <c r="A34" s="108"/>
      <c r="B34" s="109"/>
      <c r="C34" s="42" t="s">
        <v>37</v>
      </c>
      <c r="D34" s="364">
        <v>2789.6245119999999</v>
      </c>
      <c r="E34" s="365">
        <v>-96.514805999999894</v>
      </c>
      <c r="F34" s="365">
        <v>17.581627000000001</v>
      </c>
      <c r="G34" s="364">
        <v>450</v>
      </c>
      <c r="H34" s="364">
        <v>30</v>
      </c>
      <c r="I34" s="93">
        <v>2819</v>
      </c>
      <c r="J34" s="42" t="s">
        <v>42</v>
      </c>
      <c r="K34" s="41">
        <v>3.8933333333333331</v>
      </c>
      <c r="L34" s="41">
        <v>5.773502691896263E-2</v>
      </c>
      <c r="M34" s="41">
        <v>25.7</v>
      </c>
      <c r="N34" s="41">
        <v>1.014889156509222</v>
      </c>
      <c r="O34" s="41">
        <v>24.019045122843462</v>
      </c>
      <c r="P34" s="41">
        <v>0.68586064066583374</v>
      </c>
      <c r="Q34" s="41">
        <v>0.73622079801562246</v>
      </c>
      <c r="R34" s="41">
        <v>8.6757487380518403E-2</v>
      </c>
      <c r="S34" s="116" t="s">
        <v>260</v>
      </c>
      <c r="T34" s="175">
        <v>72.400000000000006</v>
      </c>
      <c r="U34" s="175">
        <v>18.920000000000002</v>
      </c>
      <c r="V34" s="175">
        <v>8.68</v>
      </c>
      <c r="W34" s="30" t="s">
        <v>351</v>
      </c>
      <c r="X34" s="79" t="s">
        <v>393</v>
      </c>
      <c r="Y34" s="355">
        <v>5</v>
      </c>
      <c r="Z34" s="352">
        <v>0</v>
      </c>
      <c r="AA34" s="355">
        <v>10</v>
      </c>
      <c r="AB34" s="352">
        <v>0</v>
      </c>
      <c r="AC34" s="323">
        <v>2.1666666666666665</v>
      </c>
      <c r="AD34" s="233">
        <v>0.28867513459481237</v>
      </c>
      <c r="AE34" s="323">
        <v>2.6666666666666665</v>
      </c>
      <c r="AF34" s="233">
        <v>0.28867513459481292</v>
      </c>
      <c r="AG34" s="323">
        <v>0.6</v>
      </c>
      <c r="AH34" s="233">
        <v>0.17320508075688748</v>
      </c>
      <c r="AI34" s="323">
        <v>1.8333333333333333</v>
      </c>
      <c r="AJ34" s="233">
        <v>0.64291005073286345</v>
      </c>
      <c r="AK34" s="323">
        <v>1.4000000000000001</v>
      </c>
      <c r="AL34" s="233">
        <v>0.43588989435406728</v>
      </c>
      <c r="AM34" s="323">
        <v>6</v>
      </c>
      <c r="AN34" s="233">
        <v>1</v>
      </c>
      <c r="AO34" s="323">
        <v>26.166666666666668</v>
      </c>
      <c r="AP34" s="233">
        <v>4.2524502740576819</v>
      </c>
      <c r="AQ34" s="323">
        <v>2.3199999999999998</v>
      </c>
      <c r="AR34" s="233">
        <v>2.6457513110646015E-2</v>
      </c>
      <c r="AS34" s="323">
        <v>2.8200000000000003</v>
      </c>
      <c r="AT34" s="233">
        <v>3.60555127546398E-2</v>
      </c>
      <c r="AU34" s="323">
        <v>2.9899999999999998</v>
      </c>
      <c r="AV34" s="233">
        <v>3.60555127546398E-2</v>
      </c>
    </row>
    <row r="35" spans="1:63" x14ac:dyDescent="0.2">
      <c r="A35" s="108"/>
      <c r="B35" s="109"/>
      <c r="C35" s="42" t="s">
        <v>37</v>
      </c>
      <c r="D35" s="364">
        <v>2789.6245119999999</v>
      </c>
      <c r="E35" s="365">
        <v>-96.514805999999894</v>
      </c>
      <c r="F35" s="365">
        <v>17.581627000000001</v>
      </c>
      <c r="G35" s="364">
        <v>450</v>
      </c>
      <c r="H35" s="364">
        <v>30</v>
      </c>
      <c r="I35" s="93">
        <v>2819</v>
      </c>
      <c r="J35" s="42" t="s">
        <v>90</v>
      </c>
      <c r="K35" s="41">
        <v>5.45</v>
      </c>
      <c r="L35" s="41">
        <v>9.1651513899116688E-2</v>
      </c>
      <c r="M35" s="41">
        <v>2.9266666666666663</v>
      </c>
      <c r="N35" s="41">
        <v>0.23629078131263026</v>
      </c>
      <c r="O35" s="41">
        <v>30.128163307157347</v>
      </c>
      <c r="P35" s="41">
        <v>1.4432274513849626</v>
      </c>
      <c r="Q35" s="41">
        <v>8.3289040982596081</v>
      </c>
      <c r="R35" s="41">
        <v>0.28405996694533786</v>
      </c>
      <c r="S35" s="116" t="s">
        <v>260</v>
      </c>
      <c r="T35" s="175">
        <v>72.400000000000006</v>
      </c>
      <c r="U35" s="175">
        <v>18.920000000000002</v>
      </c>
      <c r="V35" s="175">
        <v>8.68</v>
      </c>
      <c r="W35" s="30" t="s">
        <v>351</v>
      </c>
      <c r="X35" s="79" t="s">
        <v>393</v>
      </c>
      <c r="Y35" s="355">
        <v>5</v>
      </c>
      <c r="Z35" s="352">
        <v>0</v>
      </c>
      <c r="AA35" s="355">
        <v>10</v>
      </c>
      <c r="AB35" s="352">
        <v>0</v>
      </c>
      <c r="AC35" s="323">
        <v>2.1666666666666665</v>
      </c>
      <c r="AD35" s="233">
        <v>0.28867513459481237</v>
      </c>
      <c r="AE35" s="323">
        <v>2.6666666666666665</v>
      </c>
      <c r="AF35" s="233">
        <v>0.28867513459481292</v>
      </c>
      <c r="AG35" s="323">
        <v>0.6</v>
      </c>
      <c r="AH35" s="233">
        <v>0.17320508075688748</v>
      </c>
      <c r="AI35" s="323">
        <v>1.8333333333333333</v>
      </c>
      <c r="AJ35" s="233">
        <v>0.64291005073286345</v>
      </c>
      <c r="AK35" s="323">
        <v>1.4000000000000001</v>
      </c>
      <c r="AL35" s="233">
        <v>0.43588989435406728</v>
      </c>
      <c r="AM35" s="323">
        <v>6</v>
      </c>
      <c r="AN35" s="233">
        <v>1</v>
      </c>
      <c r="AO35" s="323">
        <v>26.166666666666668</v>
      </c>
      <c r="AP35" s="233">
        <v>4.2524502740576819</v>
      </c>
      <c r="AQ35" s="323">
        <v>2.3199999999999998</v>
      </c>
      <c r="AR35" s="233">
        <v>2.6457513110646015E-2</v>
      </c>
      <c r="AS35" s="323">
        <v>2.8200000000000003</v>
      </c>
      <c r="AT35" s="233">
        <v>3.60555127546398E-2</v>
      </c>
      <c r="AU35" s="323">
        <v>2.9899999999999998</v>
      </c>
      <c r="AV35" s="233">
        <v>3.60555127546398E-2</v>
      </c>
    </row>
    <row r="36" spans="1:63" x14ac:dyDescent="0.2">
      <c r="A36" s="108"/>
      <c r="B36" s="109"/>
      <c r="C36" s="42" t="s">
        <v>38</v>
      </c>
      <c r="D36" s="364">
        <v>2779.251953</v>
      </c>
      <c r="E36" s="365">
        <v>-96.5155689999999</v>
      </c>
      <c r="F36" s="365">
        <v>17.581198000000001</v>
      </c>
      <c r="G36" s="364">
        <v>380</v>
      </c>
      <c r="H36" s="364">
        <v>20</v>
      </c>
      <c r="I36" s="93">
        <v>2784</v>
      </c>
      <c r="J36" s="42" t="s">
        <v>42</v>
      </c>
      <c r="K36" s="41">
        <v>4.5133333333333336</v>
      </c>
      <c r="L36" s="41">
        <v>2.5166114784235766E-2</v>
      </c>
      <c r="M36" s="41">
        <v>27.866666666666664</v>
      </c>
      <c r="N36" s="41">
        <v>0.83266639978645363</v>
      </c>
      <c r="O36" s="41">
        <v>23.574411550602466</v>
      </c>
      <c r="P36" s="41">
        <v>4.5274461438163929</v>
      </c>
      <c r="Q36" s="41">
        <v>0.55734087091060902</v>
      </c>
      <c r="R36" s="41">
        <v>3.0362749976592697E-2</v>
      </c>
      <c r="S36" s="114" t="s">
        <v>408</v>
      </c>
      <c r="T36" s="175">
        <v>58</v>
      </c>
      <c r="U36" s="175">
        <v>6.9200000000000017</v>
      </c>
      <c r="V36" s="175">
        <v>35.08</v>
      </c>
      <c r="W36" s="30" t="s">
        <v>418</v>
      </c>
      <c r="X36" s="80" t="s">
        <v>397</v>
      </c>
      <c r="Y36" s="355">
        <v>5</v>
      </c>
      <c r="Z36" s="352">
        <v>0</v>
      </c>
      <c r="AA36" s="355">
        <v>10</v>
      </c>
      <c r="AB36" s="352">
        <v>0</v>
      </c>
      <c r="AC36" s="323">
        <v>2.1666666666666665</v>
      </c>
      <c r="AD36" s="233">
        <v>0.28867513459481237</v>
      </c>
      <c r="AE36" s="323">
        <v>2.6666666666666665</v>
      </c>
      <c r="AF36" s="233">
        <v>0.28867513459481292</v>
      </c>
      <c r="AG36" s="323">
        <v>0.6</v>
      </c>
      <c r="AH36" s="233">
        <v>0.17320508075688748</v>
      </c>
      <c r="AI36" s="323">
        <v>1.8333333333333333</v>
      </c>
      <c r="AJ36" s="233">
        <v>0.64291005073286345</v>
      </c>
      <c r="AK36" s="323">
        <v>1.4000000000000001</v>
      </c>
      <c r="AL36" s="233">
        <v>0.43588989435406728</v>
      </c>
      <c r="AM36" s="323">
        <v>6</v>
      </c>
      <c r="AN36" s="233">
        <v>1</v>
      </c>
      <c r="AO36" s="323">
        <v>26.166666666666668</v>
      </c>
      <c r="AP36" s="233">
        <v>4.2524502740576819</v>
      </c>
      <c r="AQ36" s="323">
        <v>2.3199999999999998</v>
      </c>
      <c r="AR36" s="233">
        <v>2.6457513110646015E-2</v>
      </c>
      <c r="AS36" s="323">
        <v>2.8200000000000003</v>
      </c>
      <c r="AT36" s="233">
        <v>3.60555127546398E-2</v>
      </c>
      <c r="AU36" s="323">
        <v>2.9899999999999998</v>
      </c>
      <c r="AV36" s="233">
        <v>3.60555127546398E-2</v>
      </c>
    </row>
    <row r="37" spans="1:63" x14ac:dyDescent="0.2">
      <c r="A37" s="108"/>
      <c r="B37" s="110"/>
      <c r="C37" s="44" t="s">
        <v>38</v>
      </c>
      <c r="D37" s="364">
        <v>2779.251953</v>
      </c>
      <c r="E37" s="365">
        <v>-96.5155689999999</v>
      </c>
      <c r="F37" s="365">
        <v>17.581198000000001</v>
      </c>
      <c r="G37" s="364">
        <v>380</v>
      </c>
      <c r="H37" s="364">
        <v>20</v>
      </c>
      <c r="I37" s="93">
        <v>2784</v>
      </c>
      <c r="J37" s="44" t="s">
        <v>90</v>
      </c>
      <c r="K37" s="43">
        <v>4.9266666666666667</v>
      </c>
      <c r="L37" s="43">
        <v>0.31469562013687657</v>
      </c>
      <c r="M37" s="43">
        <v>3.28</v>
      </c>
      <c r="N37" s="43">
        <v>8.7177978870813286E-2</v>
      </c>
      <c r="O37" s="43">
        <v>49.149716711138495</v>
      </c>
      <c r="P37" s="43">
        <v>2.7583960743774139</v>
      </c>
      <c r="Q37" s="43">
        <v>10.416002189841103</v>
      </c>
      <c r="R37" s="43">
        <v>0.39923323769852453</v>
      </c>
      <c r="S37" s="114"/>
      <c r="T37" s="175">
        <v>58</v>
      </c>
      <c r="U37" s="175">
        <v>6.9200000000000017</v>
      </c>
      <c r="V37" s="175">
        <v>35.08</v>
      </c>
      <c r="W37" s="30" t="s">
        <v>418</v>
      </c>
      <c r="X37" s="190" t="s">
        <v>397</v>
      </c>
      <c r="Y37" s="359">
        <v>5</v>
      </c>
      <c r="Z37" s="360">
        <v>0</v>
      </c>
      <c r="AA37" s="359">
        <v>10</v>
      </c>
      <c r="AB37" s="360">
        <v>0</v>
      </c>
      <c r="AC37" s="328">
        <v>2.1666666666666665</v>
      </c>
      <c r="AD37" s="234">
        <v>0.28867513459481237</v>
      </c>
      <c r="AE37" s="328">
        <v>2.6666666666666665</v>
      </c>
      <c r="AF37" s="234">
        <v>0.28867513459481292</v>
      </c>
      <c r="AG37" s="328">
        <v>0.6</v>
      </c>
      <c r="AH37" s="234">
        <v>0.17320508075688748</v>
      </c>
      <c r="AI37" s="328">
        <v>1.8333333333333333</v>
      </c>
      <c r="AJ37" s="234">
        <v>0.64291005073286345</v>
      </c>
      <c r="AK37" s="328">
        <v>1.4000000000000001</v>
      </c>
      <c r="AL37" s="234">
        <v>0.43588989435406728</v>
      </c>
      <c r="AM37" s="328">
        <v>6</v>
      </c>
      <c r="AN37" s="234">
        <v>1</v>
      </c>
      <c r="AO37" s="328">
        <v>26.166666666666668</v>
      </c>
      <c r="AP37" s="234">
        <v>4.2524502740576819</v>
      </c>
      <c r="AQ37" s="328">
        <v>2.3199999999999998</v>
      </c>
      <c r="AR37" s="234">
        <v>2.6457513110646015E-2</v>
      </c>
      <c r="AS37" s="328">
        <v>2.8200000000000003</v>
      </c>
      <c r="AT37" s="234">
        <v>3.60555127546398E-2</v>
      </c>
      <c r="AU37" s="328">
        <v>2.9899999999999998</v>
      </c>
      <c r="AV37" s="234">
        <v>3.60555127546398E-2</v>
      </c>
    </row>
    <row r="38" spans="1:63" x14ac:dyDescent="0.2">
      <c r="A38" s="108" t="s">
        <v>87</v>
      </c>
      <c r="B38" s="111" t="s">
        <v>91</v>
      </c>
      <c r="C38" s="46" t="s">
        <v>11</v>
      </c>
      <c r="D38" s="364">
        <v>2887.4067380000001</v>
      </c>
      <c r="E38" s="365">
        <v>-96.479065000000006</v>
      </c>
      <c r="F38" s="365">
        <v>17.394155999999899</v>
      </c>
      <c r="G38" s="364">
        <v>850</v>
      </c>
      <c r="H38" s="364">
        <v>30</v>
      </c>
      <c r="I38" s="92">
        <v>2902</v>
      </c>
      <c r="J38" s="46" t="s">
        <v>42</v>
      </c>
      <c r="K38" s="45">
        <v>3.9433333333333334</v>
      </c>
      <c r="L38" s="45">
        <v>2.5166114784235971E-2</v>
      </c>
      <c r="M38" s="45">
        <v>0.22333333333333336</v>
      </c>
      <c r="N38" s="45">
        <v>1.1547005383792526E-2</v>
      </c>
      <c r="O38" s="45">
        <v>91.298969973365885</v>
      </c>
      <c r="P38" s="45">
        <v>5.9063224498679956</v>
      </c>
      <c r="Q38" s="45">
        <v>0.73932102920838039</v>
      </c>
      <c r="R38" s="45">
        <v>4.5490754132962316E-2</v>
      </c>
      <c r="S38" s="118" t="s">
        <v>257</v>
      </c>
      <c r="T38" s="188">
        <v>48.4</v>
      </c>
      <c r="U38" s="188">
        <v>32.92</v>
      </c>
      <c r="V38" s="188">
        <v>18.68</v>
      </c>
      <c r="W38" s="162" t="s">
        <v>418</v>
      </c>
      <c r="X38" s="80" t="s">
        <v>397</v>
      </c>
      <c r="Y38" s="355">
        <v>10</v>
      </c>
      <c r="Z38" s="352">
        <v>0</v>
      </c>
      <c r="AA38" s="355">
        <v>5</v>
      </c>
      <c r="AB38" s="352">
        <v>0</v>
      </c>
      <c r="AC38" s="323">
        <v>2.5</v>
      </c>
      <c r="AD38" s="325">
        <v>0</v>
      </c>
      <c r="AE38" s="323">
        <v>3</v>
      </c>
      <c r="AF38" s="325">
        <v>0</v>
      </c>
      <c r="AG38" s="323">
        <v>0.73333333333333339</v>
      </c>
      <c r="AH38" s="233">
        <v>0.11547005383792504</v>
      </c>
      <c r="AI38" s="323">
        <v>2.3000000000000003</v>
      </c>
      <c r="AJ38" s="233">
        <v>0.34641016151377307</v>
      </c>
      <c r="AK38" s="323">
        <v>1.7333333333333332</v>
      </c>
      <c r="AL38" s="233">
        <v>0.28867513459481542</v>
      </c>
      <c r="AM38" s="323">
        <v>0.66666666666666663</v>
      </c>
      <c r="AN38" s="233">
        <v>0.28867513459481292</v>
      </c>
      <c r="AO38" s="323">
        <v>2.3333333333333335</v>
      </c>
      <c r="AP38" s="233">
        <v>1.4433756729740645</v>
      </c>
      <c r="AQ38" s="323">
        <v>2.9766666666666666</v>
      </c>
      <c r="AR38" s="233">
        <v>0.28867513459481292</v>
      </c>
      <c r="AS38" s="323">
        <v>3.6133333333333333</v>
      </c>
      <c r="AT38" s="233">
        <v>0.35218366420567138</v>
      </c>
      <c r="AU38" s="323">
        <v>3.8333333333333335</v>
      </c>
      <c r="AV38" s="233">
        <v>0.36950417228136029</v>
      </c>
    </row>
    <row r="39" spans="1:63" x14ac:dyDescent="0.2">
      <c r="A39" s="108"/>
      <c r="B39" s="109"/>
      <c r="C39" s="42" t="s">
        <v>11</v>
      </c>
      <c r="D39" s="364">
        <v>2887.4067380000001</v>
      </c>
      <c r="E39" s="365">
        <v>-96.479065000000006</v>
      </c>
      <c r="F39" s="365">
        <v>17.394155999999899</v>
      </c>
      <c r="G39" s="364">
        <v>850</v>
      </c>
      <c r="H39" s="364">
        <v>30</v>
      </c>
      <c r="I39" s="93">
        <v>2902</v>
      </c>
      <c r="J39" s="42" t="s">
        <v>90</v>
      </c>
      <c r="K39" s="41">
        <v>4.6333333333333337</v>
      </c>
      <c r="L39" s="41">
        <v>0.20550750189064468</v>
      </c>
      <c r="M39" s="41">
        <v>17.116666666666667</v>
      </c>
      <c r="N39" s="41">
        <v>0.21548395145191993</v>
      </c>
      <c r="O39" s="41">
        <v>32.30232067040135</v>
      </c>
      <c r="P39" s="41">
        <v>2.488965826564919</v>
      </c>
      <c r="Q39" s="41">
        <v>9.2909439405773657</v>
      </c>
      <c r="R39" s="41">
        <v>6.450412315060175E-2</v>
      </c>
      <c r="S39" s="117" t="s">
        <v>257</v>
      </c>
      <c r="T39" s="179">
        <v>48.4</v>
      </c>
      <c r="U39" s="179">
        <v>32.92</v>
      </c>
      <c r="V39" s="179">
        <v>18.68</v>
      </c>
      <c r="W39" s="30" t="s">
        <v>418</v>
      </c>
      <c r="X39" s="80" t="s">
        <v>397</v>
      </c>
      <c r="Y39" s="355">
        <v>10</v>
      </c>
      <c r="Z39" s="352">
        <v>0</v>
      </c>
      <c r="AA39" s="355">
        <v>5</v>
      </c>
      <c r="AB39" s="352">
        <v>0</v>
      </c>
      <c r="AC39" s="323">
        <v>2.5</v>
      </c>
      <c r="AD39" s="325">
        <v>0</v>
      </c>
      <c r="AE39" s="323">
        <v>3</v>
      </c>
      <c r="AF39" s="325">
        <v>0</v>
      </c>
      <c r="AG39" s="323">
        <v>0.73333333333333339</v>
      </c>
      <c r="AH39" s="233">
        <v>0.11547005383792504</v>
      </c>
      <c r="AI39" s="323">
        <v>2.3000000000000003</v>
      </c>
      <c r="AJ39" s="233">
        <v>0.34641016151377307</v>
      </c>
      <c r="AK39" s="323">
        <v>1.7333333333333332</v>
      </c>
      <c r="AL39" s="233">
        <v>0.28867513459481542</v>
      </c>
      <c r="AM39" s="323">
        <v>0.66666666666666663</v>
      </c>
      <c r="AN39" s="233">
        <v>0.28867513459481292</v>
      </c>
      <c r="AO39" s="323">
        <v>2.3333333333333335</v>
      </c>
      <c r="AP39" s="233">
        <v>1.4433756729740645</v>
      </c>
      <c r="AQ39" s="323">
        <v>2.9766666666666666</v>
      </c>
      <c r="AR39" s="233">
        <v>0.28867513459481292</v>
      </c>
      <c r="AS39" s="323">
        <v>3.6133333333333333</v>
      </c>
      <c r="AT39" s="233">
        <v>0.35218366420567138</v>
      </c>
      <c r="AU39" s="323">
        <v>3.8333333333333335</v>
      </c>
      <c r="AV39" s="233">
        <v>0.36950417228136029</v>
      </c>
    </row>
    <row r="40" spans="1:63" x14ac:dyDescent="0.2">
      <c r="A40" s="108"/>
      <c r="B40" s="109"/>
      <c r="C40" s="42" t="s">
        <v>12</v>
      </c>
      <c r="D40" s="364">
        <v>2885.8696289999998</v>
      </c>
      <c r="E40" s="365">
        <v>-96.479204999999894</v>
      </c>
      <c r="F40" s="365">
        <v>17.394348000000001</v>
      </c>
      <c r="G40" s="364">
        <v>680</v>
      </c>
      <c r="H40" s="364">
        <v>22</v>
      </c>
      <c r="I40" s="93">
        <v>2902</v>
      </c>
      <c r="J40" s="42" t="s">
        <v>42</v>
      </c>
      <c r="K40" s="41">
        <v>4.0533333333333337</v>
      </c>
      <c r="L40" s="41">
        <v>2.081665999466124E-2</v>
      </c>
      <c r="M40" s="41">
        <v>0.24333333333333332</v>
      </c>
      <c r="N40" s="41">
        <v>5.7735026918962632E-3</v>
      </c>
      <c r="O40" s="41">
        <v>19.596389748515648</v>
      </c>
      <c r="P40" s="41">
        <v>2.8519804610013653</v>
      </c>
      <c r="Q40" s="41">
        <v>0.75231381327531077</v>
      </c>
      <c r="R40" s="41">
        <v>1.3056191418354662E-2</v>
      </c>
      <c r="S40" s="119" t="s">
        <v>258</v>
      </c>
      <c r="T40" s="175">
        <v>30</v>
      </c>
      <c r="U40" s="175">
        <v>52.92</v>
      </c>
      <c r="V40" s="175">
        <v>17.079999999999998</v>
      </c>
      <c r="W40" s="30" t="s">
        <v>383</v>
      </c>
      <c r="X40" s="79" t="s">
        <v>402</v>
      </c>
      <c r="Y40" s="355">
        <v>10</v>
      </c>
      <c r="Z40" s="352">
        <v>0</v>
      </c>
      <c r="AA40" s="355">
        <v>5</v>
      </c>
      <c r="AB40" s="352">
        <v>0</v>
      </c>
      <c r="AC40" s="323">
        <v>2.5</v>
      </c>
      <c r="AD40" s="325">
        <v>0</v>
      </c>
      <c r="AE40" s="323">
        <v>3</v>
      </c>
      <c r="AF40" s="325">
        <v>0</v>
      </c>
      <c r="AG40" s="323">
        <v>0.73333333333333339</v>
      </c>
      <c r="AH40" s="233">
        <v>0.11547005383792504</v>
      </c>
      <c r="AI40" s="323">
        <v>2.3000000000000003</v>
      </c>
      <c r="AJ40" s="233">
        <v>0.34641016151377307</v>
      </c>
      <c r="AK40" s="323">
        <v>1.7333333333333332</v>
      </c>
      <c r="AL40" s="233">
        <v>0.28867513459481542</v>
      </c>
      <c r="AM40" s="323">
        <v>0.66666666666666663</v>
      </c>
      <c r="AN40" s="233">
        <v>0.28867513459481292</v>
      </c>
      <c r="AO40" s="323">
        <v>2.3333333333333335</v>
      </c>
      <c r="AP40" s="233">
        <v>1.4433756729740645</v>
      </c>
      <c r="AQ40" s="323">
        <v>2.9766666666666666</v>
      </c>
      <c r="AR40" s="233">
        <v>0.28867513459481292</v>
      </c>
      <c r="AS40" s="323">
        <v>3.6133333333333333</v>
      </c>
      <c r="AT40" s="233">
        <v>0.35218366420567138</v>
      </c>
      <c r="AU40" s="323">
        <v>3.8333333333333335</v>
      </c>
      <c r="AV40" s="233">
        <v>0.36950417228136029</v>
      </c>
    </row>
    <row r="41" spans="1:63" x14ac:dyDescent="0.2">
      <c r="A41" s="108"/>
      <c r="B41" s="109"/>
      <c r="C41" s="42" t="s">
        <v>12</v>
      </c>
      <c r="D41" s="364">
        <v>2885.8696289999998</v>
      </c>
      <c r="E41" s="365">
        <v>-96.479204999999894</v>
      </c>
      <c r="F41" s="365">
        <v>17.394348000000001</v>
      </c>
      <c r="G41" s="364">
        <v>680</v>
      </c>
      <c r="H41" s="364">
        <v>22</v>
      </c>
      <c r="I41" s="93">
        <v>2902</v>
      </c>
      <c r="J41" s="42" t="s">
        <v>90</v>
      </c>
      <c r="K41" s="41">
        <v>3.8666666666666671</v>
      </c>
      <c r="L41" s="41">
        <v>5.7735026918963907E-3</v>
      </c>
      <c r="M41" s="41">
        <v>13.546666666666667</v>
      </c>
      <c r="N41" s="41">
        <v>0.16196707484341852</v>
      </c>
      <c r="O41" s="41">
        <v>29.983172928097929</v>
      </c>
      <c r="P41" s="41">
        <v>0.79267948148766443</v>
      </c>
      <c r="Q41" s="41">
        <v>9.8137868562882797</v>
      </c>
      <c r="R41" s="41">
        <v>0.29626219095704659</v>
      </c>
      <c r="S41" s="119" t="s">
        <v>258</v>
      </c>
      <c r="T41" s="175">
        <v>30</v>
      </c>
      <c r="U41" s="175">
        <v>52.92</v>
      </c>
      <c r="V41" s="175">
        <v>17.079999999999998</v>
      </c>
      <c r="W41" s="30" t="s">
        <v>383</v>
      </c>
      <c r="X41" s="79" t="s">
        <v>402</v>
      </c>
      <c r="Y41" s="355">
        <v>10</v>
      </c>
      <c r="Z41" s="352">
        <v>0</v>
      </c>
      <c r="AA41" s="355">
        <v>5</v>
      </c>
      <c r="AB41" s="352">
        <v>0</v>
      </c>
      <c r="AC41" s="323">
        <v>2.5</v>
      </c>
      <c r="AD41" s="325">
        <v>0</v>
      </c>
      <c r="AE41" s="323">
        <v>3</v>
      </c>
      <c r="AF41" s="325">
        <v>0</v>
      </c>
      <c r="AG41" s="323">
        <v>0.73333333333333339</v>
      </c>
      <c r="AH41" s="233">
        <v>0.11547005383792504</v>
      </c>
      <c r="AI41" s="323">
        <v>2.3000000000000003</v>
      </c>
      <c r="AJ41" s="233">
        <v>0.34641016151377307</v>
      </c>
      <c r="AK41" s="323">
        <v>1.7333333333333332</v>
      </c>
      <c r="AL41" s="233">
        <v>0.28867513459481542</v>
      </c>
      <c r="AM41" s="323">
        <v>0.66666666666666663</v>
      </c>
      <c r="AN41" s="233">
        <v>0.28867513459481292</v>
      </c>
      <c r="AO41" s="323">
        <v>2.3333333333333335</v>
      </c>
      <c r="AP41" s="233">
        <v>1.4433756729740645</v>
      </c>
      <c r="AQ41" s="323">
        <v>2.9766666666666666</v>
      </c>
      <c r="AR41" s="233">
        <v>0.28867513459481292</v>
      </c>
      <c r="AS41" s="323">
        <v>3.6133333333333333</v>
      </c>
      <c r="AT41" s="233">
        <v>0.35218366420567138</v>
      </c>
      <c r="AU41" s="323">
        <v>3.8333333333333335</v>
      </c>
      <c r="AV41" s="233">
        <v>0.36950417228136029</v>
      </c>
    </row>
    <row r="42" spans="1:63" x14ac:dyDescent="0.2">
      <c r="A42" s="108"/>
      <c r="B42" s="109"/>
      <c r="C42" s="42" t="s">
        <v>13</v>
      </c>
      <c r="D42" s="364">
        <v>2890.5112300000001</v>
      </c>
      <c r="E42" s="365">
        <v>-96.478926000000001</v>
      </c>
      <c r="F42" s="365">
        <v>17.3941149999999</v>
      </c>
      <c r="G42" s="364">
        <v>530</v>
      </c>
      <c r="H42" s="364">
        <v>11</v>
      </c>
      <c r="I42" s="93">
        <v>2903</v>
      </c>
      <c r="J42" s="42" t="s">
        <v>42</v>
      </c>
      <c r="K42" s="41">
        <v>3.6466666666666665</v>
      </c>
      <c r="L42" s="41">
        <v>5.7735026918961348E-3</v>
      </c>
      <c r="M42" s="41">
        <v>0.26</v>
      </c>
      <c r="N42" s="41">
        <v>1.0000000000000009E-2</v>
      </c>
      <c r="O42" s="41">
        <v>39.544262550485556</v>
      </c>
      <c r="P42" s="41">
        <v>5.073392573825708</v>
      </c>
      <c r="Q42" s="41">
        <v>0.35839056226959115</v>
      </c>
      <c r="R42" s="41">
        <v>2.4558959003903473E-2</v>
      </c>
      <c r="S42" s="120" t="s">
        <v>409</v>
      </c>
      <c r="T42" s="175">
        <v>24.400000000000006</v>
      </c>
      <c r="U42" s="175">
        <v>48.92</v>
      </c>
      <c r="V42" s="175">
        <v>26.68</v>
      </c>
      <c r="W42" s="30" t="s">
        <v>361</v>
      </c>
      <c r="X42" s="80" t="s">
        <v>387</v>
      </c>
      <c r="Y42" s="355">
        <v>10</v>
      </c>
      <c r="Z42" s="352">
        <v>0</v>
      </c>
      <c r="AA42" s="355">
        <v>5</v>
      </c>
      <c r="AB42" s="352">
        <v>0</v>
      </c>
      <c r="AC42" s="323">
        <v>2.5</v>
      </c>
      <c r="AD42" s="325">
        <v>0</v>
      </c>
      <c r="AE42" s="323">
        <v>3</v>
      </c>
      <c r="AF42" s="325">
        <v>0</v>
      </c>
      <c r="AG42" s="323">
        <v>0.73333333333333339</v>
      </c>
      <c r="AH42" s="233">
        <v>0.11547005383792504</v>
      </c>
      <c r="AI42" s="323">
        <v>2.3000000000000003</v>
      </c>
      <c r="AJ42" s="233">
        <v>0.34641016151377307</v>
      </c>
      <c r="AK42" s="323">
        <v>1.7333333333333332</v>
      </c>
      <c r="AL42" s="233">
        <v>0.28867513459481542</v>
      </c>
      <c r="AM42" s="323">
        <v>0.66666666666666663</v>
      </c>
      <c r="AN42" s="233">
        <v>0.28867513459481292</v>
      </c>
      <c r="AO42" s="323">
        <v>2.3333333333333335</v>
      </c>
      <c r="AP42" s="233">
        <v>1.4433756729740645</v>
      </c>
      <c r="AQ42" s="323">
        <v>2.9766666666666666</v>
      </c>
      <c r="AR42" s="233">
        <v>0.28867513459481292</v>
      </c>
      <c r="AS42" s="323">
        <v>3.6133333333333333</v>
      </c>
      <c r="AT42" s="233">
        <v>0.35218366420567138</v>
      </c>
      <c r="AU42" s="323">
        <v>3.8333333333333335</v>
      </c>
      <c r="AV42" s="233">
        <v>0.36950417228136029</v>
      </c>
    </row>
    <row r="43" spans="1:63" x14ac:dyDescent="0.2">
      <c r="A43" s="108"/>
      <c r="B43" s="109"/>
      <c r="C43" s="42" t="s">
        <v>13</v>
      </c>
      <c r="D43" s="364">
        <v>2890.5112300000001</v>
      </c>
      <c r="E43" s="365">
        <v>-96.478926000000001</v>
      </c>
      <c r="F43" s="365">
        <v>17.3941149999999</v>
      </c>
      <c r="G43" s="364">
        <v>530</v>
      </c>
      <c r="H43" s="364">
        <v>11</v>
      </c>
      <c r="I43" s="93">
        <v>2903</v>
      </c>
      <c r="J43" s="42" t="s">
        <v>90</v>
      </c>
      <c r="K43" s="41">
        <v>3.8133333333333339</v>
      </c>
      <c r="L43" s="41">
        <v>2.0816659994661309E-2</v>
      </c>
      <c r="M43" s="41">
        <v>13.950000000000001</v>
      </c>
      <c r="N43" s="41">
        <v>9.6436507609929514E-2</v>
      </c>
      <c r="O43" s="41">
        <v>11.25695163153067</v>
      </c>
      <c r="P43" s="41">
        <v>1.2124492459247387</v>
      </c>
      <c r="Q43" s="41">
        <v>6.006941379519426</v>
      </c>
      <c r="R43" s="41">
        <v>0.21936102515832201</v>
      </c>
      <c r="S43" s="120" t="s">
        <v>409</v>
      </c>
      <c r="T43" s="175">
        <v>24.400000000000006</v>
      </c>
      <c r="U43" s="175">
        <v>48.92</v>
      </c>
      <c r="V43" s="175">
        <v>26.68</v>
      </c>
      <c r="W43" s="30" t="s">
        <v>361</v>
      </c>
      <c r="X43" s="80" t="s">
        <v>387</v>
      </c>
      <c r="Y43" s="355">
        <v>10</v>
      </c>
      <c r="Z43" s="352">
        <v>0</v>
      </c>
      <c r="AA43" s="355">
        <v>5</v>
      </c>
      <c r="AB43" s="352">
        <v>0</v>
      </c>
      <c r="AC43" s="323">
        <v>2.5</v>
      </c>
      <c r="AD43" s="325">
        <v>0</v>
      </c>
      <c r="AE43" s="323">
        <v>3</v>
      </c>
      <c r="AF43" s="325">
        <v>0</v>
      </c>
      <c r="AG43" s="323">
        <v>0.73333333333333339</v>
      </c>
      <c r="AH43" s="233">
        <v>0.11547005383792504</v>
      </c>
      <c r="AI43" s="323">
        <v>2.3000000000000003</v>
      </c>
      <c r="AJ43" s="233">
        <v>0.34641016151377307</v>
      </c>
      <c r="AK43" s="323">
        <v>1.7333333333333332</v>
      </c>
      <c r="AL43" s="233">
        <v>0.28867513459481542</v>
      </c>
      <c r="AM43" s="323">
        <v>0.66666666666666663</v>
      </c>
      <c r="AN43" s="233">
        <v>0.28867513459481292</v>
      </c>
      <c r="AO43" s="323">
        <v>2.3333333333333335</v>
      </c>
      <c r="AP43" s="233">
        <v>1.4433756729740645</v>
      </c>
      <c r="AQ43" s="323">
        <v>2.9766666666666666</v>
      </c>
      <c r="AR43" s="233">
        <v>0.28867513459481292</v>
      </c>
      <c r="AS43" s="323">
        <v>3.6133333333333333</v>
      </c>
      <c r="AT43" s="233">
        <v>0.35218366420567138</v>
      </c>
      <c r="AU43" s="323">
        <v>3.8333333333333335</v>
      </c>
      <c r="AV43" s="233">
        <v>0.36950417228136029</v>
      </c>
    </row>
    <row r="44" spans="1:63" x14ac:dyDescent="0.2">
      <c r="A44" s="108"/>
      <c r="B44" s="109"/>
      <c r="C44" s="42" t="s">
        <v>14</v>
      </c>
      <c r="D44" s="364">
        <v>2888.4504390000002</v>
      </c>
      <c r="E44" s="365">
        <v>-96.478877999999895</v>
      </c>
      <c r="F44" s="365">
        <v>17.394210999999899</v>
      </c>
      <c r="G44" s="364">
        <v>291</v>
      </c>
      <c r="H44" s="364">
        <v>8</v>
      </c>
      <c r="I44" s="93">
        <v>2903</v>
      </c>
      <c r="J44" s="42" t="s">
        <v>42</v>
      </c>
      <c r="K44" s="41">
        <v>4.2850000000000001</v>
      </c>
      <c r="L44" s="41">
        <v>4.9497474683058526E-2</v>
      </c>
      <c r="M44" s="41">
        <v>26.25</v>
      </c>
      <c r="N44" s="41">
        <v>0.91923881554250975</v>
      </c>
      <c r="O44" s="41">
        <v>14.917074038484069</v>
      </c>
      <c r="P44" s="41">
        <v>0.64511121379182745</v>
      </c>
      <c r="Q44" s="41">
        <v>0.73108470011583238</v>
      </c>
      <c r="R44" s="41">
        <v>2.4478621134614183E-2</v>
      </c>
      <c r="S44" s="90" t="s">
        <v>407</v>
      </c>
      <c r="T44" s="175">
        <v>24.400000000000006</v>
      </c>
      <c r="U44" s="175">
        <v>36.92</v>
      </c>
      <c r="V44" s="175">
        <v>38.68</v>
      </c>
      <c r="W44" s="30" t="s">
        <v>418</v>
      </c>
      <c r="X44" s="80" t="s">
        <v>397</v>
      </c>
      <c r="Y44" s="355">
        <v>10</v>
      </c>
      <c r="Z44" s="352">
        <v>0</v>
      </c>
      <c r="AA44" s="355">
        <v>5</v>
      </c>
      <c r="AB44" s="352">
        <v>0</v>
      </c>
      <c r="AC44" s="323">
        <v>2.5</v>
      </c>
      <c r="AD44" s="325">
        <v>0</v>
      </c>
      <c r="AE44" s="323">
        <v>3</v>
      </c>
      <c r="AF44" s="325">
        <v>0</v>
      </c>
      <c r="AG44" s="323">
        <v>0.73333333333333339</v>
      </c>
      <c r="AH44" s="233">
        <v>0.11547005383792504</v>
      </c>
      <c r="AI44" s="323">
        <v>2.3000000000000003</v>
      </c>
      <c r="AJ44" s="233">
        <v>0.34641016151377307</v>
      </c>
      <c r="AK44" s="323">
        <v>1.7333333333333332</v>
      </c>
      <c r="AL44" s="233">
        <v>0.28867513459481542</v>
      </c>
      <c r="AM44" s="323">
        <v>0.66666666666666663</v>
      </c>
      <c r="AN44" s="233">
        <v>0.28867513459481292</v>
      </c>
      <c r="AO44" s="323">
        <v>2.3333333333333335</v>
      </c>
      <c r="AP44" s="233">
        <v>1.4433756729740645</v>
      </c>
      <c r="AQ44" s="323">
        <v>2.9766666666666666</v>
      </c>
      <c r="AR44" s="233">
        <v>0.28867513459481292</v>
      </c>
      <c r="AS44" s="323">
        <v>3.6133333333333333</v>
      </c>
      <c r="AT44" s="233">
        <v>0.35218366420567138</v>
      </c>
      <c r="AU44" s="323">
        <v>3.8333333333333335</v>
      </c>
      <c r="AV44" s="233">
        <v>0.36950417228136029</v>
      </c>
    </row>
    <row r="45" spans="1:63" x14ac:dyDescent="0.2">
      <c r="A45" s="108"/>
      <c r="B45" s="109"/>
      <c r="C45" s="42" t="s">
        <v>14</v>
      </c>
      <c r="D45" s="364">
        <v>2888.4504390000002</v>
      </c>
      <c r="E45" s="365">
        <v>-96.478877999999895</v>
      </c>
      <c r="F45" s="365">
        <v>17.394210999999899</v>
      </c>
      <c r="G45" s="364">
        <v>291</v>
      </c>
      <c r="H45" s="364">
        <v>8</v>
      </c>
      <c r="I45" s="93">
        <v>2903</v>
      </c>
      <c r="J45" s="42" t="s">
        <v>90</v>
      </c>
      <c r="K45" s="41">
        <v>4.0266666666666673</v>
      </c>
      <c r="L45" s="41">
        <v>3.5118845842842181E-2</v>
      </c>
      <c r="M45" s="41">
        <v>13.76</v>
      </c>
      <c r="N45" s="41">
        <v>7.9372539331937705E-2</v>
      </c>
      <c r="O45" s="41">
        <v>29.0062491389169</v>
      </c>
      <c r="P45" s="41">
        <v>1.6622294470022461</v>
      </c>
      <c r="Q45" s="41">
        <v>10.874294531574611</v>
      </c>
      <c r="R45" s="41">
        <v>2.2888444155729464</v>
      </c>
      <c r="S45" s="90" t="s">
        <v>407</v>
      </c>
      <c r="T45" s="175">
        <v>24.400000000000006</v>
      </c>
      <c r="U45" s="175">
        <v>36.92</v>
      </c>
      <c r="V45" s="175">
        <v>38.68</v>
      </c>
      <c r="W45" s="30" t="s">
        <v>418</v>
      </c>
      <c r="X45" s="80" t="s">
        <v>397</v>
      </c>
      <c r="Y45" s="355">
        <v>10</v>
      </c>
      <c r="Z45" s="352">
        <v>0</v>
      </c>
      <c r="AA45" s="355">
        <v>5</v>
      </c>
      <c r="AB45" s="352">
        <v>0</v>
      </c>
      <c r="AC45" s="323">
        <v>2.5</v>
      </c>
      <c r="AD45" s="325">
        <v>0</v>
      </c>
      <c r="AE45" s="323">
        <v>3</v>
      </c>
      <c r="AF45" s="325">
        <v>0</v>
      </c>
      <c r="AG45" s="323">
        <v>0.73333333333333339</v>
      </c>
      <c r="AH45" s="233">
        <v>0.11547005383792504</v>
      </c>
      <c r="AI45" s="323">
        <v>2.3000000000000003</v>
      </c>
      <c r="AJ45" s="233">
        <v>0.34641016151377307</v>
      </c>
      <c r="AK45" s="323">
        <v>1.7333333333333332</v>
      </c>
      <c r="AL45" s="233">
        <v>0.28867513459481542</v>
      </c>
      <c r="AM45" s="323">
        <v>0.66666666666666663</v>
      </c>
      <c r="AN45" s="233">
        <v>0.28867513459481292</v>
      </c>
      <c r="AO45" s="323">
        <v>2.3333333333333335</v>
      </c>
      <c r="AP45" s="233">
        <v>1.4433756729740645</v>
      </c>
      <c r="AQ45" s="323">
        <v>2.9766666666666666</v>
      </c>
      <c r="AR45" s="233">
        <v>0.28867513459481292</v>
      </c>
      <c r="AS45" s="323">
        <v>3.6133333333333333</v>
      </c>
      <c r="AT45" s="233">
        <v>0.35218366420567138</v>
      </c>
      <c r="AU45" s="323">
        <v>3.8333333333333335</v>
      </c>
      <c r="AV45" s="233">
        <v>0.36950417228136029</v>
      </c>
    </row>
    <row r="46" spans="1:63" x14ac:dyDescent="0.2">
      <c r="A46" s="108"/>
      <c r="B46" s="111" t="s">
        <v>89</v>
      </c>
      <c r="C46" s="46" t="s">
        <v>16</v>
      </c>
      <c r="D46" s="364">
        <v>2974</v>
      </c>
      <c r="E46" s="365">
        <v>-96.441495000000003</v>
      </c>
      <c r="F46" s="365">
        <v>17.381550000000001</v>
      </c>
      <c r="G46" s="364">
        <v>320</v>
      </c>
      <c r="H46" s="364">
        <v>12</v>
      </c>
      <c r="I46" s="92">
        <v>2979</v>
      </c>
      <c r="J46" s="46" t="s">
        <v>42</v>
      </c>
      <c r="K46" s="45">
        <v>3.84</v>
      </c>
      <c r="L46" s="45">
        <v>0.12288205727444505</v>
      </c>
      <c r="M46" s="45">
        <v>26.293333333333333</v>
      </c>
      <c r="N46" s="45">
        <v>8.9328681470921474</v>
      </c>
      <c r="O46" s="45">
        <v>4.2467561616509935</v>
      </c>
      <c r="P46" s="45">
        <v>1.1397217290880712</v>
      </c>
      <c r="Q46" s="45">
        <v>1.4791017082623241</v>
      </c>
      <c r="R46" s="45">
        <v>9.5512820832686321E-2</v>
      </c>
      <c r="S46" s="90" t="s">
        <v>407</v>
      </c>
      <c r="T46" s="188">
        <v>34.400000000000006</v>
      </c>
      <c r="U46" s="188">
        <v>30.92</v>
      </c>
      <c r="V46" s="188">
        <v>34.68</v>
      </c>
      <c r="W46" s="30" t="s">
        <v>361</v>
      </c>
      <c r="X46" s="79" t="s">
        <v>387</v>
      </c>
      <c r="Y46" s="355">
        <v>5</v>
      </c>
      <c r="Z46" s="352">
        <v>0</v>
      </c>
      <c r="AA46" s="355">
        <v>5</v>
      </c>
      <c r="AB46" s="352">
        <v>0</v>
      </c>
      <c r="AC46" s="324">
        <v>2</v>
      </c>
      <c r="AD46" s="325">
        <v>0</v>
      </c>
      <c r="AE46" s="323">
        <v>2.5</v>
      </c>
      <c r="AF46" s="325">
        <v>0</v>
      </c>
      <c r="AG46" s="323">
        <v>0.56666666666666665</v>
      </c>
      <c r="AH46" s="233">
        <v>0.1527525231651948</v>
      </c>
      <c r="AI46" s="323">
        <v>1.6666666666666667</v>
      </c>
      <c r="AJ46" s="233">
        <v>0.4509249752822892</v>
      </c>
      <c r="AK46" s="323">
        <v>1.2666666666666668</v>
      </c>
      <c r="AL46" s="233">
        <v>0.35118845842842489</v>
      </c>
      <c r="AM46" s="323">
        <v>0.5</v>
      </c>
      <c r="AN46" s="233">
        <v>0</v>
      </c>
      <c r="AO46" s="323">
        <v>2.8333333333333335</v>
      </c>
      <c r="AP46" s="233">
        <v>0.28867513459481292</v>
      </c>
      <c r="AQ46" s="323">
        <v>2.41</v>
      </c>
      <c r="AR46" s="233">
        <v>1.7320508075688915E-2</v>
      </c>
      <c r="AS46" s="323">
        <v>2.9299999999999997</v>
      </c>
      <c r="AT46" s="233">
        <v>1.7320508075688915E-2</v>
      </c>
      <c r="AU46" s="323">
        <v>3.1033333333333331</v>
      </c>
      <c r="AV46" s="233">
        <v>2.3094010767585049E-2</v>
      </c>
    </row>
    <row r="47" spans="1:63" x14ac:dyDescent="0.2">
      <c r="A47" s="108"/>
      <c r="B47" s="109"/>
      <c r="C47" s="42" t="s">
        <v>16</v>
      </c>
      <c r="D47" s="364">
        <v>2974</v>
      </c>
      <c r="E47" s="365">
        <v>-96.441495000000003</v>
      </c>
      <c r="F47" s="365">
        <v>17.381550000000001</v>
      </c>
      <c r="G47" s="364">
        <v>320</v>
      </c>
      <c r="H47" s="364">
        <v>12</v>
      </c>
      <c r="I47" s="93">
        <v>2979</v>
      </c>
      <c r="J47" s="42" t="s">
        <v>90</v>
      </c>
      <c r="K47" s="41">
        <v>4.0233333333333334</v>
      </c>
      <c r="L47" s="41">
        <v>3.0550504633038766E-2</v>
      </c>
      <c r="M47" s="41">
        <v>13.170000000000002</v>
      </c>
      <c r="N47" s="41">
        <v>0.1153256259467082</v>
      </c>
      <c r="O47" s="41">
        <v>24.740415864969844</v>
      </c>
      <c r="P47" s="41">
        <v>5.8442621488026383</v>
      </c>
      <c r="Q47" s="41">
        <v>14.08888235879231</v>
      </c>
      <c r="R47" s="41">
        <v>0.36158381245298077</v>
      </c>
      <c r="S47" s="90" t="s">
        <v>407</v>
      </c>
      <c r="T47" s="179">
        <v>34.400000000000006</v>
      </c>
      <c r="U47" s="179">
        <v>30.92</v>
      </c>
      <c r="V47" s="179">
        <v>34.68</v>
      </c>
      <c r="W47" s="30" t="s">
        <v>361</v>
      </c>
      <c r="X47" s="79" t="s">
        <v>387</v>
      </c>
      <c r="Y47" s="355">
        <v>5</v>
      </c>
      <c r="Z47" s="352">
        <v>0</v>
      </c>
      <c r="AA47" s="355">
        <v>5</v>
      </c>
      <c r="AB47" s="352">
        <v>0</v>
      </c>
      <c r="AC47" s="324">
        <v>2</v>
      </c>
      <c r="AD47" s="325">
        <v>0</v>
      </c>
      <c r="AE47" s="323">
        <v>2.5</v>
      </c>
      <c r="AF47" s="325">
        <v>0</v>
      </c>
      <c r="AG47" s="323">
        <v>0.56666666666666665</v>
      </c>
      <c r="AH47" s="233">
        <v>0.1527525231651948</v>
      </c>
      <c r="AI47" s="323">
        <v>1.6666666666666667</v>
      </c>
      <c r="AJ47" s="233">
        <v>0.4509249752822892</v>
      </c>
      <c r="AK47" s="323">
        <v>1.2666666666666668</v>
      </c>
      <c r="AL47" s="233">
        <v>0.35118845842842489</v>
      </c>
      <c r="AM47" s="323">
        <v>0.5</v>
      </c>
      <c r="AN47" s="233">
        <v>0</v>
      </c>
      <c r="AO47" s="323">
        <v>2.8333333333333335</v>
      </c>
      <c r="AP47" s="233">
        <v>0.28867513459481292</v>
      </c>
      <c r="AQ47" s="323">
        <v>2.41</v>
      </c>
      <c r="AR47" s="233">
        <v>1.7320508075688915E-2</v>
      </c>
      <c r="AS47" s="323">
        <v>2.9299999999999997</v>
      </c>
      <c r="AT47" s="233">
        <v>1.7320508075688915E-2</v>
      </c>
      <c r="AU47" s="323">
        <v>3.1033333333333331</v>
      </c>
      <c r="AV47" s="233">
        <v>2.3094010767585049E-2</v>
      </c>
    </row>
    <row r="48" spans="1:63" x14ac:dyDescent="0.2">
      <c r="A48" s="108"/>
      <c r="B48" s="109"/>
      <c r="C48" s="42" t="s">
        <v>45</v>
      </c>
      <c r="D48" s="364">
        <v>2987.0520019999999</v>
      </c>
      <c r="E48" s="365">
        <v>-96.443017999999896</v>
      </c>
      <c r="F48" s="365">
        <v>17.380773999999899</v>
      </c>
      <c r="G48" s="364">
        <v>740</v>
      </c>
      <c r="H48" s="364">
        <v>17</v>
      </c>
      <c r="I48" s="93">
        <v>3013</v>
      </c>
      <c r="J48" s="42" t="s">
        <v>42</v>
      </c>
      <c r="K48" s="41">
        <v>4.13</v>
      </c>
      <c r="L48" s="41">
        <v>0.62385895841928518</v>
      </c>
      <c r="M48" s="41">
        <v>32.666666666666664</v>
      </c>
      <c r="N48" s="41">
        <v>1.2583057392117918</v>
      </c>
      <c r="O48" s="41">
        <v>16.813650609257948</v>
      </c>
      <c r="P48" s="41">
        <v>3.3471954085836959</v>
      </c>
      <c r="Q48" s="41">
        <v>0.51919410809595501</v>
      </c>
      <c r="R48" s="41">
        <v>2.5634788672092682E-2</v>
      </c>
      <c r="S48" s="90" t="s">
        <v>407</v>
      </c>
      <c r="T48" s="175">
        <v>40.4</v>
      </c>
      <c r="U48" s="175">
        <v>28.92</v>
      </c>
      <c r="V48" s="175">
        <v>30.68</v>
      </c>
      <c r="W48" s="30" t="s">
        <v>422</v>
      </c>
      <c r="X48" s="80" t="s">
        <v>398</v>
      </c>
      <c r="Y48" s="355">
        <v>5</v>
      </c>
      <c r="Z48" s="352">
        <v>0</v>
      </c>
      <c r="AA48" s="355">
        <v>5</v>
      </c>
      <c r="AB48" s="352">
        <v>0</v>
      </c>
      <c r="AC48" s="324">
        <v>2</v>
      </c>
      <c r="AD48" s="325">
        <v>0</v>
      </c>
      <c r="AE48" s="323">
        <v>2.5</v>
      </c>
      <c r="AF48" s="325">
        <v>0</v>
      </c>
      <c r="AG48" s="323">
        <v>0.56666666666666665</v>
      </c>
      <c r="AH48" s="233">
        <v>0.1527525231651948</v>
      </c>
      <c r="AI48" s="323">
        <v>1.6666666666666667</v>
      </c>
      <c r="AJ48" s="233">
        <v>0.4509249752822892</v>
      </c>
      <c r="AK48" s="323">
        <v>1.2666666666666668</v>
      </c>
      <c r="AL48" s="233">
        <v>0.35118845842842489</v>
      </c>
      <c r="AM48" s="323">
        <v>0.5</v>
      </c>
      <c r="AN48" s="233">
        <v>0</v>
      </c>
      <c r="AO48" s="323">
        <v>2.8333333333333335</v>
      </c>
      <c r="AP48" s="233">
        <v>0.28867513459481292</v>
      </c>
      <c r="AQ48" s="323">
        <v>2.41</v>
      </c>
      <c r="AR48" s="233">
        <v>1.7320508075688915E-2</v>
      </c>
      <c r="AS48" s="323">
        <v>2.9299999999999997</v>
      </c>
      <c r="AT48" s="233">
        <v>1.7320508075688915E-2</v>
      </c>
      <c r="AU48" s="323">
        <v>3.1033333333333331</v>
      </c>
      <c r="AV48" s="233">
        <v>2.3094010767585049E-2</v>
      </c>
    </row>
    <row r="49" spans="1:48" x14ac:dyDescent="0.2">
      <c r="A49" s="108"/>
      <c r="B49" s="109"/>
      <c r="C49" s="42" t="s">
        <v>17</v>
      </c>
      <c r="D49" s="364">
        <v>2990.6059570000002</v>
      </c>
      <c r="E49" s="365">
        <v>-96.443456999999896</v>
      </c>
      <c r="F49" s="365">
        <v>17.3809089999999</v>
      </c>
      <c r="G49" s="364">
        <v>700</v>
      </c>
      <c r="H49" s="364">
        <v>35</v>
      </c>
      <c r="I49" s="93">
        <v>3017</v>
      </c>
      <c r="J49" s="42" t="s">
        <v>42</v>
      </c>
      <c r="K49" s="41">
        <v>3.7333333333333329</v>
      </c>
      <c r="L49" s="41">
        <v>5.5075705472860961E-2</v>
      </c>
      <c r="M49" s="41">
        <v>32.666666666666664</v>
      </c>
      <c r="N49" s="41">
        <v>1.2583057392117918</v>
      </c>
      <c r="O49" s="41">
        <v>1.4744592068432105</v>
      </c>
      <c r="P49" s="41">
        <v>0.93320465331608038</v>
      </c>
      <c r="Q49" s="41">
        <v>0.48666993007494924</v>
      </c>
      <c r="R49" s="41">
        <v>4.5041017900306603E-2</v>
      </c>
      <c r="S49" s="113" t="s">
        <v>258</v>
      </c>
      <c r="T49" s="175">
        <v>18</v>
      </c>
      <c r="U49" s="175">
        <v>70.92</v>
      </c>
      <c r="V49" s="175">
        <v>11.08</v>
      </c>
      <c r="W49" s="30" t="s">
        <v>422</v>
      </c>
      <c r="X49" s="80" t="s">
        <v>398</v>
      </c>
      <c r="Y49" s="355">
        <v>5</v>
      </c>
      <c r="Z49" s="352">
        <v>0</v>
      </c>
      <c r="AA49" s="355">
        <v>5</v>
      </c>
      <c r="AB49" s="352">
        <v>0</v>
      </c>
      <c r="AC49" s="324">
        <v>2</v>
      </c>
      <c r="AD49" s="325">
        <v>0</v>
      </c>
      <c r="AE49" s="323">
        <v>2.5</v>
      </c>
      <c r="AF49" s="325">
        <v>0</v>
      </c>
      <c r="AG49" s="323">
        <v>0.56666666666666665</v>
      </c>
      <c r="AH49" s="233">
        <v>0.1527525231651948</v>
      </c>
      <c r="AI49" s="323">
        <v>1.6666666666666667</v>
      </c>
      <c r="AJ49" s="233">
        <v>0.4509249752822892</v>
      </c>
      <c r="AK49" s="323">
        <v>1.2666666666666668</v>
      </c>
      <c r="AL49" s="233">
        <v>0.35118845842842489</v>
      </c>
      <c r="AM49" s="323">
        <v>0.5</v>
      </c>
      <c r="AN49" s="233">
        <v>0</v>
      </c>
      <c r="AO49" s="323">
        <v>2.8333333333333335</v>
      </c>
      <c r="AP49" s="233">
        <v>0.28867513459481292</v>
      </c>
      <c r="AQ49" s="323">
        <v>2.41</v>
      </c>
      <c r="AR49" s="233">
        <v>1.7320508075688915E-2</v>
      </c>
      <c r="AS49" s="323">
        <v>2.9299999999999997</v>
      </c>
      <c r="AT49" s="233">
        <v>1.7320508075688915E-2</v>
      </c>
      <c r="AU49" s="323">
        <v>3.1033333333333331</v>
      </c>
      <c r="AV49" s="233">
        <v>2.3094010767585049E-2</v>
      </c>
    </row>
    <row r="50" spans="1:48" x14ac:dyDescent="0.2">
      <c r="A50" s="108"/>
      <c r="B50" s="109"/>
      <c r="C50" s="42" t="s">
        <v>17</v>
      </c>
      <c r="D50" s="364">
        <v>2990.6059570000002</v>
      </c>
      <c r="E50" s="365">
        <v>-96.443456999999896</v>
      </c>
      <c r="F50" s="365">
        <v>17.3809089999999</v>
      </c>
      <c r="G50" s="364">
        <v>700</v>
      </c>
      <c r="H50" s="364">
        <v>35</v>
      </c>
      <c r="I50" s="93">
        <v>3017</v>
      </c>
      <c r="J50" s="42" t="s">
        <v>90</v>
      </c>
      <c r="K50" s="41">
        <v>4.1633333333333331</v>
      </c>
      <c r="L50" s="41">
        <v>0.10408329997330676</v>
      </c>
      <c r="M50" s="41">
        <v>13.216666666666669</v>
      </c>
      <c r="N50" s="41">
        <v>0.17097758137642924</v>
      </c>
      <c r="O50" s="41">
        <v>9.9244054462123135</v>
      </c>
      <c r="P50" s="41">
        <v>0.94318754513658531</v>
      </c>
      <c r="Q50" s="41">
        <v>6.1946976503322935</v>
      </c>
      <c r="R50" s="41">
        <v>0.29094646414522002</v>
      </c>
      <c r="S50" s="113"/>
      <c r="T50" s="175">
        <v>18</v>
      </c>
      <c r="U50" s="175">
        <v>70.92</v>
      </c>
      <c r="V50" s="175">
        <v>11.08</v>
      </c>
      <c r="W50" s="30" t="s">
        <v>422</v>
      </c>
      <c r="X50" s="80" t="s">
        <v>398</v>
      </c>
      <c r="Y50" s="355">
        <v>5</v>
      </c>
      <c r="Z50" s="352">
        <v>0</v>
      </c>
      <c r="AA50" s="355">
        <v>5</v>
      </c>
      <c r="AB50" s="352">
        <v>0</v>
      </c>
      <c r="AC50" s="324">
        <v>2</v>
      </c>
      <c r="AD50" s="325">
        <v>0</v>
      </c>
      <c r="AE50" s="323">
        <v>2.5</v>
      </c>
      <c r="AF50" s="325">
        <v>0</v>
      </c>
      <c r="AG50" s="323">
        <v>0.56666666666666665</v>
      </c>
      <c r="AH50" s="233">
        <v>0.1527525231651948</v>
      </c>
      <c r="AI50" s="323">
        <v>1.6666666666666667</v>
      </c>
      <c r="AJ50" s="233">
        <v>0.4509249752822892</v>
      </c>
      <c r="AK50" s="323">
        <v>1.2666666666666668</v>
      </c>
      <c r="AL50" s="233">
        <v>0.35118845842842489</v>
      </c>
      <c r="AM50" s="323">
        <v>0.5</v>
      </c>
      <c r="AN50" s="233">
        <v>0</v>
      </c>
      <c r="AO50" s="323">
        <v>2.8333333333333335</v>
      </c>
      <c r="AP50" s="233">
        <v>0.28867513459481292</v>
      </c>
      <c r="AQ50" s="323">
        <v>2.41</v>
      </c>
      <c r="AR50" s="233">
        <v>1.7320508075688915E-2</v>
      </c>
      <c r="AS50" s="323">
        <v>2.9299999999999997</v>
      </c>
      <c r="AT50" s="233">
        <v>1.7320508075688915E-2</v>
      </c>
      <c r="AU50" s="323">
        <v>3.1033333333333331</v>
      </c>
      <c r="AV50" s="233">
        <v>2.3094010767585049E-2</v>
      </c>
    </row>
    <row r="51" spans="1:48" x14ac:dyDescent="0.2">
      <c r="A51" s="108"/>
      <c r="B51" s="109"/>
      <c r="C51" s="42" t="s">
        <v>18</v>
      </c>
      <c r="D51" s="364">
        <v>3016.2495119999999</v>
      </c>
      <c r="E51" s="365">
        <v>-96.444089000000005</v>
      </c>
      <c r="F51" s="365">
        <v>17.380544</v>
      </c>
      <c r="G51" s="364">
        <v>410</v>
      </c>
      <c r="H51" s="364">
        <v>18</v>
      </c>
      <c r="I51" s="93">
        <v>3031</v>
      </c>
      <c r="J51" s="42" t="s">
        <v>42</v>
      </c>
      <c r="K51" s="41">
        <v>3.7666666666666671</v>
      </c>
      <c r="L51" s="41">
        <v>7.5055534994651285E-2</v>
      </c>
      <c r="M51" s="41">
        <v>38.4</v>
      </c>
      <c r="N51" s="41">
        <v>3.5</v>
      </c>
      <c r="O51" s="41">
        <v>29.809412410019792</v>
      </c>
      <c r="P51" s="41">
        <v>0.93812330110488762</v>
      </c>
      <c r="Q51" s="41">
        <v>1.2714478068066655</v>
      </c>
      <c r="R51" s="41">
        <v>1.5179177511110675E-2</v>
      </c>
      <c r="S51" s="117" t="s">
        <v>257</v>
      </c>
      <c r="T51" s="175">
        <v>48.4</v>
      </c>
      <c r="U51" s="175">
        <v>36.92</v>
      </c>
      <c r="V51" s="175">
        <v>14.68</v>
      </c>
      <c r="W51" s="30" t="s">
        <v>380</v>
      </c>
      <c r="X51" s="82" t="s">
        <v>389</v>
      </c>
      <c r="Y51" s="355">
        <v>5</v>
      </c>
      <c r="Z51" s="352">
        <v>0</v>
      </c>
      <c r="AA51" s="355">
        <v>5</v>
      </c>
      <c r="AB51" s="352">
        <v>0</v>
      </c>
      <c r="AC51" s="324">
        <v>2</v>
      </c>
      <c r="AD51" s="325">
        <v>0</v>
      </c>
      <c r="AE51" s="323">
        <v>2.5</v>
      </c>
      <c r="AF51" s="325">
        <v>0</v>
      </c>
      <c r="AG51" s="323">
        <v>0.56666666666666665</v>
      </c>
      <c r="AH51" s="233">
        <v>0.1527525231651948</v>
      </c>
      <c r="AI51" s="323">
        <v>1.6666666666666667</v>
      </c>
      <c r="AJ51" s="233">
        <v>0.4509249752822892</v>
      </c>
      <c r="AK51" s="323">
        <v>1.2666666666666668</v>
      </c>
      <c r="AL51" s="233">
        <v>0.35118845842842489</v>
      </c>
      <c r="AM51" s="323">
        <v>0.5</v>
      </c>
      <c r="AN51" s="233">
        <v>0</v>
      </c>
      <c r="AO51" s="323">
        <v>2.8333333333333335</v>
      </c>
      <c r="AP51" s="233">
        <v>0.28867513459481292</v>
      </c>
      <c r="AQ51" s="323">
        <v>2.41</v>
      </c>
      <c r="AR51" s="233">
        <v>1.7320508075688915E-2</v>
      </c>
      <c r="AS51" s="323">
        <v>2.9299999999999997</v>
      </c>
      <c r="AT51" s="233">
        <v>1.7320508075688915E-2</v>
      </c>
      <c r="AU51" s="323">
        <v>3.1033333333333331</v>
      </c>
      <c r="AV51" s="233">
        <v>2.3094010767585049E-2</v>
      </c>
    </row>
    <row r="52" spans="1:48" x14ac:dyDescent="0.2">
      <c r="A52" s="108"/>
      <c r="B52" s="110"/>
      <c r="C52" s="44" t="s">
        <v>18</v>
      </c>
      <c r="D52" s="364">
        <v>3016.2495119999999</v>
      </c>
      <c r="E52" s="365">
        <v>-96.444089000000005</v>
      </c>
      <c r="F52" s="365">
        <v>17.380544</v>
      </c>
      <c r="G52" s="364">
        <v>410</v>
      </c>
      <c r="H52" s="364">
        <v>18</v>
      </c>
      <c r="I52" s="93">
        <v>3031</v>
      </c>
      <c r="J52" s="44" t="s">
        <v>90</v>
      </c>
      <c r="K52" s="43">
        <v>4.12</v>
      </c>
      <c r="L52" s="43">
        <v>7.549834435270765E-2</v>
      </c>
      <c r="M52" s="43">
        <v>14.100000000000001</v>
      </c>
      <c r="N52" s="43">
        <v>0.1664331697709325</v>
      </c>
      <c r="O52" s="43">
        <v>34.704107322533254</v>
      </c>
      <c r="P52" s="43">
        <v>4.5929971907583074</v>
      </c>
      <c r="Q52" s="43">
        <v>10.378139111098681</v>
      </c>
      <c r="R52" s="43">
        <v>0.56764837465775619</v>
      </c>
      <c r="S52" s="117" t="s">
        <v>257</v>
      </c>
      <c r="T52" s="175">
        <v>48.4</v>
      </c>
      <c r="U52" s="175">
        <v>36.92</v>
      </c>
      <c r="V52" s="175">
        <v>14.68</v>
      </c>
      <c r="W52" s="189" t="s">
        <v>380</v>
      </c>
      <c r="X52" s="191" t="s">
        <v>389</v>
      </c>
      <c r="Y52" s="359">
        <v>5</v>
      </c>
      <c r="Z52" s="360">
        <v>0</v>
      </c>
      <c r="AA52" s="359">
        <v>5</v>
      </c>
      <c r="AB52" s="360">
        <v>0</v>
      </c>
      <c r="AC52" s="361">
        <v>2</v>
      </c>
      <c r="AD52" s="362">
        <v>0</v>
      </c>
      <c r="AE52" s="328">
        <v>2.5</v>
      </c>
      <c r="AF52" s="362">
        <v>0</v>
      </c>
      <c r="AG52" s="328">
        <v>0.56666666666666665</v>
      </c>
      <c r="AH52" s="234">
        <v>0.1527525231651948</v>
      </c>
      <c r="AI52" s="328">
        <v>1.6666666666666667</v>
      </c>
      <c r="AJ52" s="234">
        <v>0.4509249752822892</v>
      </c>
      <c r="AK52" s="328">
        <v>1.2666666666666668</v>
      </c>
      <c r="AL52" s="234">
        <v>0.35118845842842489</v>
      </c>
      <c r="AM52" s="328">
        <v>0.5</v>
      </c>
      <c r="AN52" s="234">
        <v>0</v>
      </c>
      <c r="AO52" s="328">
        <v>2.8333333333333335</v>
      </c>
      <c r="AP52" s="234">
        <v>0.28867513459481292</v>
      </c>
      <c r="AQ52" s="328">
        <v>2.41</v>
      </c>
      <c r="AR52" s="234">
        <v>1.7320508075688915E-2</v>
      </c>
      <c r="AS52" s="328">
        <v>2.9299999999999997</v>
      </c>
      <c r="AT52" s="234">
        <v>1.7320508075688915E-2</v>
      </c>
      <c r="AU52" s="328">
        <v>3.1033333333333331</v>
      </c>
      <c r="AV52" s="234">
        <v>2.3094010767585049E-2</v>
      </c>
    </row>
    <row r="53" spans="1:48" x14ac:dyDescent="0.2">
      <c r="A53" s="108"/>
      <c r="B53" s="111" t="s">
        <v>88</v>
      </c>
      <c r="C53" s="46" t="s">
        <v>7</v>
      </c>
      <c r="D53" s="364">
        <v>3060.7136230000001</v>
      </c>
      <c r="E53" s="365">
        <v>-96.448538999999897</v>
      </c>
      <c r="F53" s="365">
        <v>17.379459000000001</v>
      </c>
      <c r="G53" s="364">
        <v>670</v>
      </c>
      <c r="H53" s="364">
        <v>40</v>
      </c>
      <c r="I53" s="92">
        <v>3069</v>
      </c>
      <c r="J53" s="46" t="s">
        <v>42</v>
      </c>
      <c r="K53" s="45">
        <v>3.9</v>
      </c>
      <c r="L53" s="45">
        <v>0.01</v>
      </c>
      <c r="M53" s="45">
        <v>0.3</v>
      </c>
      <c r="N53" s="45">
        <v>0.02</v>
      </c>
      <c r="O53" s="45">
        <v>11.987016105848133</v>
      </c>
      <c r="P53" s="45">
        <v>1.522049724894935</v>
      </c>
      <c r="Q53" s="45">
        <v>1.8480401933905248</v>
      </c>
      <c r="R53" s="45">
        <v>8.9612068526514752E-2</v>
      </c>
      <c r="S53" s="91" t="s">
        <v>259</v>
      </c>
      <c r="T53" s="188">
        <v>32.400000000000006</v>
      </c>
      <c r="U53" s="188">
        <v>24.92</v>
      </c>
      <c r="V53" s="188">
        <v>42.68</v>
      </c>
      <c r="W53" s="30" t="s">
        <v>349</v>
      </c>
      <c r="X53" s="79" t="s">
        <v>395</v>
      </c>
      <c r="Y53" s="355">
        <v>10</v>
      </c>
      <c r="Z53" s="352">
        <v>0</v>
      </c>
      <c r="AA53" s="355">
        <v>15</v>
      </c>
      <c r="AB53" s="352">
        <v>0</v>
      </c>
      <c r="AC53" s="324">
        <v>3</v>
      </c>
      <c r="AD53" s="325">
        <v>0</v>
      </c>
      <c r="AE53" s="323">
        <v>3.5</v>
      </c>
      <c r="AF53" s="325">
        <v>0</v>
      </c>
      <c r="AG53" s="323">
        <v>0.56666666666666665</v>
      </c>
      <c r="AH53" s="233">
        <v>0.1527525231651948</v>
      </c>
      <c r="AI53" s="323">
        <v>1.6333333333333335</v>
      </c>
      <c r="AJ53" s="233">
        <v>0.47258156262525924</v>
      </c>
      <c r="AK53" s="323">
        <v>1.0999999999999999</v>
      </c>
      <c r="AL53" s="233">
        <v>0.60827625302982191</v>
      </c>
      <c r="AM53" s="323">
        <v>1.5</v>
      </c>
      <c r="AN53" s="233">
        <v>0.5</v>
      </c>
      <c r="AO53" s="330">
        <v>6.5</v>
      </c>
      <c r="AP53" s="195">
        <v>1.5</v>
      </c>
      <c r="AQ53" s="323">
        <v>5.75</v>
      </c>
      <c r="AR53" s="233">
        <v>0</v>
      </c>
      <c r="AS53" s="323">
        <v>6.0999999999999988</v>
      </c>
      <c r="AT53" s="233">
        <v>1.0877919644084146E-15</v>
      </c>
      <c r="AU53" s="323">
        <v>4.7300000000000004</v>
      </c>
      <c r="AV53" s="233">
        <v>0</v>
      </c>
    </row>
    <row r="54" spans="1:48" x14ac:dyDescent="0.2">
      <c r="A54" s="108"/>
      <c r="B54" s="109"/>
      <c r="C54" s="42" t="s">
        <v>7</v>
      </c>
      <c r="D54" s="364">
        <v>3060.7136230000001</v>
      </c>
      <c r="E54" s="365">
        <v>-96.448538999999897</v>
      </c>
      <c r="F54" s="365">
        <v>17.379459000000001</v>
      </c>
      <c r="G54" s="364">
        <v>670</v>
      </c>
      <c r="H54" s="364">
        <v>40</v>
      </c>
      <c r="I54" s="93">
        <v>3069</v>
      </c>
      <c r="J54" s="42" t="s">
        <v>90</v>
      </c>
      <c r="K54" s="41">
        <v>3.8966666666666665</v>
      </c>
      <c r="L54" s="41">
        <v>1.5275252316519577E-2</v>
      </c>
      <c r="M54" s="41">
        <v>16.106666666666666</v>
      </c>
      <c r="N54" s="41">
        <v>0.43131581623368792</v>
      </c>
      <c r="O54" s="41">
        <v>30.722791778694013</v>
      </c>
      <c r="P54" s="41">
        <v>3.2454557757551012</v>
      </c>
      <c r="Q54" s="41">
        <v>10.718798790813528</v>
      </c>
      <c r="R54" s="41">
        <v>0.50679428923496139</v>
      </c>
      <c r="S54" s="91" t="s">
        <v>259</v>
      </c>
      <c r="T54" s="179">
        <v>32.400000000000006</v>
      </c>
      <c r="U54" s="179">
        <v>24.92</v>
      </c>
      <c r="V54" s="179">
        <v>42.68</v>
      </c>
      <c r="W54" s="30" t="s">
        <v>349</v>
      </c>
      <c r="X54" s="79" t="s">
        <v>395</v>
      </c>
      <c r="Y54" s="355">
        <v>10</v>
      </c>
      <c r="Z54" s="352">
        <v>0</v>
      </c>
      <c r="AA54" s="355">
        <v>15</v>
      </c>
      <c r="AB54" s="352">
        <v>0</v>
      </c>
      <c r="AC54" s="324">
        <v>3</v>
      </c>
      <c r="AD54" s="325">
        <v>0</v>
      </c>
      <c r="AE54" s="323">
        <v>3.5</v>
      </c>
      <c r="AF54" s="325">
        <v>0</v>
      </c>
      <c r="AG54" s="323">
        <v>0.56666666666666665</v>
      </c>
      <c r="AH54" s="233">
        <v>0.1527525231651948</v>
      </c>
      <c r="AI54" s="323">
        <v>1.6333333333333335</v>
      </c>
      <c r="AJ54" s="233">
        <v>0.47258156262525924</v>
      </c>
      <c r="AK54" s="323">
        <v>1.0999999999999999</v>
      </c>
      <c r="AL54" s="233">
        <v>0.60827625302982191</v>
      </c>
      <c r="AM54" s="323">
        <v>1.5</v>
      </c>
      <c r="AN54" s="233">
        <v>0.5</v>
      </c>
      <c r="AO54" s="330">
        <v>6.5</v>
      </c>
      <c r="AP54" s="195">
        <v>1.5</v>
      </c>
      <c r="AQ54" s="323">
        <v>5.75</v>
      </c>
      <c r="AR54" s="233">
        <v>0</v>
      </c>
      <c r="AS54" s="323">
        <v>6.0999999999999988</v>
      </c>
      <c r="AT54" s="233">
        <v>1.0877919644084146E-15</v>
      </c>
      <c r="AU54" s="323">
        <v>4.7300000000000004</v>
      </c>
      <c r="AV54" s="233">
        <v>0</v>
      </c>
    </row>
    <row r="55" spans="1:48" x14ac:dyDescent="0.2">
      <c r="A55" s="108"/>
      <c r="B55" s="109"/>
      <c r="C55" s="42" t="s">
        <v>8</v>
      </c>
      <c r="D55" s="364">
        <v>3061.4958499999998</v>
      </c>
      <c r="E55" s="365">
        <v>-96.448712999999898</v>
      </c>
      <c r="F55" s="365">
        <v>17.3802459999999</v>
      </c>
      <c r="G55" s="364">
        <v>580</v>
      </c>
      <c r="H55" s="364">
        <v>42</v>
      </c>
      <c r="I55" s="93">
        <v>3068</v>
      </c>
      <c r="J55" s="42" t="s">
        <v>42</v>
      </c>
      <c r="K55" s="41">
        <v>4.2233333333333336</v>
      </c>
      <c r="L55" s="41">
        <v>2.8867513459481187E-2</v>
      </c>
      <c r="M55" s="41">
        <v>0.28000000000000003</v>
      </c>
      <c r="N55" s="41">
        <v>9.9999999999999811E-3</v>
      </c>
      <c r="O55" s="41">
        <v>69.110779305792718</v>
      </c>
      <c r="P55" s="41">
        <v>5.6072411890429068</v>
      </c>
      <c r="Q55" s="41">
        <v>1.7281460436760228</v>
      </c>
      <c r="R55" s="41">
        <v>0.11867844633058391</v>
      </c>
      <c r="S55" s="116" t="s">
        <v>260</v>
      </c>
      <c r="T55" s="175">
        <v>60.4</v>
      </c>
      <c r="U55" s="175">
        <v>16.920000000000002</v>
      </c>
      <c r="V55" s="175">
        <v>22.68</v>
      </c>
      <c r="W55" s="30" t="s">
        <v>349</v>
      </c>
      <c r="X55" s="79" t="s">
        <v>395</v>
      </c>
      <c r="Y55" s="355">
        <v>10</v>
      </c>
      <c r="Z55" s="352">
        <v>0</v>
      </c>
      <c r="AA55" s="355">
        <v>15</v>
      </c>
      <c r="AB55" s="352">
        <v>0</v>
      </c>
      <c r="AC55" s="324">
        <v>3</v>
      </c>
      <c r="AD55" s="325">
        <v>0</v>
      </c>
      <c r="AE55" s="323">
        <v>3.5</v>
      </c>
      <c r="AF55" s="325">
        <v>0</v>
      </c>
      <c r="AG55" s="323">
        <v>0.56666666666666665</v>
      </c>
      <c r="AH55" s="233">
        <v>0.1527525231651948</v>
      </c>
      <c r="AI55" s="323">
        <v>1.6333333333333335</v>
      </c>
      <c r="AJ55" s="233">
        <v>0.47258156262525924</v>
      </c>
      <c r="AK55" s="323">
        <v>1.0999999999999999</v>
      </c>
      <c r="AL55" s="233">
        <v>0.60827625302982191</v>
      </c>
      <c r="AM55" s="323">
        <v>1.5</v>
      </c>
      <c r="AN55" s="233">
        <v>0.5</v>
      </c>
      <c r="AO55" s="330">
        <v>6.5</v>
      </c>
      <c r="AP55" s="195">
        <v>1.5</v>
      </c>
      <c r="AQ55" s="323">
        <v>5.75</v>
      </c>
      <c r="AR55" s="233">
        <v>0</v>
      </c>
      <c r="AS55" s="323">
        <v>6.0999999999999988</v>
      </c>
      <c r="AT55" s="233">
        <v>1.0877919644084146E-15</v>
      </c>
      <c r="AU55" s="323">
        <v>4.7300000000000004</v>
      </c>
      <c r="AV55" s="233">
        <v>0</v>
      </c>
    </row>
    <row r="56" spans="1:48" x14ac:dyDescent="0.2">
      <c r="A56" s="108"/>
      <c r="B56" s="109"/>
      <c r="C56" s="42" t="s">
        <v>8</v>
      </c>
      <c r="D56" s="364">
        <v>3061.4958499999998</v>
      </c>
      <c r="E56" s="365">
        <v>-96.448712999999898</v>
      </c>
      <c r="F56" s="365">
        <v>17.3802459999999</v>
      </c>
      <c r="G56" s="364">
        <v>580</v>
      </c>
      <c r="H56" s="364">
        <v>42</v>
      </c>
      <c r="I56" s="93">
        <v>3068</v>
      </c>
      <c r="J56" s="42" t="s">
        <v>90</v>
      </c>
      <c r="K56" s="41">
        <v>4.3099999999999996</v>
      </c>
      <c r="L56" s="41">
        <v>1.0000000000000231E-2</v>
      </c>
      <c r="M56" s="41">
        <v>16.446666666666669</v>
      </c>
      <c r="N56" s="41">
        <v>0.32331615074618969</v>
      </c>
      <c r="O56" s="41">
        <v>31.291789404305433</v>
      </c>
      <c r="P56" s="41">
        <v>2.8503137260269074</v>
      </c>
      <c r="Q56" s="41">
        <v>9.2731070529981245</v>
      </c>
      <c r="R56" s="41">
        <v>0.25865076185927932</v>
      </c>
      <c r="S56" s="116" t="s">
        <v>260</v>
      </c>
      <c r="T56" s="175">
        <v>60.4</v>
      </c>
      <c r="U56" s="175">
        <v>16.920000000000002</v>
      </c>
      <c r="V56" s="175">
        <v>22.68</v>
      </c>
      <c r="W56" s="30" t="s">
        <v>349</v>
      </c>
      <c r="X56" s="79" t="s">
        <v>395</v>
      </c>
      <c r="Y56" s="355">
        <v>10</v>
      </c>
      <c r="Z56" s="352">
        <v>0</v>
      </c>
      <c r="AA56" s="355">
        <v>15</v>
      </c>
      <c r="AB56" s="352">
        <v>0</v>
      </c>
      <c r="AC56" s="324">
        <v>3</v>
      </c>
      <c r="AD56" s="325">
        <v>0</v>
      </c>
      <c r="AE56" s="323">
        <v>3.5</v>
      </c>
      <c r="AF56" s="325">
        <v>0</v>
      </c>
      <c r="AG56" s="323">
        <v>0.56666666666666665</v>
      </c>
      <c r="AH56" s="233">
        <v>0.1527525231651948</v>
      </c>
      <c r="AI56" s="323">
        <v>1.6333333333333335</v>
      </c>
      <c r="AJ56" s="233">
        <v>0.47258156262525924</v>
      </c>
      <c r="AK56" s="323">
        <v>1.0999999999999999</v>
      </c>
      <c r="AL56" s="233">
        <v>0.60827625302982191</v>
      </c>
      <c r="AM56" s="323">
        <v>1.5</v>
      </c>
      <c r="AN56" s="233">
        <v>0.5</v>
      </c>
      <c r="AO56" s="330">
        <v>6.5</v>
      </c>
      <c r="AP56" s="195">
        <v>1.5</v>
      </c>
      <c r="AQ56" s="323">
        <v>5.75</v>
      </c>
      <c r="AR56" s="233">
        <v>0</v>
      </c>
      <c r="AS56" s="323">
        <v>6.0999999999999988</v>
      </c>
      <c r="AT56" s="233">
        <v>1.0877919644084146E-15</v>
      </c>
      <c r="AU56" s="323">
        <v>4.7300000000000004</v>
      </c>
      <c r="AV56" s="233">
        <v>0</v>
      </c>
    </row>
    <row r="57" spans="1:48" x14ac:dyDescent="0.2">
      <c r="A57" s="108"/>
      <c r="B57" s="109"/>
      <c r="C57" s="42" t="s">
        <v>9</v>
      </c>
      <c r="D57" s="364">
        <v>3063.046875</v>
      </c>
      <c r="E57" s="365">
        <v>-96.448458000000002</v>
      </c>
      <c r="F57" s="365">
        <v>17.380516</v>
      </c>
      <c r="G57" s="364">
        <v>550</v>
      </c>
      <c r="H57" s="364">
        <v>40</v>
      </c>
      <c r="I57" s="93">
        <v>3067</v>
      </c>
      <c r="J57" s="42" t="s">
        <v>42</v>
      </c>
      <c r="K57" s="41">
        <v>4.0766666666666671</v>
      </c>
      <c r="L57" s="41">
        <v>4.1633319989322626E-2</v>
      </c>
      <c r="M57" s="41">
        <v>0.30333333333333329</v>
      </c>
      <c r="N57" s="41">
        <v>5.7735026918962623E-3</v>
      </c>
      <c r="O57" s="41">
        <v>25.202510546931574</v>
      </c>
      <c r="P57" s="41">
        <v>5.0481720884982817</v>
      </c>
      <c r="Q57" s="41">
        <v>2.1578130833367273</v>
      </c>
      <c r="R57" s="41">
        <v>0.10392763231528844</v>
      </c>
      <c r="S57" s="91" t="s">
        <v>259</v>
      </c>
      <c r="T57" s="175">
        <v>30</v>
      </c>
      <c r="U57" s="175">
        <v>22.92</v>
      </c>
      <c r="V57" s="175">
        <v>47.08</v>
      </c>
      <c r="W57" s="74" t="s">
        <v>385</v>
      </c>
      <c r="X57" s="80" t="s">
        <v>401</v>
      </c>
      <c r="Y57" s="355">
        <v>10</v>
      </c>
      <c r="Z57" s="352">
        <v>0</v>
      </c>
      <c r="AA57" s="355">
        <v>15</v>
      </c>
      <c r="AB57" s="352">
        <v>0</v>
      </c>
      <c r="AC57" s="324">
        <v>3</v>
      </c>
      <c r="AD57" s="325">
        <v>0</v>
      </c>
      <c r="AE57" s="323">
        <v>3.5</v>
      </c>
      <c r="AF57" s="325">
        <v>0</v>
      </c>
      <c r="AG57" s="323">
        <v>0.56666666666666665</v>
      </c>
      <c r="AH57" s="233">
        <v>0.1527525231651948</v>
      </c>
      <c r="AI57" s="323">
        <v>1.6333333333333335</v>
      </c>
      <c r="AJ57" s="233">
        <v>0.47258156262525924</v>
      </c>
      <c r="AK57" s="323">
        <v>1.0999999999999999</v>
      </c>
      <c r="AL57" s="233">
        <v>0.60827625302982191</v>
      </c>
      <c r="AM57" s="323">
        <v>1.5</v>
      </c>
      <c r="AN57" s="233">
        <v>0.5</v>
      </c>
      <c r="AO57" s="330">
        <v>6.5</v>
      </c>
      <c r="AP57" s="195">
        <v>1.5</v>
      </c>
      <c r="AQ57" s="323">
        <v>5.75</v>
      </c>
      <c r="AR57" s="233">
        <v>0</v>
      </c>
      <c r="AS57" s="323">
        <v>6.0999999999999988</v>
      </c>
      <c r="AT57" s="233">
        <v>1.0877919644084146E-15</v>
      </c>
      <c r="AU57" s="323">
        <v>4.7300000000000004</v>
      </c>
      <c r="AV57" s="233">
        <v>0</v>
      </c>
    </row>
    <row r="58" spans="1:48" x14ac:dyDescent="0.2">
      <c r="A58" s="108"/>
      <c r="B58" s="109"/>
      <c r="C58" s="42" t="s">
        <v>9</v>
      </c>
      <c r="D58" s="364">
        <v>3063.046875</v>
      </c>
      <c r="E58" s="365">
        <v>-96.448458000000002</v>
      </c>
      <c r="F58" s="365">
        <v>17.380516</v>
      </c>
      <c r="G58" s="364">
        <v>550</v>
      </c>
      <c r="H58" s="364">
        <v>40</v>
      </c>
      <c r="I58" s="93">
        <v>3067</v>
      </c>
      <c r="J58" s="42" t="s">
        <v>90</v>
      </c>
      <c r="K58" s="41">
        <v>3.9866666666666668</v>
      </c>
      <c r="L58" s="41">
        <v>2.0816659994661132E-2</v>
      </c>
      <c r="M58" s="41">
        <v>15.63</v>
      </c>
      <c r="N58" s="41">
        <v>5.291502622129169E-2</v>
      </c>
      <c r="O58" s="41">
        <v>18.365016342613647</v>
      </c>
      <c r="P58" s="41">
        <v>3.2482940588011009</v>
      </c>
      <c r="Q58" s="41">
        <v>12.711284001559422</v>
      </c>
      <c r="R58" s="41">
        <v>0.40909736828527221</v>
      </c>
      <c r="S58" s="91" t="s">
        <v>259</v>
      </c>
      <c r="T58" s="175">
        <v>30</v>
      </c>
      <c r="U58" s="175">
        <v>22.92</v>
      </c>
      <c r="V58" s="175">
        <v>47.08</v>
      </c>
      <c r="W58" s="74" t="s">
        <v>385</v>
      </c>
      <c r="X58" s="80" t="s">
        <v>401</v>
      </c>
      <c r="Y58" s="355">
        <v>10</v>
      </c>
      <c r="Z58" s="352">
        <v>0</v>
      </c>
      <c r="AA58" s="355">
        <v>15</v>
      </c>
      <c r="AB58" s="352">
        <v>0</v>
      </c>
      <c r="AC58" s="324">
        <v>3</v>
      </c>
      <c r="AD58" s="325">
        <v>0</v>
      </c>
      <c r="AE58" s="323">
        <v>3.5</v>
      </c>
      <c r="AF58" s="325">
        <v>0</v>
      </c>
      <c r="AG58" s="323">
        <v>0.56666666666666665</v>
      </c>
      <c r="AH58" s="233">
        <v>0.1527525231651948</v>
      </c>
      <c r="AI58" s="323">
        <v>1.6333333333333335</v>
      </c>
      <c r="AJ58" s="233">
        <v>0.47258156262525924</v>
      </c>
      <c r="AK58" s="323">
        <v>1.0999999999999999</v>
      </c>
      <c r="AL58" s="233">
        <v>0.60827625302982191</v>
      </c>
      <c r="AM58" s="323">
        <v>1.5</v>
      </c>
      <c r="AN58" s="233">
        <v>0.5</v>
      </c>
      <c r="AO58" s="330">
        <v>6.5</v>
      </c>
      <c r="AP58" s="195">
        <v>1.5</v>
      </c>
      <c r="AQ58" s="323">
        <v>5.75</v>
      </c>
      <c r="AR58" s="233">
        <v>0</v>
      </c>
      <c r="AS58" s="323">
        <v>6.0999999999999988</v>
      </c>
      <c r="AT58" s="233">
        <v>1.0877919644084146E-15</v>
      </c>
      <c r="AU58" s="323">
        <v>4.7300000000000004</v>
      </c>
      <c r="AV58" s="233">
        <v>0</v>
      </c>
    </row>
    <row r="59" spans="1:48" x14ac:dyDescent="0.2">
      <c r="A59" s="108"/>
      <c r="B59" s="109"/>
      <c r="C59" s="42" t="s">
        <v>10</v>
      </c>
      <c r="D59" s="364">
        <v>3070.7385250000002</v>
      </c>
      <c r="E59" s="365">
        <v>-96.448088999999896</v>
      </c>
      <c r="F59" s="365">
        <v>17.380241000000002</v>
      </c>
      <c r="G59" s="364">
        <v>570</v>
      </c>
      <c r="H59" s="364">
        <v>35</v>
      </c>
      <c r="I59" s="93">
        <v>3073</v>
      </c>
      <c r="J59" s="42" t="s">
        <v>42</v>
      </c>
      <c r="K59" s="41">
        <v>4.0566666666666666</v>
      </c>
      <c r="L59" s="41">
        <v>5.6862407030773408E-2</v>
      </c>
      <c r="M59" s="41">
        <v>0.34</v>
      </c>
      <c r="N59" s="41">
        <v>9.9999999999999811E-3</v>
      </c>
      <c r="O59" s="41">
        <v>8.3082828587854252</v>
      </c>
      <c r="P59" s="41">
        <v>1.5865660480235846</v>
      </c>
      <c r="Q59" s="41">
        <v>2.0395981290551202</v>
      </c>
      <c r="R59" s="41">
        <v>4.6237689229860393E-2</v>
      </c>
      <c r="S59" s="91" t="s">
        <v>259</v>
      </c>
      <c r="T59" s="175">
        <v>30</v>
      </c>
      <c r="U59" s="175">
        <v>22.92</v>
      </c>
      <c r="V59" s="175">
        <v>47.08</v>
      </c>
      <c r="W59" s="74" t="s">
        <v>385</v>
      </c>
      <c r="X59" s="80" t="s">
        <v>401</v>
      </c>
      <c r="Y59" s="355">
        <v>10</v>
      </c>
      <c r="Z59" s="352">
        <v>0</v>
      </c>
      <c r="AA59" s="355">
        <v>15</v>
      </c>
      <c r="AB59" s="352">
        <v>0</v>
      </c>
      <c r="AC59" s="324">
        <v>3</v>
      </c>
      <c r="AD59" s="325">
        <v>0</v>
      </c>
      <c r="AE59" s="323">
        <v>3.5</v>
      </c>
      <c r="AF59" s="325">
        <v>0</v>
      </c>
      <c r="AG59" s="323">
        <v>0.56666666666666665</v>
      </c>
      <c r="AH59" s="233">
        <v>0.1527525231651948</v>
      </c>
      <c r="AI59" s="323">
        <v>1.6333333333333335</v>
      </c>
      <c r="AJ59" s="233">
        <v>0.47258156262525924</v>
      </c>
      <c r="AK59" s="323">
        <v>1.0999999999999999</v>
      </c>
      <c r="AL59" s="233">
        <v>0.60827625302982191</v>
      </c>
      <c r="AM59" s="323">
        <v>1.5</v>
      </c>
      <c r="AN59" s="233">
        <v>0.5</v>
      </c>
      <c r="AO59" s="330">
        <v>6.5</v>
      </c>
      <c r="AP59" s="195">
        <v>1.5</v>
      </c>
      <c r="AQ59" s="323">
        <v>5.75</v>
      </c>
      <c r="AR59" s="233">
        <v>0</v>
      </c>
      <c r="AS59" s="323">
        <v>6.0999999999999988</v>
      </c>
      <c r="AT59" s="233">
        <v>1.0877919644084146E-15</v>
      </c>
      <c r="AU59" s="323">
        <v>4.7300000000000004</v>
      </c>
      <c r="AV59" s="233">
        <v>0</v>
      </c>
    </row>
    <row r="60" spans="1:48" x14ac:dyDescent="0.2">
      <c r="A60" s="108"/>
      <c r="B60" s="110"/>
      <c r="C60" s="44" t="s">
        <v>10</v>
      </c>
      <c r="D60" s="364">
        <v>3070.7385250000002</v>
      </c>
      <c r="E60" s="365">
        <v>-96.448088999999896</v>
      </c>
      <c r="F60" s="365">
        <v>17.380241000000002</v>
      </c>
      <c r="G60" s="364">
        <v>570</v>
      </c>
      <c r="H60" s="364">
        <v>35</v>
      </c>
      <c r="I60" s="93">
        <v>3073</v>
      </c>
      <c r="J60" s="44" t="s">
        <v>90</v>
      </c>
      <c r="K60" s="43">
        <v>4.0100000000000007</v>
      </c>
      <c r="L60" s="43">
        <v>2.6457513110645928E-2</v>
      </c>
      <c r="M60" s="43">
        <v>14.226666666666668</v>
      </c>
      <c r="N60" s="43">
        <v>5.7735026918961348E-3</v>
      </c>
      <c r="O60" s="43">
        <v>4.9613305025478853</v>
      </c>
      <c r="P60" s="43">
        <v>0.71512591304923545</v>
      </c>
      <c r="Q60" s="43">
        <v>14.801081551290428</v>
      </c>
      <c r="R60" s="43">
        <v>0.78802374390079144</v>
      </c>
      <c r="S60" s="91" t="s">
        <v>259</v>
      </c>
      <c r="T60" s="175">
        <v>30</v>
      </c>
      <c r="U60" s="175">
        <v>22.92</v>
      </c>
      <c r="V60" s="175">
        <v>47.08</v>
      </c>
      <c r="W60" s="192" t="s">
        <v>385</v>
      </c>
      <c r="X60" s="190" t="s">
        <v>401</v>
      </c>
      <c r="Y60" s="359">
        <v>10</v>
      </c>
      <c r="Z60" s="360">
        <v>0</v>
      </c>
      <c r="AA60" s="359">
        <v>15</v>
      </c>
      <c r="AB60" s="360">
        <v>0</v>
      </c>
      <c r="AC60" s="361">
        <v>3</v>
      </c>
      <c r="AD60" s="362">
        <v>0</v>
      </c>
      <c r="AE60" s="328">
        <v>3.5</v>
      </c>
      <c r="AF60" s="362">
        <v>0</v>
      </c>
      <c r="AG60" s="328">
        <v>0.56666666666666665</v>
      </c>
      <c r="AH60" s="234">
        <v>0.1527525231651948</v>
      </c>
      <c r="AI60" s="328">
        <v>1.6333333333333335</v>
      </c>
      <c r="AJ60" s="234">
        <v>0.47258156262525924</v>
      </c>
      <c r="AK60" s="328">
        <v>1.0999999999999999</v>
      </c>
      <c r="AL60" s="234">
        <v>0.60827625302982191</v>
      </c>
      <c r="AM60" s="328">
        <v>1.5</v>
      </c>
      <c r="AN60" s="234">
        <v>0.5</v>
      </c>
      <c r="AO60" s="363">
        <v>6.5</v>
      </c>
      <c r="AP60" s="331">
        <v>1.5</v>
      </c>
      <c r="AQ60" s="328">
        <v>5.75</v>
      </c>
      <c r="AR60" s="234">
        <v>0</v>
      </c>
      <c r="AS60" s="328">
        <v>6.0999999999999988</v>
      </c>
      <c r="AT60" s="234">
        <v>1.0877919644084146E-15</v>
      </c>
      <c r="AU60" s="328">
        <v>4.7300000000000004</v>
      </c>
      <c r="AV60" s="234">
        <v>0</v>
      </c>
    </row>
    <row r="61" spans="1:48" x14ac:dyDescent="0.2">
      <c r="A61" s="108"/>
      <c r="B61" s="111" t="s">
        <v>92</v>
      </c>
      <c r="C61" s="46" t="s">
        <v>19</v>
      </c>
      <c r="D61" s="364">
        <v>2943.673828</v>
      </c>
      <c r="E61" s="365">
        <v>-96.434843000000001</v>
      </c>
      <c r="F61" s="365">
        <v>17.391625999999899</v>
      </c>
      <c r="G61" s="364">
        <v>785</v>
      </c>
      <c r="H61" s="364">
        <v>30</v>
      </c>
      <c r="I61" s="92">
        <v>2930</v>
      </c>
      <c r="J61" s="46" t="s">
        <v>42</v>
      </c>
      <c r="K61" s="45">
        <v>3.9666666666666668</v>
      </c>
      <c r="L61" s="45">
        <v>2.3094010767585049E-2</v>
      </c>
      <c r="M61" s="45">
        <v>18.553333333333331</v>
      </c>
      <c r="N61" s="45">
        <v>0.24785748593361814</v>
      </c>
      <c r="O61" s="45">
        <v>2.2174115750704302</v>
      </c>
      <c r="P61" s="45">
        <v>0.43411299888361099</v>
      </c>
      <c r="Q61" s="45">
        <v>1.3194561614145044</v>
      </c>
      <c r="R61" s="45">
        <v>4.1266599458685757E-2</v>
      </c>
      <c r="S61" s="89" t="s">
        <v>410</v>
      </c>
      <c r="T61" s="188">
        <v>20</v>
      </c>
      <c r="U61" s="188">
        <v>52.92</v>
      </c>
      <c r="V61" s="188">
        <v>27.08</v>
      </c>
      <c r="W61" s="30" t="s">
        <v>349</v>
      </c>
      <c r="X61" s="79" t="s">
        <v>395</v>
      </c>
      <c r="Y61" s="355">
        <v>5</v>
      </c>
      <c r="Z61" s="352">
        <v>0</v>
      </c>
      <c r="AA61" s="355">
        <v>5</v>
      </c>
      <c r="AB61" s="352">
        <v>0</v>
      </c>
      <c r="AC61" s="323">
        <v>2.6666666666666665</v>
      </c>
      <c r="AD61" s="233">
        <v>0.28867513459481292</v>
      </c>
      <c r="AE61" s="323">
        <v>3</v>
      </c>
      <c r="AF61" s="233">
        <v>0.5</v>
      </c>
      <c r="AG61" s="323">
        <v>0.43333333333333335</v>
      </c>
      <c r="AH61" s="233">
        <v>5.7735026918962762E-2</v>
      </c>
      <c r="AI61" s="323">
        <v>1.3666666666666665</v>
      </c>
      <c r="AJ61" s="233">
        <v>5.7735026918962498E-2</v>
      </c>
      <c r="AK61" s="323">
        <v>1</v>
      </c>
      <c r="AL61" s="233">
        <v>0</v>
      </c>
      <c r="AM61" s="323">
        <v>1</v>
      </c>
      <c r="AN61" s="233">
        <v>0</v>
      </c>
      <c r="AO61" s="323">
        <v>4.166666666666667</v>
      </c>
      <c r="AP61" s="233">
        <v>1.154700538379251</v>
      </c>
      <c r="AQ61" s="323">
        <v>2.4433333333333334</v>
      </c>
      <c r="AR61" s="233">
        <v>2.0816659994661382E-2</v>
      </c>
      <c r="AS61" s="323">
        <v>2.9733333333333332</v>
      </c>
      <c r="AT61" s="233">
        <v>3.0550504633038961E-2</v>
      </c>
      <c r="AU61" s="323">
        <v>3.1533333333333338</v>
      </c>
      <c r="AV61" s="233">
        <v>3.0550504633038961E-2</v>
      </c>
    </row>
    <row r="62" spans="1:48" x14ac:dyDescent="0.2">
      <c r="A62" s="108"/>
      <c r="B62" s="109"/>
      <c r="C62" s="42" t="s">
        <v>19</v>
      </c>
      <c r="D62" s="364">
        <v>2943.673828</v>
      </c>
      <c r="E62" s="365">
        <v>-96.434843000000001</v>
      </c>
      <c r="F62" s="365">
        <v>17.391625999999899</v>
      </c>
      <c r="G62" s="364">
        <v>785</v>
      </c>
      <c r="H62" s="364">
        <v>30</v>
      </c>
      <c r="I62" s="93">
        <v>2930</v>
      </c>
      <c r="J62" s="42" t="s">
        <v>90</v>
      </c>
      <c r="K62" s="41">
        <v>4.123333333333334</v>
      </c>
      <c r="L62" s="41">
        <v>4.5092497528228866E-2</v>
      </c>
      <c r="M62" s="41">
        <v>13.633333333333333</v>
      </c>
      <c r="N62" s="41">
        <v>7.571877794400407E-2</v>
      </c>
      <c r="O62" s="41">
        <v>25.53860451845604</v>
      </c>
      <c r="P62" s="41">
        <v>2.0456448563949809</v>
      </c>
      <c r="Q62" s="41">
        <v>8.3632069995375868</v>
      </c>
      <c r="R62" s="41">
        <v>5.4918585471425668E-2</v>
      </c>
      <c r="S62" s="90" t="s">
        <v>410</v>
      </c>
      <c r="T62" s="179">
        <v>20</v>
      </c>
      <c r="U62" s="179">
        <v>52.92</v>
      </c>
      <c r="V62" s="179">
        <v>27.08</v>
      </c>
      <c r="W62" s="30" t="s">
        <v>349</v>
      </c>
      <c r="X62" s="79" t="s">
        <v>395</v>
      </c>
      <c r="Y62" s="355">
        <v>5</v>
      </c>
      <c r="Z62" s="352">
        <v>0</v>
      </c>
      <c r="AA62" s="355">
        <v>5</v>
      </c>
      <c r="AB62" s="352">
        <v>0</v>
      </c>
      <c r="AC62" s="323">
        <v>2.6666666666666665</v>
      </c>
      <c r="AD62" s="233">
        <v>0.28867513459481292</v>
      </c>
      <c r="AE62" s="323">
        <v>3</v>
      </c>
      <c r="AF62" s="233">
        <v>0.5</v>
      </c>
      <c r="AG62" s="323">
        <v>0.43333333333333335</v>
      </c>
      <c r="AH62" s="233">
        <v>5.7735026918962762E-2</v>
      </c>
      <c r="AI62" s="323">
        <v>1.3666666666666665</v>
      </c>
      <c r="AJ62" s="233">
        <v>5.7735026918962498E-2</v>
      </c>
      <c r="AK62" s="323">
        <v>1</v>
      </c>
      <c r="AL62" s="233">
        <v>0</v>
      </c>
      <c r="AM62" s="323">
        <v>1</v>
      </c>
      <c r="AN62" s="233">
        <v>0</v>
      </c>
      <c r="AO62" s="323">
        <v>4.166666666666667</v>
      </c>
      <c r="AP62" s="233">
        <v>1.154700538379251</v>
      </c>
      <c r="AQ62" s="323">
        <v>2.4433333333333334</v>
      </c>
      <c r="AR62" s="233">
        <v>2.0816659994661382E-2</v>
      </c>
      <c r="AS62" s="323">
        <v>2.9733333333333332</v>
      </c>
      <c r="AT62" s="233">
        <v>3.0550504633038961E-2</v>
      </c>
      <c r="AU62" s="323">
        <v>3.1533333333333338</v>
      </c>
      <c r="AV62" s="233">
        <v>3.0550504633038961E-2</v>
      </c>
    </row>
    <row r="63" spans="1:48" x14ac:dyDescent="0.2">
      <c r="A63" s="108"/>
      <c r="B63" s="109"/>
      <c r="C63" s="42" t="s">
        <v>20</v>
      </c>
      <c r="D63" s="364">
        <v>2954.5195309999999</v>
      </c>
      <c r="E63" s="365">
        <v>-96.434034999999895</v>
      </c>
      <c r="F63" s="365">
        <v>17.392654</v>
      </c>
      <c r="G63" s="364">
        <v>460</v>
      </c>
      <c r="H63" s="364">
        <v>12</v>
      </c>
      <c r="I63" s="93">
        <v>2958</v>
      </c>
      <c r="J63" s="42" t="s">
        <v>42</v>
      </c>
      <c r="K63" s="41">
        <v>4.83</v>
      </c>
      <c r="L63" s="41">
        <v>9.9999999999997868E-3</v>
      </c>
      <c r="M63" s="41">
        <v>17.646666666666665</v>
      </c>
      <c r="N63" s="41">
        <v>0.55193598662646892</v>
      </c>
      <c r="O63" s="41">
        <v>7.5285856196257166</v>
      </c>
      <c r="P63" s="41">
        <v>1.9637487926812998</v>
      </c>
      <c r="Q63" s="41">
        <v>0.5648553689869088</v>
      </c>
      <c r="R63" s="41">
        <v>2.8120712465318162E-2</v>
      </c>
      <c r="S63" s="120" t="s">
        <v>409</v>
      </c>
      <c r="T63" s="175">
        <v>36.4</v>
      </c>
      <c r="U63" s="175">
        <v>44.92</v>
      </c>
      <c r="V63" s="175">
        <v>18.68</v>
      </c>
      <c r="W63" s="30" t="s">
        <v>418</v>
      </c>
      <c r="X63" s="80" t="s">
        <v>397</v>
      </c>
      <c r="Y63" s="355">
        <v>5</v>
      </c>
      <c r="Z63" s="352">
        <v>0</v>
      </c>
      <c r="AA63" s="355">
        <v>5</v>
      </c>
      <c r="AB63" s="352">
        <v>0</v>
      </c>
      <c r="AC63" s="323">
        <v>2.6666666666666665</v>
      </c>
      <c r="AD63" s="233">
        <v>0.28867513459481292</v>
      </c>
      <c r="AE63" s="323">
        <v>3</v>
      </c>
      <c r="AF63" s="233">
        <v>0.5</v>
      </c>
      <c r="AG63" s="323">
        <v>0.43333333333333335</v>
      </c>
      <c r="AH63" s="233">
        <v>5.7735026918962762E-2</v>
      </c>
      <c r="AI63" s="323">
        <v>1.3666666666666665</v>
      </c>
      <c r="AJ63" s="233">
        <v>5.7735026918962498E-2</v>
      </c>
      <c r="AK63" s="323">
        <v>1</v>
      </c>
      <c r="AL63" s="233">
        <v>0</v>
      </c>
      <c r="AM63" s="323">
        <v>1</v>
      </c>
      <c r="AN63" s="233">
        <v>0</v>
      </c>
      <c r="AO63" s="323">
        <v>4.166666666666667</v>
      </c>
      <c r="AP63" s="233">
        <v>1.154700538379251</v>
      </c>
      <c r="AQ63" s="323">
        <v>2.4433333333333334</v>
      </c>
      <c r="AR63" s="233">
        <v>2.0816659994661382E-2</v>
      </c>
      <c r="AS63" s="323">
        <v>2.9733333333333332</v>
      </c>
      <c r="AT63" s="233">
        <v>3.0550504633038961E-2</v>
      </c>
      <c r="AU63" s="323">
        <v>3.1533333333333338</v>
      </c>
      <c r="AV63" s="233">
        <v>3.0550504633038961E-2</v>
      </c>
    </row>
    <row r="64" spans="1:48" x14ac:dyDescent="0.2">
      <c r="A64" s="108"/>
      <c r="B64" s="109"/>
      <c r="C64" s="42" t="s">
        <v>20</v>
      </c>
      <c r="D64" s="364">
        <v>2954.5195309999999</v>
      </c>
      <c r="E64" s="365">
        <v>-96.434034999999895</v>
      </c>
      <c r="F64" s="365">
        <v>17.392654</v>
      </c>
      <c r="G64" s="364">
        <v>460</v>
      </c>
      <c r="H64" s="364">
        <v>12</v>
      </c>
      <c r="I64" s="93">
        <v>2958</v>
      </c>
      <c r="J64" s="42" t="s">
        <v>90</v>
      </c>
      <c r="K64" s="41">
        <v>4.1733333333333329</v>
      </c>
      <c r="L64" s="41">
        <v>3.0550504633039155E-2</v>
      </c>
      <c r="M64" s="41">
        <v>13.476666666666667</v>
      </c>
      <c r="N64" s="41">
        <v>8.6216781042516996E-2</v>
      </c>
      <c r="O64" s="41">
        <v>12.813740981438967</v>
      </c>
      <c r="P64" s="41">
        <v>1.3883980153052615</v>
      </c>
      <c r="Q64" s="41">
        <v>6.4660196460496335</v>
      </c>
      <c r="R64" s="41">
        <v>0.23334790924508983</v>
      </c>
      <c r="S64" s="120" t="s">
        <v>409</v>
      </c>
      <c r="T64" s="175">
        <v>36.4</v>
      </c>
      <c r="U64" s="175">
        <v>44.92</v>
      </c>
      <c r="V64" s="175">
        <v>18.68</v>
      </c>
      <c r="W64" s="30" t="s">
        <v>418</v>
      </c>
      <c r="X64" s="80" t="s">
        <v>397</v>
      </c>
      <c r="Y64" s="355">
        <v>5</v>
      </c>
      <c r="Z64" s="352">
        <v>0</v>
      </c>
      <c r="AA64" s="355">
        <v>5</v>
      </c>
      <c r="AB64" s="352">
        <v>0</v>
      </c>
      <c r="AC64" s="323">
        <v>2.6666666666666665</v>
      </c>
      <c r="AD64" s="233">
        <v>0.28867513459481292</v>
      </c>
      <c r="AE64" s="323">
        <v>3</v>
      </c>
      <c r="AF64" s="233">
        <v>0.5</v>
      </c>
      <c r="AG64" s="323">
        <v>0.43333333333333335</v>
      </c>
      <c r="AH64" s="233">
        <v>5.7735026918962762E-2</v>
      </c>
      <c r="AI64" s="323">
        <v>1.3666666666666665</v>
      </c>
      <c r="AJ64" s="233">
        <v>5.7735026918962498E-2</v>
      </c>
      <c r="AK64" s="323">
        <v>1</v>
      </c>
      <c r="AL64" s="233">
        <v>0</v>
      </c>
      <c r="AM64" s="323">
        <v>1</v>
      </c>
      <c r="AN64" s="233">
        <v>0</v>
      </c>
      <c r="AO64" s="323">
        <v>4.166666666666667</v>
      </c>
      <c r="AP64" s="233">
        <v>1.154700538379251</v>
      </c>
      <c r="AQ64" s="323">
        <v>2.4433333333333334</v>
      </c>
      <c r="AR64" s="233">
        <v>2.0816659994661382E-2</v>
      </c>
      <c r="AS64" s="323">
        <v>2.9733333333333332</v>
      </c>
      <c r="AT64" s="233">
        <v>3.0550504633038961E-2</v>
      </c>
      <c r="AU64" s="323">
        <v>3.1533333333333338</v>
      </c>
      <c r="AV64" s="233">
        <v>3.0550504633038961E-2</v>
      </c>
    </row>
    <row r="65" spans="1:48" x14ac:dyDescent="0.2">
      <c r="A65" s="108"/>
      <c r="B65" s="109"/>
      <c r="C65" s="42" t="s">
        <v>48</v>
      </c>
      <c r="D65" s="364">
        <v>2945.4169919999999</v>
      </c>
      <c r="E65" s="365">
        <v>-96.434524999999894</v>
      </c>
      <c r="F65" s="365">
        <v>17.3922939999999</v>
      </c>
      <c r="G65" s="364">
        <v>300</v>
      </c>
      <c r="H65" s="364">
        <v>15</v>
      </c>
      <c r="I65" s="93">
        <v>2941</v>
      </c>
      <c r="J65" s="42" t="s">
        <v>42</v>
      </c>
      <c r="K65" s="41">
        <v>3.89</v>
      </c>
      <c r="L65" s="41">
        <v>1.0000000000000009E-2</v>
      </c>
      <c r="M65" s="41">
        <v>18.006666666666664</v>
      </c>
      <c r="N65" s="41">
        <v>0.32145502536643106</v>
      </c>
      <c r="O65" s="41">
        <v>4.3662094054022722</v>
      </c>
      <c r="P65" s="41">
        <v>0.70398079314186179</v>
      </c>
      <c r="Q65" s="41">
        <v>0.90322192329091633</v>
      </c>
      <c r="R65" s="41">
        <v>3.3139902687430549E-2</v>
      </c>
      <c r="S65" s="116" t="s">
        <v>260</v>
      </c>
      <c r="T65" s="175">
        <v>50.4</v>
      </c>
      <c r="U65" s="175">
        <v>28.92</v>
      </c>
      <c r="V65" s="175">
        <v>20.68</v>
      </c>
      <c r="W65" s="30" t="s">
        <v>360</v>
      </c>
      <c r="X65" s="80" t="s">
        <v>394</v>
      </c>
      <c r="Y65" s="355">
        <v>5</v>
      </c>
      <c r="Z65" s="352">
        <v>0</v>
      </c>
      <c r="AA65" s="355">
        <v>5</v>
      </c>
      <c r="AB65" s="352">
        <v>0</v>
      </c>
      <c r="AC65" s="323">
        <v>2.6666666666666665</v>
      </c>
      <c r="AD65" s="233">
        <v>0.28867513459481292</v>
      </c>
      <c r="AE65" s="323">
        <v>3</v>
      </c>
      <c r="AF65" s="233">
        <v>0.5</v>
      </c>
      <c r="AG65" s="323">
        <v>0.43333333333333335</v>
      </c>
      <c r="AH65" s="233">
        <v>5.7735026918962762E-2</v>
      </c>
      <c r="AI65" s="323">
        <v>1.3666666666666665</v>
      </c>
      <c r="AJ65" s="233">
        <v>5.7735026918962498E-2</v>
      </c>
      <c r="AK65" s="323">
        <v>1</v>
      </c>
      <c r="AL65" s="233">
        <v>0</v>
      </c>
      <c r="AM65" s="323">
        <v>1</v>
      </c>
      <c r="AN65" s="233">
        <v>0</v>
      </c>
      <c r="AO65" s="323">
        <v>4.166666666666667</v>
      </c>
      <c r="AP65" s="233">
        <v>1.154700538379251</v>
      </c>
      <c r="AQ65" s="323">
        <v>2.4433333333333334</v>
      </c>
      <c r="AR65" s="233">
        <v>2.0816659994661382E-2</v>
      </c>
      <c r="AS65" s="323">
        <v>2.9733333333333332</v>
      </c>
      <c r="AT65" s="233">
        <v>3.0550504633038961E-2</v>
      </c>
      <c r="AU65" s="323">
        <v>3.1533333333333338</v>
      </c>
      <c r="AV65" s="233">
        <v>3.0550504633038961E-2</v>
      </c>
    </row>
    <row r="66" spans="1:48" x14ac:dyDescent="0.2">
      <c r="A66" s="108"/>
      <c r="B66" s="110"/>
      <c r="C66" s="44" t="s">
        <v>21</v>
      </c>
      <c r="D66" s="364">
        <v>2946.7326659999999</v>
      </c>
      <c r="E66" s="365">
        <v>-96.434619999999896</v>
      </c>
      <c r="F66" s="365">
        <v>17.392548999999899</v>
      </c>
      <c r="G66" s="364">
        <v>403</v>
      </c>
      <c r="H66" s="364">
        <v>17</v>
      </c>
      <c r="I66" s="50">
        <v>2947</v>
      </c>
      <c r="J66" s="44" t="s">
        <v>90</v>
      </c>
      <c r="K66" s="43">
        <v>4.09</v>
      </c>
      <c r="L66" s="43">
        <v>2.0000000000000018E-2</v>
      </c>
      <c r="M66" s="43">
        <v>9.6966666666666654</v>
      </c>
      <c r="N66" s="43">
        <v>5.6862407030773048E-2</v>
      </c>
      <c r="O66" s="43">
        <v>18.032758277633651</v>
      </c>
      <c r="P66" s="43">
        <v>8.0553304055915103</v>
      </c>
      <c r="Q66" s="43">
        <v>12.889415401358937</v>
      </c>
      <c r="R66" s="43">
        <v>0.58294814919138549</v>
      </c>
      <c r="S66" s="117" t="s">
        <v>257</v>
      </c>
      <c r="T66" s="175">
        <v>32.400000000000006</v>
      </c>
      <c r="U66" s="175">
        <v>46.92</v>
      </c>
      <c r="V66" s="175">
        <v>20.68</v>
      </c>
      <c r="W66" s="30" t="s">
        <v>363</v>
      </c>
      <c r="X66" s="80" t="s">
        <v>392</v>
      </c>
      <c r="Y66" s="355">
        <v>5</v>
      </c>
      <c r="Z66" s="352">
        <v>0</v>
      </c>
      <c r="AA66" s="355">
        <v>5</v>
      </c>
      <c r="AB66" s="352">
        <v>0</v>
      </c>
      <c r="AC66" s="323">
        <v>2.6666666666666665</v>
      </c>
      <c r="AD66" s="233">
        <v>0.28867513459481292</v>
      </c>
      <c r="AE66" s="323">
        <v>3</v>
      </c>
      <c r="AF66" s="233">
        <v>0.5</v>
      </c>
      <c r="AG66" s="323">
        <v>0.43333333333333335</v>
      </c>
      <c r="AH66" s="233">
        <v>5.7735026918962762E-2</v>
      </c>
      <c r="AI66" s="323">
        <v>1.3666666666666665</v>
      </c>
      <c r="AJ66" s="233">
        <v>5.7735026918962498E-2</v>
      </c>
      <c r="AK66" s="323">
        <v>1</v>
      </c>
      <c r="AL66" s="233">
        <v>0</v>
      </c>
      <c r="AM66" s="323">
        <v>1</v>
      </c>
      <c r="AN66" s="233">
        <v>0</v>
      </c>
      <c r="AO66" s="323">
        <v>4.166666666666667</v>
      </c>
      <c r="AP66" s="233">
        <v>1.154700538379251</v>
      </c>
      <c r="AQ66" s="323">
        <v>2.4433333333333334</v>
      </c>
      <c r="AR66" s="233">
        <v>2.0816659994661382E-2</v>
      </c>
      <c r="AS66" s="323">
        <v>2.9733333333333332</v>
      </c>
      <c r="AT66" s="233">
        <v>3.0550504633038961E-2</v>
      </c>
      <c r="AU66" s="323">
        <v>3.1533333333333338</v>
      </c>
      <c r="AV66" s="233">
        <v>3.0550504633038961E-2</v>
      </c>
    </row>
    <row r="67" spans="1:48" x14ac:dyDescent="0.2">
      <c r="T67" s="177"/>
      <c r="U67" s="177"/>
      <c r="V67" s="177"/>
      <c r="Y67" s="355"/>
      <c r="Z67" s="179"/>
      <c r="AA67" s="179"/>
      <c r="AB67" s="352"/>
      <c r="AC67" s="56"/>
      <c r="AD67" s="56"/>
      <c r="AE67" s="56"/>
    </row>
    <row r="68" spans="1:48" x14ac:dyDescent="0.2">
      <c r="Z68" s="179"/>
      <c r="AA68" s="179"/>
      <c r="AB68" s="352"/>
      <c r="AC68" s="56"/>
      <c r="AD68" s="56"/>
      <c r="AE68" s="56"/>
    </row>
    <row r="69" spans="1:48" x14ac:dyDescent="0.2">
      <c r="Z69" s="179"/>
      <c r="AA69" s="179"/>
      <c r="AB69" s="352"/>
      <c r="AC69" s="56"/>
      <c r="AD69" s="56"/>
      <c r="AE69" s="56"/>
    </row>
    <row r="70" spans="1:48" x14ac:dyDescent="0.2">
      <c r="AB70" s="352"/>
    </row>
    <row r="71" spans="1:48" x14ac:dyDescent="0.2">
      <c r="Q71" s="48"/>
      <c r="R71" s="48"/>
      <c r="AB71" s="352"/>
    </row>
    <row r="72" spans="1:48" x14ac:dyDescent="0.2">
      <c r="AB72" s="352"/>
    </row>
    <row r="79" spans="1:48" x14ac:dyDescent="0.2">
      <c r="Q79" s="48"/>
      <c r="R79" s="48"/>
    </row>
  </sheetData>
  <mergeCells count="15">
    <mergeCell ref="S30:S31"/>
    <mergeCell ref="S32:S33"/>
    <mergeCell ref="S36:S37"/>
    <mergeCell ref="S49:S50"/>
    <mergeCell ref="B46:B52"/>
    <mergeCell ref="B53:B60"/>
    <mergeCell ref="B61:B66"/>
    <mergeCell ref="A38:A66"/>
    <mergeCell ref="A2:A37"/>
    <mergeCell ref="B2:B5"/>
    <mergeCell ref="B6:B13"/>
    <mergeCell ref="B14:B21"/>
    <mergeCell ref="B22:B29"/>
    <mergeCell ref="B30:B37"/>
    <mergeCell ref="B38:B4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3ECB-72E8-C84E-862A-1E663B719F9D}">
  <dimension ref="A1:BH80"/>
  <sheetViews>
    <sheetView topLeftCell="A38" zoomScale="78" zoomScaleNormal="78" workbookViewId="0">
      <selection activeCell="D46" sqref="D46"/>
    </sheetView>
  </sheetViews>
  <sheetFormatPr baseColWidth="10" defaultRowHeight="19" x14ac:dyDescent="0.2"/>
  <cols>
    <col min="1" max="3" width="10.83203125" style="85"/>
    <col min="4" max="4" width="12.6640625" customWidth="1"/>
    <col min="5" max="5" width="14.1640625" customWidth="1"/>
    <col min="6" max="6" width="16.83203125" style="85" bestFit="1" customWidth="1"/>
    <col min="7" max="7" width="14" style="85" customWidth="1"/>
    <col min="8" max="8" width="6.6640625" style="85" customWidth="1"/>
    <col min="9" max="9" width="10.5" style="85" customWidth="1"/>
    <col min="10" max="10" width="14.33203125" style="85" bestFit="1" customWidth="1"/>
    <col min="11" max="11" width="9.83203125" style="85" bestFit="1" customWidth="1"/>
    <col min="12" max="12" width="7.1640625" style="85" bestFit="1" customWidth="1"/>
    <col min="13" max="13" width="9.83203125" style="85" bestFit="1" customWidth="1"/>
    <col min="14" max="14" width="12" style="85" bestFit="1" customWidth="1"/>
    <col min="15" max="15" width="9.83203125" style="85" bestFit="1" customWidth="1"/>
    <col min="16" max="16" width="24.33203125" style="85" bestFit="1" customWidth="1"/>
    <col min="17" max="17" width="14" style="85" customWidth="1"/>
    <col min="18" max="18" width="10" style="85" customWidth="1"/>
    <col min="19" max="19" width="12.83203125" style="85" customWidth="1"/>
    <col min="20" max="21" width="24.33203125" style="85" customWidth="1"/>
    <col min="22" max="22" width="12" style="186" bestFit="1" customWidth="1"/>
    <col min="23" max="25" width="10.83203125" style="187" customWidth="1"/>
    <col min="31" max="39" width="10.83203125" style="56"/>
  </cols>
  <sheetData>
    <row r="1" spans="1:45" x14ac:dyDescent="0.2">
      <c r="A1" s="40" t="s">
        <v>83</v>
      </c>
      <c r="B1" s="40" t="s">
        <v>228</v>
      </c>
      <c r="C1" s="40" t="s">
        <v>84</v>
      </c>
      <c r="D1" s="57" t="s">
        <v>442</v>
      </c>
      <c r="E1" s="40" t="s">
        <v>443</v>
      </c>
      <c r="F1" s="40" t="s">
        <v>266</v>
      </c>
      <c r="G1" s="40" t="s">
        <v>185</v>
      </c>
      <c r="H1" s="40" t="s">
        <v>66</v>
      </c>
      <c r="I1" s="40" t="s">
        <v>262</v>
      </c>
      <c r="J1" s="40" t="s">
        <v>261</v>
      </c>
      <c r="K1" s="40" t="s">
        <v>262</v>
      </c>
      <c r="L1" s="40" t="s">
        <v>263</v>
      </c>
      <c r="M1" s="40" t="s">
        <v>262</v>
      </c>
      <c r="N1" s="40" t="s">
        <v>264</v>
      </c>
      <c r="O1" s="40" t="s">
        <v>262</v>
      </c>
      <c r="P1" s="40" t="s">
        <v>265</v>
      </c>
      <c r="Q1" s="84" t="s">
        <v>427</v>
      </c>
      <c r="R1" s="84" t="s">
        <v>428</v>
      </c>
      <c r="S1" s="84" t="s">
        <v>429</v>
      </c>
      <c r="T1" s="84" t="s">
        <v>403</v>
      </c>
      <c r="U1" s="78" t="s">
        <v>404</v>
      </c>
      <c r="V1" s="84" t="s">
        <v>293</v>
      </c>
      <c r="W1" s="84" t="s">
        <v>431</v>
      </c>
      <c r="X1" s="84" t="s">
        <v>287</v>
      </c>
      <c r="Y1" s="84" t="s">
        <v>431</v>
      </c>
      <c r="Z1" s="84" t="s">
        <v>432</v>
      </c>
      <c r="AA1" s="84" t="s">
        <v>431</v>
      </c>
      <c r="AB1" s="84" t="s">
        <v>433</v>
      </c>
      <c r="AC1" s="84" t="s">
        <v>431</v>
      </c>
      <c r="AD1" s="84" t="s">
        <v>434</v>
      </c>
      <c r="AE1" s="84" t="s">
        <v>431</v>
      </c>
      <c r="AF1" s="84" t="s">
        <v>435</v>
      </c>
      <c r="AG1" s="84" t="s">
        <v>431</v>
      </c>
      <c r="AH1" s="84" t="s">
        <v>436</v>
      </c>
      <c r="AI1" s="84" t="s">
        <v>431</v>
      </c>
      <c r="AJ1" s="84" t="s">
        <v>437</v>
      </c>
      <c r="AK1" s="84" t="s">
        <v>431</v>
      </c>
      <c r="AL1" s="84" t="s">
        <v>438</v>
      </c>
      <c r="AM1" s="84" t="s">
        <v>431</v>
      </c>
      <c r="AN1" s="84" t="s">
        <v>439</v>
      </c>
      <c r="AO1" s="84" t="s">
        <v>431</v>
      </c>
      <c r="AP1" s="84" t="s">
        <v>289</v>
      </c>
      <c r="AQ1" s="84" t="s">
        <v>431</v>
      </c>
      <c r="AR1" s="84" t="s">
        <v>440</v>
      </c>
      <c r="AS1" s="84" t="s">
        <v>431</v>
      </c>
    </row>
    <row r="2" spans="1:45" x14ac:dyDescent="0.2">
      <c r="A2" s="108" t="s">
        <v>93</v>
      </c>
      <c r="B2" s="109" t="s">
        <v>98</v>
      </c>
      <c r="C2" s="87" t="s">
        <v>52</v>
      </c>
      <c r="D2" t="s">
        <v>52</v>
      </c>
      <c r="E2" s="93">
        <v>3030.3891600000002</v>
      </c>
      <c r="F2" s="93">
        <v>3017</v>
      </c>
      <c r="G2" s="87" t="s">
        <v>42</v>
      </c>
      <c r="H2" s="41">
        <v>4.1033333333333335</v>
      </c>
      <c r="I2" s="41">
        <v>3.2145502536643007E-2</v>
      </c>
      <c r="J2" s="41">
        <v>3.1733333333333333</v>
      </c>
      <c r="K2" s="41">
        <v>2.5166114784235975E-2</v>
      </c>
      <c r="L2" s="41">
        <v>6.7058746275605507</v>
      </c>
      <c r="M2" s="41">
        <v>1.3998942877593799</v>
      </c>
      <c r="N2" s="41">
        <v>1.2026278973779652</v>
      </c>
      <c r="O2" s="41">
        <v>3.3173373875804449E-2</v>
      </c>
      <c r="P2" s="119" t="s">
        <v>258</v>
      </c>
      <c r="Q2" s="175">
        <v>30.400000000000006</v>
      </c>
      <c r="R2" s="175">
        <v>56.92</v>
      </c>
      <c r="S2" s="175">
        <v>12.68</v>
      </c>
      <c r="T2" s="30" t="s">
        <v>415</v>
      </c>
      <c r="U2" s="79" t="s">
        <v>390</v>
      </c>
      <c r="V2" s="355">
        <v>5</v>
      </c>
      <c r="W2" s="352">
        <v>0</v>
      </c>
      <c r="X2" s="355">
        <v>5</v>
      </c>
      <c r="Y2" s="352">
        <v>0</v>
      </c>
      <c r="Z2" s="323">
        <v>1.8333333333333333</v>
      </c>
      <c r="AA2" s="233">
        <v>0.28867513459481237</v>
      </c>
      <c r="AB2" s="323">
        <v>2.3333333333333335</v>
      </c>
      <c r="AC2" s="233">
        <v>0.28867513459481392</v>
      </c>
      <c r="AD2" s="323">
        <v>0.43333333333333335</v>
      </c>
      <c r="AE2" s="233">
        <v>5.7735026918962762E-2</v>
      </c>
      <c r="AF2" s="330">
        <v>1.2999999999999998</v>
      </c>
      <c r="AG2" s="195">
        <v>9.9999999999999978E-2</v>
      </c>
      <c r="AH2" s="323">
        <v>0.96666666666666667</v>
      </c>
      <c r="AI2" s="233">
        <v>0.11547005383792519</v>
      </c>
      <c r="AJ2" s="323">
        <v>3.3333333333333335</v>
      </c>
      <c r="AK2" s="233">
        <v>0.28867513459481292</v>
      </c>
      <c r="AL2" s="330">
        <v>14.5</v>
      </c>
      <c r="AM2" s="195">
        <v>1.5</v>
      </c>
      <c r="AN2" s="323">
        <v>2.3200000000000003</v>
      </c>
      <c r="AO2" s="233">
        <v>8.5440037453175285E-2</v>
      </c>
      <c r="AP2" s="323">
        <v>2.8200000000000003</v>
      </c>
      <c r="AQ2" s="233">
        <v>0.10535653752852737</v>
      </c>
      <c r="AR2" s="323">
        <v>2.9966666666666666</v>
      </c>
      <c r="AS2" s="233">
        <v>0.11015141094572191</v>
      </c>
    </row>
    <row r="3" spans="1:45" x14ac:dyDescent="0.2">
      <c r="A3" s="108"/>
      <c r="B3" s="109"/>
      <c r="C3" s="87" t="s">
        <v>53</v>
      </c>
      <c r="D3" t="s">
        <v>53</v>
      </c>
      <c r="E3" s="93">
        <v>2995.9995119999999</v>
      </c>
      <c r="F3" s="93">
        <v>2995</v>
      </c>
      <c r="G3" s="87" t="s">
        <v>42</v>
      </c>
      <c r="H3" s="41">
        <v>3.9633333333333334</v>
      </c>
      <c r="I3" s="41">
        <v>1.5275252316519385E-2</v>
      </c>
      <c r="J3" s="41">
        <v>14.783333333333331</v>
      </c>
      <c r="K3" s="41">
        <v>0.58286647985051721</v>
      </c>
      <c r="L3" s="41">
        <v>10.146382434551976</v>
      </c>
      <c r="M3" s="41">
        <v>1.32072951398605</v>
      </c>
      <c r="N3" s="41">
        <v>0.554466014920596</v>
      </c>
      <c r="O3" s="41">
        <v>8.9000118146897803E-3</v>
      </c>
      <c r="P3" s="117" t="s">
        <v>257</v>
      </c>
      <c r="Q3" s="179">
        <v>36</v>
      </c>
      <c r="R3" s="179">
        <v>48.92</v>
      </c>
      <c r="S3" s="179">
        <v>15.08</v>
      </c>
      <c r="T3" s="30" t="s">
        <v>357</v>
      </c>
      <c r="U3" s="79" t="s">
        <v>400</v>
      </c>
      <c r="V3" s="355">
        <v>5</v>
      </c>
      <c r="W3" s="352">
        <v>0</v>
      </c>
      <c r="X3" s="355">
        <v>5</v>
      </c>
      <c r="Y3" s="352">
        <v>0</v>
      </c>
      <c r="Z3" s="323">
        <v>1.8333333333333333</v>
      </c>
      <c r="AA3" s="233">
        <v>0.28867513459481237</v>
      </c>
      <c r="AB3" s="323">
        <v>2.3333333333333335</v>
      </c>
      <c r="AC3" s="233">
        <v>0.28867513459481392</v>
      </c>
      <c r="AD3" s="323">
        <v>0.43333333333333335</v>
      </c>
      <c r="AE3" s="233">
        <v>5.7735026918962762E-2</v>
      </c>
      <c r="AF3" s="330">
        <v>1.2999999999999998</v>
      </c>
      <c r="AG3" s="195">
        <v>9.9999999999999978E-2</v>
      </c>
      <c r="AH3" s="323">
        <v>0.96666666666666667</v>
      </c>
      <c r="AI3" s="233">
        <v>0.11547005383792519</v>
      </c>
      <c r="AJ3" s="323">
        <v>3.3333333333333335</v>
      </c>
      <c r="AK3" s="233">
        <v>0.28867513459481292</v>
      </c>
      <c r="AL3" s="330">
        <v>14.5</v>
      </c>
      <c r="AM3" s="195">
        <v>1.5</v>
      </c>
      <c r="AN3" s="323">
        <v>2.3200000000000003</v>
      </c>
      <c r="AO3" s="233">
        <v>8.5440037453175285E-2</v>
      </c>
      <c r="AP3" s="323">
        <v>2.8200000000000003</v>
      </c>
      <c r="AQ3" s="233">
        <v>0.10535653752852737</v>
      </c>
      <c r="AR3" s="323">
        <v>2.9966666666666666</v>
      </c>
      <c r="AS3" s="233">
        <v>0.11015141094572191</v>
      </c>
    </row>
    <row r="4" spans="1:45" x14ac:dyDescent="0.2">
      <c r="A4" s="108"/>
      <c r="B4" s="109"/>
      <c r="C4" s="87" t="s">
        <v>54</v>
      </c>
      <c r="D4" t="s">
        <v>54</v>
      </c>
      <c r="E4" s="93">
        <v>2895.9709469999998</v>
      </c>
      <c r="F4" s="93">
        <v>2859</v>
      </c>
      <c r="G4" s="87" t="s">
        <v>42</v>
      </c>
      <c r="H4" s="41">
        <v>3.8966666666666665</v>
      </c>
      <c r="I4" s="41">
        <v>6.3508529610859024E-2</v>
      </c>
      <c r="J4" s="41">
        <v>14.856666666666667</v>
      </c>
      <c r="K4" s="41">
        <v>0.22368132093076792</v>
      </c>
      <c r="L4" s="41">
        <v>2.7738291662454926</v>
      </c>
      <c r="M4" s="41">
        <v>8.0480498805648185E-2</v>
      </c>
      <c r="N4" s="41">
        <v>0.52608742182649326</v>
      </c>
      <c r="O4" s="41">
        <v>2.3579342409566859E-2</v>
      </c>
      <c r="P4" s="117" t="s">
        <v>257</v>
      </c>
      <c r="Q4" s="179">
        <v>36.4</v>
      </c>
      <c r="R4" s="179">
        <v>40.92</v>
      </c>
      <c r="S4" s="179">
        <v>22.68</v>
      </c>
      <c r="T4" s="30" t="s">
        <v>415</v>
      </c>
      <c r="U4" s="79" t="s">
        <v>390</v>
      </c>
      <c r="V4" s="355">
        <v>5</v>
      </c>
      <c r="W4" s="352">
        <v>0</v>
      </c>
      <c r="X4" s="355">
        <v>5</v>
      </c>
      <c r="Y4" s="352">
        <v>0</v>
      </c>
      <c r="Z4" s="323">
        <v>1.8333333333333333</v>
      </c>
      <c r="AA4" s="233">
        <v>0.28867513459481237</v>
      </c>
      <c r="AB4" s="323">
        <v>2.3333333333333335</v>
      </c>
      <c r="AC4" s="233">
        <v>0.28867513459481392</v>
      </c>
      <c r="AD4" s="323">
        <v>0.43333333333333335</v>
      </c>
      <c r="AE4" s="233">
        <v>5.7735026918962762E-2</v>
      </c>
      <c r="AF4" s="330">
        <v>1.2999999999999998</v>
      </c>
      <c r="AG4" s="195">
        <v>9.9999999999999978E-2</v>
      </c>
      <c r="AH4" s="323">
        <v>0.96666666666666667</v>
      </c>
      <c r="AI4" s="233">
        <v>0.11547005383792519</v>
      </c>
      <c r="AJ4" s="323">
        <v>3.3333333333333335</v>
      </c>
      <c r="AK4" s="233">
        <v>0.28867513459481292</v>
      </c>
      <c r="AL4" s="330">
        <v>14.5</v>
      </c>
      <c r="AM4" s="195">
        <v>1.5</v>
      </c>
      <c r="AN4" s="323">
        <v>2.3200000000000003</v>
      </c>
      <c r="AO4" s="233">
        <v>8.5440037453175285E-2</v>
      </c>
      <c r="AP4" s="323">
        <v>2.8200000000000003</v>
      </c>
      <c r="AQ4" s="233">
        <v>0.10535653752852737</v>
      </c>
      <c r="AR4" s="323">
        <v>2.9966666666666666</v>
      </c>
      <c r="AS4" s="233">
        <v>0.11015141094572191</v>
      </c>
    </row>
    <row r="5" spans="1:45" x14ac:dyDescent="0.2">
      <c r="A5" s="108"/>
      <c r="B5" s="110"/>
      <c r="C5" s="88" t="s">
        <v>55</v>
      </c>
      <c r="D5" t="s">
        <v>55</v>
      </c>
      <c r="E5" s="93">
        <v>2784.1782229999999</v>
      </c>
      <c r="F5" s="94">
        <v>2791</v>
      </c>
      <c r="G5" s="88" t="s">
        <v>42</v>
      </c>
      <c r="H5" s="43">
        <v>3.8966666666666665</v>
      </c>
      <c r="I5" s="43">
        <v>3.7859388972001778E-2</v>
      </c>
      <c r="J5" s="43">
        <v>14.936666666666666</v>
      </c>
      <c r="K5" s="43">
        <v>0.28988503468329208</v>
      </c>
      <c r="L5" s="43">
        <v>9.1942070852000537</v>
      </c>
      <c r="M5" s="43">
        <v>2.3509079872187755</v>
      </c>
      <c r="N5" s="43">
        <v>1.1379400820490604</v>
      </c>
      <c r="O5" s="43">
        <v>3.8474803277175527E-2</v>
      </c>
      <c r="P5" s="180" t="s">
        <v>259</v>
      </c>
      <c r="Q5" s="181">
        <v>28.400000000000006</v>
      </c>
      <c r="R5" s="181">
        <v>30.92</v>
      </c>
      <c r="S5" s="181">
        <v>40.68</v>
      </c>
      <c r="T5" s="182" t="s">
        <v>416</v>
      </c>
      <c r="U5" s="358" t="s">
        <v>399</v>
      </c>
      <c r="V5" s="359">
        <v>5</v>
      </c>
      <c r="W5" s="360">
        <v>0</v>
      </c>
      <c r="X5" s="359">
        <v>5</v>
      </c>
      <c r="Y5" s="360">
        <v>0</v>
      </c>
      <c r="Z5" s="328">
        <v>1.8333333333333333</v>
      </c>
      <c r="AA5" s="234">
        <v>0.28867513459481237</v>
      </c>
      <c r="AB5" s="328">
        <v>2.3333333333333335</v>
      </c>
      <c r="AC5" s="234">
        <v>0.28867513459481392</v>
      </c>
      <c r="AD5" s="328">
        <v>0.43333333333333335</v>
      </c>
      <c r="AE5" s="234">
        <v>5.7735026918962762E-2</v>
      </c>
      <c r="AF5" s="363">
        <v>1.2999999999999998</v>
      </c>
      <c r="AG5" s="331">
        <v>9.9999999999999978E-2</v>
      </c>
      <c r="AH5" s="328">
        <v>0.96666666666666667</v>
      </c>
      <c r="AI5" s="234">
        <v>0.11547005383792519</v>
      </c>
      <c r="AJ5" s="328">
        <v>3.3333333333333335</v>
      </c>
      <c r="AK5" s="234">
        <v>0.28867513459481292</v>
      </c>
      <c r="AL5" s="363">
        <v>14.5</v>
      </c>
      <c r="AM5" s="331">
        <v>1.5</v>
      </c>
      <c r="AN5" s="328">
        <v>2.3200000000000003</v>
      </c>
      <c r="AO5" s="234">
        <v>8.5440037453175285E-2</v>
      </c>
      <c r="AP5" s="328">
        <v>2.8200000000000003</v>
      </c>
      <c r="AQ5" s="234">
        <v>0.10535653752852737</v>
      </c>
      <c r="AR5" s="328">
        <v>2.9966666666666666</v>
      </c>
      <c r="AS5" s="234">
        <v>0.11015141094572191</v>
      </c>
    </row>
    <row r="6" spans="1:45" x14ac:dyDescent="0.2">
      <c r="A6" s="108"/>
      <c r="B6" s="111" t="s">
        <v>97</v>
      </c>
      <c r="C6" s="86" t="s">
        <v>31</v>
      </c>
      <c r="D6" t="s">
        <v>31</v>
      </c>
      <c r="E6" s="93">
        <v>2716.7460940000001</v>
      </c>
      <c r="F6" s="92">
        <v>2747</v>
      </c>
      <c r="G6" s="86" t="s">
        <v>42</v>
      </c>
      <c r="H6" s="45">
        <v>3.9466666666666668</v>
      </c>
      <c r="I6" s="45">
        <v>1.5275252316519385E-2</v>
      </c>
      <c r="J6" s="45">
        <v>23.543333333333333</v>
      </c>
      <c r="K6" s="45">
        <v>3.1487510751619325</v>
      </c>
      <c r="L6" s="45">
        <v>7.4075529341578177</v>
      </c>
      <c r="M6" s="45">
        <v>0.9756508453055337</v>
      </c>
      <c r="N6" s="45">
        <v>1.5140913975227062</v>
      </c>
      <c r="O6" s="45">
        <v>0.10211572175808108</v>
      </c>
      <c r="P6" s="116" t="s">
        <v>260</v>
      </c>
      <c r="Q6" s="179">
        <v>60.4</v>
      </c>
      <c r="R6" s="179">
        <v>26.92</v>
      </c>
      <c r="S6" s="179">
        <v>12.68</v>
      </c>
      <c r="T6" s="61" t="s">
        <v>418</v>
      </c>
      <c r="U6" s="79" t="s">
        <v>397</v>
      </c>
      <c r="V6" s="355">
        <v>5</v>
      </c>
      <c r="W6" s="352">
        <v>0</v>
      </c>
      <c r="X6" s="355">
        <v>5</v>
      </c>
      <c r="Y6" s="352">
        <v>0</v>
      </c>
      <c r="Z6" s="324">
        <v>2</v>
      </c>
      <c r="AA6" s="325">
        <v>0</v>
      </c>
      <c r="AB6" s="323">
        <v>2</v>
      </c>
      <c r="AC6" s="325">
        <v>0</v>
      </c>
      <c r="AD6" s="323">
        <v>0.53333333333333333</v>
      </c>
      <c r="AE6" s="233">
        <v>0.1154700538379248</v>
      </c>
      <c r="AF6" s="330">
        <v>1.7</v>
      </c>
      <c r="AG6" s="233">
        <v>0.34641016151377563</v>
      </c>
      <c r="AH6" s="323">
        <v>1.2666666666666666</v>
      </c>
      <c r="AI6" s="233">
        <v>0.23094010767585008</v>
      </c>
      <c r="AJ6" s="323">
        <v>1.1666666666666667</v>
      </c>
      <c r="AK6" s="233">
        <v>0.28867513459481314</v>
      </c>
      <c r="AL6" s="330">
        <v>5</v>
      </c>
      <c r="AM6" s="233">
        <v>0.8660254037844386</v>
      </c>
      <c r="AN6" s="323">
        <v>2.1066666666666669</v>
      </c>
      <c r="AO6" s="233">
        <v>4.5092497528228866E-2</v>
      </c>
      <c r="AP6" s="323">
        <v>2.56</v>
      </c>
      <c r="AQ6" s="233">
        <v>5.5677643628300154E-2</v>
      </c>
      <c r="AR6" s="323">
        <v>2.72</v>
      </c>
      <c r="AS6" s="233">
        <v>5.5677643628300154E-2</v>
      </c>
    </row>
    <row r="7" spans="1:45" x14ac:dyDescent="0.2">
      <c r="A7" s="108"/>
      <c r="B7" s="109"/>
      <c r="C7" s="87" t="s">
        <v>31</v>
      </c>
      <c r="E7" s="93">
        <v>2716.7460940000001</v>
      </c>
      <c r="F7" s="93"/>
      <c r="G7" s="87" t="s">
        <v>90</v>
      </c>
      <c r="H7" s="41">
        <v>4.0233333333333334</v>
      </c>
      <c r="I7" s="41">
        <v>0.115470053837925</v>
      </c>
      <c r="J7" s="41">
        <v>6.8866666666666667</v>
      </c>
      <c r="K7" s="41">
        <v>6.5064070986477054E-2</v>
      </c>
      <c r="L7" s="41">
        <v>45.315297653765448</v>
      </c>
      <c r="M7" s="41">
        <v>2.3128335942849469</v>
      </c>
      <c r="N7" s="41">
        <v>10.331186767825052</v>
      </c>
      <c r="O7" s="41">
        <v>0.56910448965081617</v>
      </c>
      <c r="P7" s="116" t="s">
        <v>260</v>
      </c>
      <c r="Q7" s="179">
        <v>60.4</v>
      </c>
      <c r="R7" s="179">
        <v>26.92</v>
      </c>
      <c r="S7" s="179">
        <v>12.68</v>
      </c>
      <c r="T7" s="30" t="s">
        <v>418</v>
      </c>
      <c r="U7" s="79" t="s">
        <v>397</v>
      </c>
      <c r="V7" s="355">
        <v>5</v>
      </c>
      <c r="W7" s="352">
        <v>0</v>
      </c>
      <c r="X7" s="355">
        <v>5</v>
      </c>
      <c r="Y7" s="352">
        <v>0</v>
      </c>
      <c r="Z7" s="324">
        <v>2</v>
      </c>
      <c r="AA7" s="325">
        <v>0</v>
      </c>
      <c r="AB7" s="323">
        <v>2</v>
      </c>
      <c r="AC7" s="325">
        <v>0</v>
      </c>
      <c r="AD7" s="323">
        <v>0.53333333333333333</v>
      </c>
      <c r="AE7" s="233">
        <v>0.1154700538379248</v>
      </c>
      <c r="AF7" s="330">
        <v>1.7</v>
      </c>
      <c r="AG7" s="233">
        <v>0.34641016151377563</v>
      </c>
      <c r="AH7" s="323">
        <v>1.2666666666666666</v>
      </c>
      <c r="AI7" s="233">
        <v>0.23094010767585008</v>
      </c>
      <c r="AJ7" s="323">
        <v>1.1666666666666667</v>
      </c>
      <c r="AK7" s="233">
        <v>0.28867513459481314</v>
      </c>
      <c r="AL7" s="330">
        <v>5</v>
      </c>
      <c r="AM7" s="233">
        <v>0.8660254037844386</v>
      </c>
      <c r="AN7" s="323">
        <v>2.1066666666666669</v>
      </c>
      <c r="AO7" s="233">
        <v>4.5092497528228866E-2</v>
      </c>
      <c r="AP7" s="323">
        <v>2.56</v>
      </c>
      <c r="AQ7" s="233">
        <v>5.5677643628300154E-2</v>
      </c>
      <c r="AR7" s="323">
        <v>2.72</v>
      </c>
      <c r="AS7" s="233">
        <v>5.5677643628300154E-2</v>
      </c>
    </row>
    <row r="8" spans="1:45" x14ac:dyDescent="0.2">
      <c r="A8" s="108"/>
      <c r="B8" s="109"/>
      <c r="C8" s="87" t="s">
        <v>32</v>
      </c>
      <c r="D8" t="s">
        <v>32</v>
      </c>
      <c r="E8" s="93">
        <v>2724.6030270000001</v>
      </c>
      <c r="F8" s="93">
        <v>2765</v>
      </c>
      <c r="G8" s="87" t="s">
        <v>42</v>
      </c>
      <c r="H8" s="41">
        <v>3.94</v>
      </c>
      <c r="I8" s="41">
        <v>3.60555127546398E-2</v>
      </c>
      <c r="J8" s="41">
        <v>22.87</v>
      </c>
      <c r="K8" s="41">
        <v>2.4848943639519163</v>
      </c>
      <c r="L8" s="41">
        <v>5.2005805669193288</v>
      </c>
      <c r="M8" s="41">
        <v>1.0644371075282917</v>
      </c>
      <c r="N8" s="41">
        <v>1.1048007839721485</v>
      </c>
      <c r="O8" s="41">
        <v>2.516363492998263E-2</v>
      </c>
      <c r="P8" s="116" t="s">
        <v>260</v>
      </c>
      <c r="Q8" s="179">
        <v>50.4</v>
      </c>
      <c r="R8" s="179">
        <v>36.92</v>
      </c>
      <c r="S8" s="179">
        <v>12.68</v>
      </c>
      <c r="T8" s="73" t="s">
        <v>419</v>
      </c>
      <c r="U8" s="79" t="s">
        <v>388</v>
      </c>
      <c r="V8" s="355">
        <v>5</v>
      </c>
      <c r="W8" s="352">
        <v>0</v>
      </c>
      <c r="X8" s="355">
        <v>5</v>
      </c>
      <c r="Y8" s="352">
        <v>0</v>
      </c>
      <c r="Z8" s="324">
        <v>2</v>
      </c>
      <c r="AA8" s="325">
        <v>0</v>
      </c>
      <c r="AB8" s="323">
        <v>2</v>
      </c>
      <c r="AC8" s="325">
        <v>0</v>
      </c>
      <c r="AD8" s="323">
        <v>0.53333333333333333</v>
      </c>
      <c r="AE8" s="233">
        <v>0.1154700538379248</v>
      </c>
      <c r="AF8" s="330">
        <v>1.7</v>
      </c>
      <c r="AG8" s="233">
        <v>0.34641016151377563</v>
      </c>
      <c r="AH8" s="323">
        <v>1.2666666666666666</v>
      </c>
      <c r="AI8" s="233">
        <v>0.23094010767585008</v>
      </c>
      <c r="AJ8" s="323">
        <v>1.1666666666666667</v>
      </c>
      <c r="AK8" s="233">
        <v>0.28867513459481314</v>
      </c>
      <c r="AL8" s="330">
        <v>5</v>
      </c>
      <c r="AM8" s="233">
        <v>0.8660254037844386</v>
      </c>
      <c r="AN8" s="323">
        <v>2.1066666666666669</v>
      </c>
      <c r="AO8" s="233">
        <v>4.5092497528228866E-2</v>
      </c>
      <c r="AP8" s="323">
        <v>2.56</v>
      </c>
      <c r="AQ8" s="233">
        <v>5.5677643628300154E-2</v>
      </c>
      <c r="AR8" s="323">
        <v>2.72</v>
      </c>
      <c r="AS8" s="233">
        <v>5.5677643628300154E-2</v>
      </c>
    </row>
    <row r="9" spans="1:45" x14ac:dyDescent="0.2">
      <c r="A9" s="108"/>
      <c r="B9" s="109"/>
      <c r="C9" s="87" t="s">
        <v>32</v>
      </c>
      <c r="E9" s="93">
        <v>2724.6030270000001</v>
      </c>
      <c r="F9" s="93"/>
      <c r="G9" s="87" t="s">
        <v>90</v>
      </c>
      <c r="H9" s="41">
        <v>3.9233333333333333</v>
      </c>
      <c r="I9" s="41">
        <v>2.8867513459481187E-2</v>
      </c>
      <c r="J9" s="41">
        <v>4.8633333333333342</v>
      </c>
      <c r="K9" s="41">
        <v>0.13012814197295411</v>
      </c>
      <c r="L9" s="41">
        <v>29.849348503931015</v>
      </c>
      <c r="M9" s="41">
        <v>3.6758816341349809</v>
      </c>
      <c r="N9" s="41">
        <v>10.50302019953023</v>
      </c>
      <c r="O9" s="41">
        <v>0.1156382077251239</v>
      </c>
      <c r="P9" s="116" t="s">
        <v>260</v>
      </c>
      <c r="Q9" s="179">
        <v>50.4</v>
      </c>
      <c r="R9" s="179">
        <v>36.92</v>
      </c>
      <c r="S9" s="179">
        <v>12.68</v>
      </c>
      <c r="T9" s="73" t="s">
        <v>419</v>
      </c>
      <c r="U9" s="79" t="s">
        <v>388</v>
      </c>
      <c r="V9" s="355">
        <v>5</v>
      </c>
      <c r="W9" s="352">
        <v>0</v>
      </c>
      <c r="X9" s="355">
        <v>5</v>
      </c>
      <c r="Y9" s="352">
        <v>0</v>
      </c>
      <c r="Z9" s="324">
        <v>2</v>
      </c>
      <c r="AA9" s="325">
        <v>0</v>
      </c>
      <c r="AB9" s="323">
        <v>2</v>
      </c>
      <c r="AC9" s="325">
        <v>0</v>
      </c>
      <c r="AD9" s="323">
        <v>0.53333333333333333</v>
      </c>
      <c r="AE9" s="233">
        <v>0.1154700538379248</v>
      </c>
      <c r="AF9" s="330">
        <v>1.7</v>
      </c>
      <c r="AG9" s="233">
        <v>0.34641016151377563</v>
      </c>
      <c r="AH9" s="323">
        <v>1.2666666666666666</v>
      </c>
      <c r="AI9" s="233">
        <v>0.23094010767585008</v>
      </c>
      <c r="AJ9" s="323">
        <v>1.1666666666666667</v>
      </c>
      <c r="AK9" s="233">
        <v>0.28867513459481314</v>
      </c>
      <c r="AL9" s="330">
        <v>5</v>
      </c>
      <c r="AM9" s="233">
        <v>0.8660254037844386</v>
      </c>
      <c r="AN9" s="323">
        <v>2.1066666666666669</v>
      </c>
      <c r="AO9" s="233">
        <v>4.5092497528228866E-2</v>
      </c>
      <c r="AP9" s="323">
        <v>2.56</v>
      </c>
      <c r="AQ9" s="233">
        <v>5.5677643628300154E-2</v>
      </c>
      <c r="AR9" s="323">
        <v>2.72</v>
      </c>
      <c r="AS9" s="233">
        <v>5.5677643628300154E-2</v>
      </c>
    </row>
    <row r="10" spans="1:45" x14ac:dyDescent="0.2">
      <c r="A10" s="108"/>
      <c r="B10" s="109"/>
      <c r="C10" s="87" t="s">
        <v>33</v>
      </c>
      <c r="D10" t="s">
        <v>33</v>
      </c>
      <c r="E10" s="93">
        <v>2727.7150879999999</v>
      </c>
      <c r="F10" s="93">
        <v>2756</v>
      </c>
      <c r="G10" s="87" t="s">
        <v>42</v>
      </c>
      <c r="H10" s="41">
        <v>4.0100000000000007</v>
      </c>
      <c r="I10" s="41">
        <v>4.9999999999999822E-2</v>
      </c>
      <c r="J10" s="41">
        <v>17.706666666666667</v>
      </c>
      <c r="K10" s="41">
        <v>0.35161532010612645</v>
      </c>
      <c r="L10" s="41">
        <v>1.3751931839004545</v>
      </c>
      <c r="M10" s="41">
        <v>0.4001106099205049</v>
      </c>
      <c r="N10" s="41">
        <v>0.58080834511550583</v>
      </c>
      <c r="O10" s="41">
        <v>3.3683892247528859E-2</v>
      </c>
      <c r="P10" s="117" t="s">
        <v>257</v>
      </c>
      <c r="Q10" s="179">
        <v>44</v>
      </c>
      <c r="R10" s="179">
        <v>36.92</v>
      </c>
      <c r="S10" s="179">
        <v>19.079999999999998</v>
      </c>
      <c r="T10" s="30" t="s">
        <v>351</v>
      </c>
      <c r="U10" s="79" t="s">
        <v>393</v>
      </c>
      <c r="V10" s="355">
        <v>5</v>
      </c>
      <c r="W10" s="352">
        <v>0</v>
      </c>
      <c r="X10" s="355">
        <v>5</v>
      </c>
      <c r="Y10" s="352">
        <v>0</v>
      </c>
      <c r="Z10" s="324">
        <v>2</v>
      </c>
      <c r="AA10" s="325">
        <v>0</v>
      </c>
      <c r="AB10" s="323">
        <v>2</v>
      </c>
      <c r="AC10" s="325">
        <v>0</v>
      </c>
      <c r="AD10" s="323">
        <v>0.53333333333333333</v>
      </c>
      <c r="AE10" s="233">
        <v>0.1154700538379248</v>
      </c>
      <c r="AF10" s="330">
        <v>1.7</v>
      </c>
      <c r="AG10" s="233">
        <v>0.34641016151377563</v>
      </c>
      <c r="AH10" s="323">
        <v>1.2666666666666666</v>
      </c>
      <c r="AI10" s="233">
        <v>0.23094010767585008</v>
      </c>
      <c r="AJ10" s="323">
        <v>1.1666666666666667</v>
      </c>
      <c r="AK10" s="233">
        <v>0.28867513459481314</v>
      </c>
      <c r="AL10" s="330">
        <v>5</v>
      </c>
      <c r="AM10" s="233">
        <v>0.8660254037844386</v>
      </c>
      <c r="AN10" s="323">
        <v>2.1066666666666669</v>
      </c>
      <c r="AO10" s="233">
        <v>4.5092497528228866E-2</v>
      </c>
      <c r="AP10" s="323">
        <v>2.56</v>
      </c>
      <c r="AQ10" s="233">
        <v>5.5677643628300154E-2</v>
      </c>
      <c r="AR10" s="323">
        <v>2.72</v>
      </c>
      <c r="AS10" s="233">
        <v>5.5677643628300154E-2</v>
      </c>
    </row>
    <row r="11" spans="1:45" x14ac:dyDescent="0.2">
      <c r="A11" s="108"/>
      <c r="B11" s="109"/>
      <c r="C11" s="87" t="s">
        <v>33</v>
      </c>
      <c r="E11" s="93"/>
      <c r="F11" s="93"/>
      <c r="G11" s="87" t="s">
        <v>90</v>
      </c>
      <c r="H11" s="41">
        <v>4.47</v>
      </c>
      <c r="I11" s="41">
        <v>0.14798648586948712</v>
      </c>
      <c r="J11" s="41">
        <v>5.0766666666666671</v>
      </c>
      <c r="K11" s="41">
        <v>4.9328828623162742E-2</v>
      </c>
      <c r="L11" s="41">
        <v>17.810949090245487</v>
      </c>
      <c r="M11" s="41">
        <v>1.8311965361279108</v>
      </c>
      <c r="N11" s="41">
        <v>8.3093515796547468</v>
      </c>
      <c r="O11" s="41">
        <v>0.44015783895643101</v>
      </c>
      <c r="P11" s="117" t="s">
        <v>257</v>
      </c>
      <c r="Q11" s="179">
        <v>44</v>
      </c>
      <c r="R11" s="179">
        <v>36.92</v>
      </c>
      <c r="S11" s="179">
        <v>19.079999999999998</v>
      </c>
      <c r="T11" s="30" t="s">
        <v>351</v>
      </c>
      <c r="U11" s="79" t="s">
        <v>393</v>
      </c>
      <c r="V11" s="355">
        <v>5</v>
      </c>
      <c r="W11" s="352">
        <v>0</v>
      </c>
      <c r="X11" s="355">
        <v>5</v>
      </c>
      <c r="Y11" s="352">
        <v>0</v>
      </c>
      <c r="Z11" s="324">
        <v>2</v>
      </c>
      <c r="AA11" s="325">
        <v>0</v>
      </c>
      <c r="AB11" s="323">
        <v>2</v>
      </c>
      <c r="AC11" s="325">
        <v>0</v>
      </c>
      <c r="AD11" s="323">
        <v>0.53333333333333333</v>
      </c>
      <c r="AE11" s="233">
        <v>0.1154700538379248</v>
      </c>
      <c r="AF11" s="330">
        <v>1.7</v>
      </c>
      <c r="AG11" s="233">
        <v>0.34641016151377563</v>
      </c>
      <c r="AH11" s="323">
        <v>1.2666666666666666</v>
      </c>
      <c r="AI11" s="233">
        <v>0.23094010767585008</v>
      </c>
      <c r="AJ11" s="323">
        <v>1.1666666666666667</v>
      </c>
      <c r="AK11" s="233">
        <v>0.28867513459481314</v>
      </c>
      <c r="AL11" s="330">
        <v>5</v>
      </c>
      <c r="AM11" s="233">
        <v>0.8660254037844386</v>
      </c>
      <c r="AN11" s="323">
        <v>2.1066666666666669</v>
      </c>
      <c r="AO11" s="233">
        <v>4.5092497528228866E-2</v>
      </c>
      <c r="AP11" s="323">
        <v>2.56</v>
      </c>
      <c r="AQ11" s="233">
        <v>5.5677643628300154E-2</v>
      </c>
      <c r="AR11" s="323">
        <v>2.72</v>
      </c>
      <c r="AS11" s="233">
        <v>5.5677643628300154E-2</v>
      </c>
    </row>
    <row r="12" spans="1:45" x14ac:dyDescent="0.2">
      <c r="A12" s="108"/>
      <c r="B12" s="109"/>
      <c r="C12" s="87" t="s">
        <v>34</v>
      </c>
      <c r="D12" t="s">
        <v>34</v>
      </c>
      <c r="E12" s="93">
        <v>2740.1301269999999</v>
      </c>
      <c r="F12" s="93">
        <v>2770</v>
      </c>
      <c r="G12" s="87" t="s">
        <v>42</v>
      </c>
      <c r="H12" s="41">
        <v>4.0166666666666666</v>
      </c>
      <c r="I12" s="41">
        <v>0.10503967504392485</v>
      </c>
      <c r="J12" s="41">
        <v>17.886666666666667</v>
      </c>
      <c r="K12" s="41">
        <v>0.41016256939576223</v>
      </c>
      <c r="L12" s="41">
        <v>3.1142123370391359</v>
      </c>
      <c r="M12" s="41">
        <v>0.60887141579511062</v>
      </c>
      <c r="N12" s="41">
        <v>0.27116327688550729</v>
      </c>
      <c r="O12" s="41">
        <v>9.6211583650010028E-3</v>
      </c>
      <c r="P12" s="117" t="s">
        <v>257</v>
      </c>
      <c r="Q12" s="179">
        <v>44.4</v>
      </c>
      <c r="R12" s="179">
        <v>38.92</v>
      </c>
      <c r="S12" s="179">
        <v>16.68</v>
      </c>
      <c r="T12" s="183" t="s">
        <v>420</v>
      </c>
      <c r="U12" s="79" t="s">
        <v>392</v>
      </c>
      <c r="V12" s="355">
        <v>5</v>
      </c>
      <c r="W12" s="352">
        <v>0</v>
      </c>
      <c r="X12" s="355">
        <v>5</v>
      </c>
      <c r="Y12" s="352">
        <v>0</v>
      </c>
      <c r="Z12" s="324">
        <v>2</v>
      </c>
      <c r="AA12" s="325">
        <v>0</v>
      </c>
      <c r="AB12" s="323">
        <v>2</v>
      </c>
      <c r="AC12" s="325">
        <v>0</v>
      </c>
      <c r="AD12" s="323">
        <v>0.53333333333333333</v>
      </c>
      <c r="AE12" s="233">
        <v>0.1154700538379248</v>
      </c>
      <c r="AF12" s="330">
        <v>1.7</v>
      </c>
      <c r="AG12" s="233">
        <v>0.34641016151377563</v>
      </c>
      <c r="AH12" s="323">
        <v>1.2666666666666666</v>
      </c>
      <c r="AI12" s="233">
        <v>0.23094010767585008</v>
      </c>
      <c r="AJ12" s="323">
        <v>1.1666666666666667</v>
      </c>
      <c r="AK12" s="233">
        <v>0.28867513459481314</v>
      </c>
      <c r="AL12" s="330">
        <v>5</v>
      </c>
      <c r="AM12" s="233">
        <v>0.8660254037844386</v>
      </c>
      <c r="AN12" s="323">
        <v>2.1066666666666669</v>
      </c>
      <c r="AO12" s="233">
        <v>4.5092497528228866E-2</v>
      </c>
      <c r="AP12" s="323">
        <v>2.56</v>
      </c>
      <c r="AQ12" s="233">
        <v>5.5677643628300154E-2</v>
      </c>
      <c r="AR12" s="323">
        <v>2.72</v>
      </c>
      <c r="AS12" s="233">
        <v>5.5677643628300154E-2</v>
      </c>
    </row>
    <row r="13" spans="1:45" x14ac:dyDescent="0.2">
      <c r="A13" s="108"/>
      <c r="B13" s="110"/>
      <c r="C13" s="88" t="s">
        <v>34</v>
      </c>
      <c r="E13" s="93"/>
      <c r="F13" s="94"/>
      <c r="G13" s="88" t="s">
        <v>90</v>
      </c>
      <c r="H13" s="43">
        <v>5.4266666666666667</v>
      </c>
      <c r="I13" s="43">
        <v>0.53519466863313714</v>
      </c>
      <c r="J13" s="43">
        <v>5.1000000000000005</v>
      </c>
      <c r="K13" s="43">
        <v>4.3588989435406823E-2</v>
      </c>
      <c r="L13" s="43">
        <v>7.4407712399960779</v>
      </c>
      <c r="M13" s="43">
        <v>0.65051178423395528</v>
      </c>
      <c r="N13" s="43">
        <v>6.8173056390440507</v>
      </c>
      <c r="O13" s="43">
        <v>0.31491487920611422</v>
      </c>
      <c r="P13" s="184" t="s">
        <v>257</v>
      </c>
      <c r="Q13" s="181">
        <v>44.4</v>
      </c>
      <c r="R13" s="181">
        <v>38.92</v>
      </c>
      <c r="S13" s="181">
        <v>16.68</v>
      </c>
      <c r="T13" s="183" t="s">
        <v>420</v>
      </c>
      <c r="U13" s="358" t="s">
        <v>392</v>
      </c>
      <c r="V13" s="359">
        <v>5</v>
      </c>
      <c r="W13" s="360">
        <v>0</v>
      </c>
      <c r="X13" s="359">
        <v>5</v>
      </c>
      <c r="Y13" s="360">
        <v>0</v>
      </c>
      <c r="Z13" s="361">
        <v>2</v>
      </c>
      <c r="AA13" s="362">
        <v>0</v>
      </c>
      <c r="AB13" s="328">
        <v>2</v>
      </c>
      <c r="AC13" s="362">
        <v>0</v>
      </c>
      <c r="AD13" s="328">
        <v>0.53333333333333333</v>
      </c>
      <c r="AE13" s="234">
        <v>0.1154700538379248</v>
      </c>
      <c r="AF13" s="363">
        <v>1.7</v>
      </c>
      <c r="AG13" s="234">
        <v>0.34641016151377563</v>
      </c>
      <c r="AH13" s="328">
        <v>1.2666666666666666</v>
      </c>
      <c r="AI13" s="234">
        <v>0.23094010767585008</v>
      </c>
      <c r="AJ13" s="328">
        <v>1.1666666666666667</v>
      </c>
      <c r="AK13" s="234">
        <v>0.28867513459481314</v>
      </c>
      <c r="AL13" s="363">
        <v>5</v>
      </c>
      <c r="AM13" s="234">
        <v>0.8660254037844386</v>
      </c>
      <c r="AN13" s="328">
        <v>2.1066666666666669</v>
      </c>
      <c r="AO13" s="234">
        <v>4.5092497528228866E-2</v>
      </c>
      <c r="AP13" s="328">
        <v>2.56</v>
      </c>
      <c r="AQ13" s="234">
        <v>5.5677643628300154E-2</v>
      </c>
      <c r="AR13" s="328">
        <v>2.72</v>
      </c>
      <c r="AS13" s="234">
        <v>5.5677643628300154E-2</v>
      </c>
    </row>
    <row r="14" spans="1:45" x14ac:dyDescent="0.2">
      <c r="A14" s="108"/>
      <c r="B14" s="111" t="s">
        <v>96</v>
      </c>
      <c r="C14" s="86" t="s">
        <v>23</v>
      </c>
      <c r="D14" t="s">
        <v>23</v>
      </c>
      <c r="E14" s="93">
        <v>2814.514893</v>
      </c>
      <c r="F14" s="92">
        <v>2946</v>
      </c>
      <c r="G14" s="86" t="s">
        <v>42</v>
      </c>
      <c r="H14" s="45">
        <v>3.8333333333333335</v>
      </c>
      <c r="I14" s="45">
        <v>4.5092497528228866E-2</v>
      </c>
      <c r="J14" s="45">
        <v>36.433333333333337</v>
      </c>
      <c r="K14" s="45">
        <v>0.66583281184793786</v>
      </c>
      <c r="L14" s="45">
        <v>10.670653624785231</v>
      </c>
      <c r="M14" s="45">
        <v>2.1595783798411663</v>
      </c>
      <c r="N14" s="45">
        <v>0.20919661676705262</v>
      </c>
      <c r="O14" s="45">
        <v>5.6420067071809013E-3</v>
      </c>
      <c r="P14" s="117" t="s">
        <v>257</v>
      </c>
      <c r="Q14" s="179">
        <v>42</v>
      </c>
      <c r="R14" s="179">
        <v>32.92</v>
      </c>
      <c r="S14" s="179">
        <v>25.08</v>
      </c>
      <c r="T14" s="185" t="s">
        <v>418</v>
      </c>
      <c r="U14" s="60" t="s">
        <v>397</v>
      </c>
      <c r="V14" s="355">
        <v>5</v>
      </c>
      <c r="W14" s="352">
        <v>0</v>
      </c>
      <c r="X14" s="355">
        <v>5</v>
      </c>
      <c r="Y14" s="352">
        <v>0</v>
      </c>
      <c r="Z14" s="323">
        <v>1.5</v>
      </c>
      <c r="AA14" s="325">
        <v>0</v>
      </c>
      <c r="AB14" s="323">
        <v>1.6666666666666667</v>
      </c>
      <c r="AC14" s="233">
        <v>0.28867513459481237</v>
      </c>
      <c r="AD14" s="323">
        <v>0.5</v>
      </c>
      <c r="AE14" s="233">
        <v>0</v>
      </c>
      <c r="AF14" s="330">
        <v>1.6000000000000003</v>
      </c>
      <c r="AG14" s="233">
        <v>2.7194799110210365E-16</v>
      </c>
      <c r="AH14" s="323">
        <v>1.2</v>
      </c>
      <c r="AI14" s="233">
        <v>0</v>
      </c>
      <c r="AJ14" s="323">
        <v>1.6666666666666667</v>
      </c>
      <c r="AK14" s="233">
        <v>0.28867513459481237</v>
      </c>
      <c r="AL14" s="323">
        <v>7.166666666666667</v>
      </c>
      <c r="AM14" s="233">
        <v>1.2583057392117898</v>
      </c>
      <c r="AN14" s="323">
        <v>1.7700000000000002</v>
      </c>
      <c r="AO14" s="233">
        <v>2.7194799110210365E-16</v>
      </c>
      <c r="AP14" s="323">
        <v>2.15</v>
      </c>
      <c r="AQ14" s="233">
        <v>0</v>
      </c>
      <c r="AR14" s="323">
        <v>2.2799999999999998</v>
      </c>
      <c r="AS14" s="233">
        <v>0</v>
      </c>
    </row>
    <row r="15" spans="1:45" x14ac:dyDescent="0.2">
      <c r="A15" s="108"/>
      <c r="B15" s="109"/>
      <c r="C15" s="87" t="s">
        <v>23</v>
      </c>
      <c r="E15" s="93"/>
      <c r="F15" s="93"/>
      <c r="G15" s="87" t="s">
        <v>90</v>
      </c>
      <c r="H15" s="41">
        <v>4.1900000000000004</v>
      </c>
      <c r="I15" s="41">
        <v>0</v>
      </c>
      <c r="J15" s="41">
        <v>10.465</v>
      </c>
      <c r="K15" s="41">
        <v>6.3639610306789177E-2</v>
      </c>
      <c r="L15" s="41">
        <v>15.845974586801633</v>
      </c>
      <c r="M15" s="41">
        <v>2.1656262617321809</v>
      </c>
      <c r="N15" s="41">
        <v>6.5372738659704721</v>
      </c>
      <c r="O15" s="41">
        <v>0.14156049161572379</v>
      </c>
      <c r="P15" s="117" t="s">
        <v>257</v>
      </c>
      <c r="Q15" s="179">
        <v>42</v>
      </c>
      <c r="R15" s="179">
        <v>32.92</v>
      </c>
      <c r="S15" s="179">
        <v>25.08</v>
      </c>
      <c r="T15" s="183" t="s">
        <v>418</v>
      </c>
      <c r="U15" s="60" t="s">
        <v>397</v>
      </c>
      <c r="V15" s="355">
        <v>5</v>
      </c>
      <c r="W15" s="352">
        <v>0</v>
      </c>
      <c r="X15" s="355">
        <v>5</v>
      </c>
      <c r="Y15" s="352">
        <v>0</v>
      </c>
      <c r="Z15" s="323">
        <v>1.5</v>
      </c>
      <c r="AA15" s="325">
        <v>0</v>
      </c>
      <c r="AB15" s="323">
        <v>1.6666666666666667</v>
      </c>
      <c r="AC15" s="233">
        <v>0.28867513459481237</v>
      </c>
      <c r="AD15" s="323">
        <v>0.5</v>
      </c>
      <c r="AE15" s="233">
        <v>0</v>
      </c>
      <c r="AF15" s="330">
        <v>1.6000000000000003</v>
      </c>
      <c r="AG15" s="233">
        <v>2.7194799110210365E-16</v>
      </c>
      <c r="AH15" s="323">
        <v>1.2</v>
      </c>
      <c r="AI15" s="233">
        <v>0</v>
      </c>
      <c r="AJ15" s="323">
        <v>1.6666666666666667</v>
      </c>
      <c r="AK15" s="233">
        <v>0.28867513459481237</v>
      </c>
      <c r="AL15" s="323">
        <v>7.166666666666667</v>
      </c>
      <c r="AM15" s="233">
        <v>1.2583057392117898</v>
      </c>
      <c r="AN15" s="323">
        <v>1.7700000000000002</v>
      </c>
      <c r="AO15" s="233">
        <v>2.7194799110210365E-16</v>
      </c>
      <c r="AP15" s="323">
        <v>2.15</v>
      </c>
      <c r="AQ15" s="233">
        <v>0</v>
      </c>
      <c r="AR15" s="323">
        <v>2.2799999999999998</v>
      </c>
      <c r="AS15" s="233">
        <v>0</v>
      </c>
    </row>
    <row r="16" spans="1:45" x14ac:dyDescent="0.2">
      <c r="A16" s="108"/>
      <c r="B16" s="109"/>
      <c r="C16" s="87" t="s">
        <v>24</v>
      </c>
      <c r="D16" t="s">
        <v>24</v>
      </c>
      <c r="E16" s="93">
        <v>2833.5458979999999</v>
      </c>
      <c r="F16" s="93">
        <v>2950</v>
      </c>
      <c r="G16" s="87" t="s">
        <v>42</v>
      </c>
      <c r="H16" s="41">
        <v>3.9800000000000004</v>
      </c>
      <c r="I16" s="41">
        <v>6.2449979983984001E-2</v>
      </c>
      <c r="J16" s="41">
        <v>33.300000000000004</v>
      </c>
      <c r="K16" s="41">
        <v>1.9287301521985913</v>
      </c>
      <c r="L16" s="41">
        <v>21.716459230055108</v>
      </c>
      <c r="M16" s="41">
        <v>3.4687255640549841</v>
      </c>
      <c r="N16" s="41">
        <v>0.68501893346707055</v>
      </c>
      <c r="O16" s="41">
        <v>1.5065611814439342E-2</v>
      </c>
      <c r="P16" s="90" t="s">
        <v>407</v>
      </c>
      <c r="Q16" s="175">
        <v>28.400000000000006</v>
      </c>
      <c r="R16" s="175">
        <v>34.92</v>
      </c>
      <c r="S16" s="175">
        <v>36.68</v>
      </c>
      <c r="T16" s="30" t="s">
        <v>361</v>
      </c>
      <c r="U16" s="79" t="s">
        <v>387</v>
      </c>
      <c r="V16" s="355">
        <v>5</v>
      </c>
      <c r="W16" s="352">
        <v>0</v>
      </c>
      <c r="X16" s="355">
        <v>5</v>
      </c>
      <c r="Y16" s="352">
        <v>0</v>
      </c>
      <c r="Z16" s="323">
        <v>1.5</v>
      </c>
      <c r="AA16" s="325">
        <v>0</v>
      </c>
      <c r="AB16" s="323">
        <v>1.6666666666666667</v>
      </c>
      <c r="AC16" s="233">
        <v>0.28867513459481237</v>
      </c>
      <c r="AD16" s="323">
        <v>0.5</v>
      </c>
      <c r="AE16" s="233">
        <v>0</v>
      </c>
      <c r="AF16" s="330">
        <v>1.6000000000000003</v>
      </c>
      <c r="AG16" s="233">
        <v>2.7194799110210365E-16</v>
      </c>
      <c r="AH16" s="323">
        <v>1.2</v>
      </c>
      <c r="AI16" s="233">
        <v>0</v>
      </c>
      <c r="AJ16" s="323">
        <v>1.6666666666666667</v>
      </c>
      <c r="AK16" s="233">
        <v>0.28867513459481237</v>
      </c>
      <c r="AL16" s="323">
        <v>7.166666666666667</v>
      </c>
      <c r="AM16" s="233">
        <v>1.2583057392117898</v>
      </c>
      <c r="AN16" s="323">
        <v>1.7700000000000002</v>
      </c>
      <c r="AO16" s="233">
        <v>2.7194799110210365E-16</v>
      </c>
      <c r="AP16" s="323">
        <v>2.15</v>
      </c>
      <c r="AQ16" s="233">
        <v>0</v>
      </c>
      <c r="AR16" s="323">
        <v>2.2799999999999998</v>
      </c>
      <c r="AS16" s="233">
        <v>0</v>
      </c>
    </row>
    <row r="17" spans="1:60" x14ac:dyDescent="0.2">
      <c r="A17" s="108"/>
      <c r="B17" s="109"/>
      <c r="C17" s="87" t="s">
        <v>24</v>
      </c>
      <c r="E17" s="93"/>
      <c r="F17" s="93"/>
      <c r="G17" s="87" t="s">
        <v>90</v>
      </c>
      <c r="H17" s="41">
        <v>4.25</v>
      </c>
      <c r="I17" s="41">
        <v>0.22113344387495981</v>
      </c>
      <c r="J17" s="41">
        <v>7.7133333333333338</v>
      </c>
      <c r="K17" s="41">
        <v>0.10263202878893783</v>
      </c>
      <c r="L17" s="41">
        <v>28.522181704837958</v>
      </c>
      <c r="M17" s="41">
        <v>3.2280403797497907</v>
      </c>
      <c r="N17" s="41">
        <v>9.3240561609967862</v>
      </c>
      <c r="O17" s="41">
        <v>0.26759440924337857</v>
      </c>
      <c r="P17" s="90" t="s">
        <v>407</v>
      </c>
      <c r="Q17" s="175">
        <v>28.400000000000006</v>
      </c>
      <c r="R17" s="175">
        <v>34.92</v>
      </c>
      <c r="S17" s="175">
        <v>36.68</v>
      </c>
      <c r="T17" s="30" t="s">
        <v>361</v>
      </c>
      <c r="U17" s="79" t="s">
        <v>387</v>
      </c>
      <c r="V17" s="355">
        <v>5</v>
      </c>
      <c r="W17" s="352">
        <v>0</v>
      </c>
      <c r="X17" s="355">
        <v>5</v>
      </c>
      <c r="Y17" s="352">
        <v>0</v>
      </c>
      <c r="Z17" s="323">
        <v>1.5</v>
      </c>
      <c r="AA17" s="325">
        <v>0</v>
      </c>
      <c r="AB17" s="323">
        <v>1.6666666666666667</v>
      </c>
      <c r="AC17" s="233">
        <v>0.28867513459481237</v>
      </c>
      <c r="AD17" s="323">
        <v>0.5</v>
      </c>
      <c r="AE17" s="233">
        <v>0</v>
      </c>
      <c r="AF17" s="330">
        <v>1.6000000000000003</v>
      </c>
      <c r="AG17" s="233">
        <v>2.7194799110210365E-16</v>
      </c>
      <c r="AH17" s="323">
        <v>1.2</v>
      </c>
      <c r="AI17" s="233">
        <v>0</v>
      </c>
      <c r="AJ17" s="323">
        <v>1.6666666666666667</v>
      </c>
      <c r="AK17" s="233">
        <v>0.28867513459481237</v>
      </c>
      <c r="AL17" s="323">
        <v>7.166666666666667</v>
      </c>
      <c r="AM17" s="233">
        <v>1.2583057392117898</v>
      </c>
      <c r="AN17" s="323">
        <v>1.7700000000000002</v>
      </c>
      <c r="AO17" s="233">
        <v>2.7194799110210365E-16</v>
      </c>
      <c r="AP17" s="323">
        <v>2.15</v>
      </c>
      <c r="AQ17" s="233">
        <v>0</v>
      </c>
      <c r="AR17" s="323">
        <v>2.2799999999999998</v>
      </c>
      <c r="AS17" s="233">
        <v>0</v>
      </c>
    </row>
    <row r="18" spans="1:60" x14ac:dyDescent="0.2">
      <c r="A18" s="108"/>
      <c r="B18" s="109"/>
      <c r="C18" s="87" t="s">
        <v>25</v>
      </c>
      <c r="D18" t="s">
        <v>25</v>
      </c>
      <c r="E18" s="93">
        <v>2944.7966310000002</v>
      </c>
      <c r="F18" s="93">
        <v>2976</v>
      </c>
      <c r="G18" s="87" t="s">
        <v>42</v>
      </c>
      <c r="H18" s="41">
        <v>3.8799999999999994</v>
      </c>
      <c r="I18" s="41">
        <v>7.211102550927985E-2</v>
      </c>
      <c r="J18" s="41">
        <v>39.1</v>
      </c>
      <c r="K18" s="41">
        <v>2.9461839725312458</v>
      </c>
      <c r="L18" s="41">
        <v>28.93653519496203</v>
      </c>
      <c r="M18" s="41">
        <v>3.3402059604362879</v>
      </c>
      <c r="N18" s="41">
        <v>0.8747271764216672</v>
      </c>
      <c r="O18" s="41">
        <v>4.777402481285719E-2</v>
      </c>
      <c r="P18" s="117" t="s">
        <v>257</v>
      </c>
      <c r="Q18" s="175">
        <v>40.4</v>
      </c>
      <c r="R18" s="175">
        <v>34.92</v>
      </c>
      <c r="S18" s="175">
        <v>24.68</v>
      </c>
      <c r="T18" s="30" t="s">
        <v>418</v>
      </c>
      <c r="U18" s="80" t="s">
        <v>397</v>
      </c>
      <c r="V18" s="355">
        <v>5</v>
      </c>
      <c r="W18" s="352">
        <v>0</v>
      </c>
      <c r="X18" s="355">
        <v>5</v>
      </c>
      <c r="Y18" s="352">
        <v>0</v>
      </c>
      <c r="Z18" s="323">
        <v>1.5</v>
      </c>
      <c r="AA18" s="325">
        <v>0</v>
      </c>
      <c r="AB18" s="323">
        <v>1.6666666666666667</v>
      </c>
      <c r="AC18" s="233">
        <v>0.28867513459481237</v>
      </c>
      <c r="AD18" s="323">
        <v>0.5</v>
      </c>
      <c r="AE18" s="233">
        <v>0</v>
      </c>
      <c r="AF18" s="330">
        <v>1.6000000000000003</v>
      </c>
      <c r="AG18" s="233">
        <v>2.7194799110210365E-16</v>
      </c>
      <c r="AH18" s="323">
        <v>1.2</v>
      </c>
      <c r="AI18" s="233">
        <v>0</v>
      </c>
      <c r="AJ18" s="323">
        <v>1.6666666666666667</v>
      </c>
      <c r="AK18" s="233">
        <v>0.28867513459481237</v>
      </c>
      <c r="AL18" s="323">
        <v>7.166666666666667</v>
      </c>
      <c r="AM18" s="233">
        <v>1.2583057392117898</v>
      </c>
      <c r="AN18" s="323">
        <v>1.7700000000000002</v>
      </c>
      <c r="AO18" s="233">
        <v>2.7194799110210365E-16</v>
      </c>
      <c r="AP18" s="323">
        <v>2.15</v>
      </c>
      <c r="AQ18" s="233">
        <v>0</v>
      </c>
      <c r="AR18" s="323">
        <v>2.2799999999999998</v>
      </c>
      <c r="AS18" s="233">
        <v>0</v>
      </c>
    </row>
    <row r="19" spans="1:60" x14ac:dyDescent="0.2">
      <c r="A19" s="108"/>
      <c r="B19" s="109"/>
      <c r="C19" s="87" t="s">
        <v>25</v>
      </c>
      <c r="E19" s="93"/>
      <c r="F19" s="93"/>
      <c r="G19" s="87" t="s">
        <v>90</v>
      </c>
      <c r="H19" s="41">
        <v>3.93</v>
      </c>
      <c r="I19" s="41">
        <v>3.60555127546398E-2</v>
      </c>
      <c r="J19" s="41">
        <v>8.0566666666666666</v>
      </c>
      <c r="K19" s="41">
        <v>0.13576941236277515</v>
      </c>
      <c r="L19" s="41">
        <v>33.901274060220324</v>
      </c>
      <c r="M19" s="41">
        <v>2.7979187244681722</v>
      </c>
      <c r="N19" s="41">
        <v>10.647214807474947</v>
      </c>
      <c r="O19" s="41">
        <v>0.39476520221660893</v>
      </c>
      <c r="P19" s="117" t="s">
        <v>257</v>
      </c>
      <c r="Q19" s="175">
        <v>40.4</v>
      </c>
      <c r="R19" s="175">
        <v>34.92</v>
      </c>
      <c r="S19" s="175">
        <v>24.68</v>
      </c>
      <c r="T19" s="30" t="s">
        <v>418</v>
      </c>
      <c r="U19" s="80" t="s">
        <v>397</v>
      </c>
      <c r="V19" s="355">
        <v>5</v>
      </c>
      <c r="W19" s="352">
        <v>0</v>
      </c>
      <c r="X19" s="355">
        <v>5</v>
      </c>
      <c r="Y19" s="352">
        <v>0</v>
      </c>
      <c r="Z19" s="323">
        <v>1.5</v>
      </c>
      <c r="AA19" s="325">
        <v>0</v>
      </c>
      <c r="AB19" s="323">
        <v>1.6666666666666667</v>
      </c>
      <c r="AC19" s="233">
        <v>0.28867513459481237</v>
      </c>
      <c r="AD19" s="323">
        <v>0.5</v>
      </c>
      <c r="AE19" s="233">
        <v>0</v>
      </c>
      <c r="AF19" s="330">
        <v>1.6000000000000003</v>
      </c>
      <c r="AG19" s="233">
        <v>2.7194799110210365E-16</v>
      </c>
      <c r="AH19" s="323">
        <v>1.2</v>
      </c>
      <c r="AI19" s="233">
        <v>0</v>
      </c>
      <c r="AJ19" s="323">
        <v>1.6666666666666667</v>
      </c>
      <c r="AK19" s="233">
        <v>0.28867513459481237</v>
      </c>
      <c r="AL19" s="323">
        <v>7.166666666666667</v>
      </c>
      <c r="AM19" s="233">
        <v>1.2583057392117898</v>
      </c>
      <c r="AN19" s="323">
        <v>1.7700000000000002</v>
      </c>
      <c r="AO19" s="233">
        <v>2.7194799110210365E-16</v>
      </c>
      <c r="AP19" s="323">
        <v>2.15</v>
      </c>
      <c r="AQ19" s="233">
        <v>0</v>
      </c>
      <c r="AR19" s="323">
        <v>2.2799999999999998</v>
      </c>
      <c r="AS19" s="233">
        <v>0</v>
      </c>
    </row>
    <row r="20" spans="1:60" x14ac:dyDescent="0.2">
      <c r="A20" s="108"/>
      <c r="B20" s="109"/>
      <c r="C20" s="87" t="s">
        <v>26</v>
      </c>
      <c r="D20" t="s">
        <v>26</v>
      </c>
      <c r="E20" s="93">
        <v>2996</v>
      </c>
      <c r="F20" s="93">
        <v>2975</v>
      </c>
      <c r="G20" s="87" t="s">
        <v>42</v>
      </c>
      <c r="H20" s="41">
        <v>4.18</v>
      </c>
      <c r="I20" s="41">
        <v>0.38314488121336038</v>
      </c>
      <c r="J20" s="41">
        <v>34.366666666666667</v>
      </c>
      <c r="K20" s="41">
        <v>10.337472289362301</v>
      </c>
      <c r="L20" s="41">
        <v>13.115453536991202</v>
      </c>
      <c r="M20" s="41">
        <v>0.5</v>
      </c>
      <c r="N20" s="41">
        <v>1.5127248229739987</v>
      </c>
      <c r="O20" s="41">
        <v>9.3586358310299711E-2</v>
      </c>
      <c r="P20" s="116" t="s">
        <v>260</v>
      </c>
      <c r="Q20" s="175">
        <v>64.400000000000006</v>
      </c>
      <c r="R20" s="175">
        <v>16.920000000000002</v>
      </c>
      <c r="S20" s="175">
        <v>18.68</v>
      </c>
      <c r="T20" s="30" t="s">
        <v>419</v>
      </c>
      <c r="U20" s="79" t="s">
        <v>388</v>
      </c>
      <c r="V20" s="355">
        <v>5</v>
      </c>
      <c r="W20" s="352">
        <v>0</v>
      </c>
      <c r="X20" s="355">
        <v>5</v>
      </c>
      <c r="Y20" s="352">
        <v>0</v>
      </c>
      <c r="Z20" s="323">
        <v>1.5</v>
      </c>
      <c r="AA20" s="325">
        <v>0</v>
      </c>
      <c r="AB20" s="323">
        <v>1.6666666666666667</v>
      </c>
      <c r="AC20" s="233">
        <v>0.28867513459481237</v>
      </c>
      <c r="AD20" s="323">
        <v>0.5</v>
      </c>
      <c r="AE20" s="233">
        <v>0</v>
      </c>
      <c r="AF20" s="330">
        <v>1.6000000000000003</v>
      </c>
      <c r="AG20" s="233">
        <v>2.7194799110210365E-16</v>
      </c>
      <c r="AH20" s="323">
        <v>1.2</v>
      </c>
      <c r="AI20" s="233">
        <v>0</v>
      </c>
      <c r="AJ20" s="323">
        <v>1.6666666666666667</v>
      </c>
      <c r="AK20" s="233">
        <v>0.28867513459481237</v>
      </c>
      <c r="AL20" s="323">
        <v>7.166666666666667</v>
      </c>
      <c r="AM20" s="233">
        <v>1.2583057392117898</v>
      </c>
      <c r="AN20" s="323">
        <v>1.7700000000000002</v>
      </c>
      <c r="AO20" s="233">
        <v>2.7194799110210365E-16</v>
      </c>
      <c r="AP20" s="323">
        <v>2.15</v>
      </c>
      <c r="AQ20" s="233">
        <v>0</v>
      </c>
      <c r="AR20" s="323">
        <v>2.2799999999999998</v>
      </c>
      <c r="AS20" s="233">
        <v>0</v>
      </c>
    </row>
    <row r="21" spans="1:60" x14ac:dyDescent="0.2">
      <c r="A21" s="108"/>
      <c r="B21" s="110"/>
      <c r="C21" s="88" t="s">
        <v>26</v>
      </c>
      <c r="E21" s="93"/>
      <c r="F21" s="94"/>
      <c r="G21" s="88" t="s">
        <v>90</v>
      </c>
      <c r="H21" s="43">
        <v>3.8666666666666667</v>
      </c>
      <c r="I21" s="43">
        <v>3.7859388972001938E-2</v>
      </c>
      <c r="J21" s="43">
        <v>8.8833333333333329</v>
      </c>
      <c r="K21" s="43">
        <v>0.13576941236277515</v>
      </c>
      <c r="L21" s="43">
        <v>45.480221211357765</v>
      </c>
      <c r="M21" s="43">
        <v>3.1666570726217489</v>
      </c>
      <c r="N21" s="43">
        <v>12.37051262912164</v>
      </c>
      <c r="O21" s="43">
        <v>0.58909817805604148</v>
      </c>
      <c r="P21" s="116" t="s">
        <v>260</v>
      </c>
      <c r="Q21" s="175">
        <v>64.400000000000006</v>
      </c>
      <c r="R21" s="175">
        <v>16.920000000000002</v>
      </c>
      <c r="S21" s="175">
        <v>18.68</v>
      </c>
      <c r="T21" s="30" t="s">
        <v>419</v>
      </c>
      <c r="U21" s="358" t="s">
        <v>388</v>
      </c>
      <c r="V21" s="359">
        <v>5</v>
      </c>
      <c r="W21" s="360">
        <v>0</v>
      </c>
      <c r="X21" s="359">
        <v>5</v>
      </c>
      <c r="Y21" s="360">
        <v>0</v>
      </c>
      <c r="Z21" s="328">
        <v>1.5</v>
      </c>
      <c r="AA21" s="362">
        <v>0</v>
      </c>
      <c r="AB21" s="328">
        <v>1.6666666666666667</v>
      </c>
      <c r="AC21" s="234">
        <v>0.28867513459481237</v>
      </c>
      <c r="AD21" s="328">
        <v>0.5</v>
      </c>
      <c r="AE21" s="234">
        <v>0</v>
      </c>
      <c r="AF21" s="363">
        <v>1.6000000000000003</v>
      </c>
      <c r="AG21" s="234">
        <v>2.7194799110210365E-16</v>
      </c>
      <c r="AH21" s="328">
        <v>1.2</v>
      </c>
      <c r="AI21" s="234">
        <v>0</v>
      </c>
      <c r="AJ21" s="328">
        <v>1.6666666666666667</v>
      </c>
      <c r="AK21" s="234">
        <v>0.28867513459481237</v>
      </c>
      <c r="AL21" s="328">
        <v>7.166666666666667</v>
      </c>
      <c r="AM21" s="234">
        <v>1.2583057392117898</v>
      </c>
      <c r="AN21" s="328">
        <v>1.7700000000000002</v>
      </c>
      <c r="AO21" s="234">
        <v>2.7194799110210365E-16</v>
      </c>
      <c r="AP21" s="328">
        <v>2.15</v>
      </c>
      <c r="AQ21" s="234">
        <v>0</v>
      </c>
      <c r="AR21" s="328">
        <v>2.2799999999999998</v>
      </c>
      <c r="AS21" s="234">
        <v>0</v>
      </c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</row>
    <row r="22" spans="1:60" x14ac:dyDescent="0.2">
      <c r="A22" s="108"/>
      <c r="B22" s="111" t="s">
        <v>95</v>
      </c>
      <c r="C22" s="86" t="s">
        <v>27</v>
      </c>
      <c r="D22" t="s">
        <v>27</v>
      </c>
      <c r="E22" s="93">
        <v>2921.3833009999998</v>
      </c>
      <c r="F22" s="92">
        <v>2942</v>
      </c>
      <c r="G22" s="86" t="s">
        <v>42</v>
      </c>
      <c r="H22" s="45">
        <v>3.84</v>
      </c>
      <c r="I22" s="45">
        <v>4.5825756949558538E-2</v>
      </c>
      <c r="J22" s="45">
        <v>38.06666666666667</v>
      </c>
      <c r="K22" s="45">
        <v>1.6441816606851345</v>
      </c>
      <c r="L22" s="45">
        <v>9.1403429309513431</v>
      </c>
      <c r="M22" s="45">
        <v>0.79111401283679783</v>
      </c>
      <c r="N22" s="45">
        <v>0.47932194116730997</v>
      </c>
      <c r="O22" s="45">
        <v>1.1044226549235064E-2</v>
      </c>
      <c r="P22" s="118" t="s">
        <v>257</v>
      </c>
      <c r="Q22" s="188">
        <v>46.4</v>
      </c>
      <c r="R22" s="188">
        <v>32.92</v>
      </c>
      <c r="S22" s="188">
        <v>20.68</v>
      </c>
      <c r="T22" s="162" t="s">
        <v>421</v>
      </c>
      <c r="U22" s="80" t="s">
        <v>398</v>
      </c>
      <c r="V22" s="355">
        <v>5</v>
      </c>
      <c r="W22" s="352">
        <v>0</v>
      </c>
      <c r="X22" s="355">
        <v>5</v>
      </c>
      <c r="Y22" s="352">
        <v>0</v>
      </c>
      <c r="Z22" s="323">
        <v>2.3333333333333335</v>
      </c>
      <c r="AA22" s="233">
        <v>1.0408329997330668</v>
      </c>
      <c r="AB22" s="323">
        <v>2.8333333333333335</v>
      </c>
      <c r="AC22" s="233">
        <v>1.4433756729740645</v>
      </c>
      <c r="AD22" s="323">
        <v>0.70000000000000007</v>
      </c>
      <c r="AE22" s="233">
        <v>0.17320508075688812</v>
      </c>
      <c r="AF22" s="330">
        <v>2</v>
      </c>
      <c r="AG22" s="233">
        <v>0.5196152422706628</v>
      </c>
      <c r="AH22" s="323">
        <v>1.5</v>
      </c>
      <c r="AI22" s="233">
        <v>0.34641016151377496</v>
      </c>
      <c r="AJ22" s="323">
        <v>1.3333333333333333</v>
      </c>
      <c r="AK22" s="233">
        <v>0.28867513459481314</v>
      </c>
      <c r="AL22" s="323">
        <v>5.666666666666667</v>
      </c>
      <c r="AM22" s="233">
        <v>1.4433756729740652</v>
      </c>
      <c r="AN22" s="323">
        <v>4.32</v>
      </c>
      <c r="AO22" s="233">
        <v>1.7237459209523878</v>
      </c>
      <c r="AP22" s="323">
        <v>5.253333333333333</v>
      </c>
      <c r="AQ22" s="233">
        <v>2.0991506218786045</v>
      </c>
      <c r="AR22" s="323">
        <v>5.5733333333333333</v>
      </c>
      <c r="AS22" s="233">
        <v>2.2203678373939173</v>
      </c>
      <c r="AT22" s="350"/>
      <c r="AU22" s="59"/>
      <c r="AV22" s="350"/>
      <c r="AW22" s="59"/>
      <c r="AX22" s="350"/>
      <c r="AY22" s="59"/>
      <c r="AZ22" s="350"/>
      <c r="BA22" s="352"/>
      <c r="BB22" s="350"/>
      <c r="BC22" s="56"/>
      <c r="BD22" s="56"/>
      <c r="BE22" s="56"/>
      <c r="BF22" s="56"/>
      <c r="BG22" s="56"/>
      <c r="BH22" s="56"/>
    </row>
    <row r="23" spans="1:60" x14ac:dyDescent="0.2">
      <c r="A23" s="108"/>
      <c r="B23" s="109"/>
      <c r="C23" s="87" t="s">
        <v>27</v>
      </c>
      <c r="E23" s="93"/>
      <c r="F23" s="93"/>
      <c r="G23" s="87" t="s">
        <v>90</v>
      </c>
      <c r="H23" s="41">
        <v>4.6166666666666663</v>
      </c>
      <c r="I23" s="41">
        <v>0.12662279942148386</v>
      </c>
      <c r="J23" s="41">
        <v>8.7766666666666655</v>
      </c>
      <c r="K23" s="41">
        <v>1.154700538379227E-2</v>
      </c>
      <c r="L23" s="41">
        <v>19.024388168768869</v>
      </c>
      <c r="M23" s="41">
        <v>2.1921583737515022</v>
      </c>
      <c r="N23" s="41">
        <v>8.7847825091374627</v>
      </c>
      <c r="O23" s="41">
        <v>0.54473017921147338</v>
      </c>
      <c r="P23" s="117" t="s">
        <v>257</v>
      </c>
      <c r="Q23" s="179">
        <v>46.4</v>
      </c>
      <c r="R23" s="179">
        <v>32.92</v>
      </c>
      <c r="S23" s="179">
        <v>20.68</v>
      </c>
      <c r="T23" s="61" t="s">
        <v>421</v>
      </c>
      <c r="U23" s="80" t="s">
        <v>398</v>
      </c>
      <c r="V23" s="355">
        <v>5</v>
      </c>
      <c r="W23" s="352">
        <v>0</v>
      </c>
      <c r="X23" s="355">
        <v>5</v>
      </c>
      <c r="Y23" s="352">
        <v>0</v>
      </c>
      <c r="Z23" s="323">
        <v>2.3333333333333335</v>
      </c>
      <c r="AA23" s="233">
        <v>1.0408329997330668</v>
      </c>
      <c r="AB23" s="323">
        <v>2.8333333333333335</v>
      </c>
      <c r="AC23" s="233">
        <v>1.4433756729740645</v>
      </c>
      <c r="AD23" s="323">
        <v>0.70000000000000007</v>
      </c>
      <c r="AE23" s="233">
        <v>0.17320508075688812</v>
      </c>
      <c r="AF23" s="330">
        <v>2</v>
      </c>
      <c r="AG23" s="233">
        <v>0.5196152422706628</v>
      </c>
      <c r="AH23" s="323">
        <v>1.5</v>
      </c>
      <c r="AI23" s="233">
        <v>0.34641016151377496</v>
      </c>
      <c r="AJ23" s="323">
        <v>1.3333333333333333</v>
      </c>
      <c r="AK23" s="233">
        <v>0.28867513459481314</v>
      </c>
      <c r="AL23" s="323">
        <v>5.666666666666667</v>
      </c>
      <c r="AM23" s="233">
        <v>1.4433756729740652</v>
      </c>
      <c r="AN23" s="323">
        <v>4.32</v>
      </c>
      <c r="AO23" s="233">
        <v>1.7237459209523878</v>
      </c>
      <c r="AP23" s="323">
        <v>5.253333333333333</v>
      </c>
      <c r="AQ23" s="233">
        <v>2.0991506218786045</v>
      </c>
      <c r="AR23" s="323">
        <v>5.5733333333333333</v>
      </c>
      <c r="AS23" s="233">
        <v>2.2203678373939173</v>
      </c>
      <c r="AT23" s="233"/>
      <c r="AU23" s="350"/>
      <c r="AV23" s="323"/>
      <c r="AW23" s="233"/>
      <c r="AX23" s="323"/>
      <c r="AY23" s="233"/>
      <c r="AZ23" s="330"/>
      <c r="BA23" s="233"/>
      <c r="BB23" s="323"/>
      <c r="BC23" s="233"/>
      <c r="BD23" s="323"/>
      <c r="BE23" s="233"/>
      <c r="BF23" s="323"/>
      <c r="BG23" s="233"/>
      <c r="BH23" s="56"/>
    </row>
    <row r="24" spans="1:60" x14ac:dyDescent="0.2">
      <c r="A24" s="108"/>
      <c r="B24" s="109"/>
      <c r="C24" s="87" t="s">
        <v>28</v>
      </c>
      <c r="D24" t="s">
        <v>28</v>
      </c>
      <c r="E24" s="93">
        <v>2921.4079590000001</v>
      </c>
      <c r="F24" s="93">
        <v>2940</v>
      </c>
      <c r="G24" s="87" t="s">
        <v>42</v>
      </c>
      <c r="H24" s="41">
        <v>3.9866666666666668</v>
      </c>
      <c r="I24" s="41">
        <v>6.6583281184793619E-2</v>
      </c>
      <c r="J24" s="41">
        <v>25.933333333333334</v>
      </c>
      <c r="K24" s="41">
        <v>1.4011899704655799</v>
      </c>
      <c r="L24" s="41">
        <v>29.839882938748776</v>
      </c>
      <c r="M24" s="41">
        <v>2.412177566508809</v>
      </c>
      <c r="N24" s="41">
        <v>1.2826345635478538</v>
      </c>
      <c r="O24" s="41">
        <v>4.3755880792240985E-2</v>
      </c>
      <c r="P24" s="116" t="s">
        <v>260</v>
      </c>
      <c r="Q24" s="175">
        <v>52.4</v>
      </c>
      <c r="R24" s="175">
        <v>32.92</v>
      </c>
      <c r="S24" s="175">
        <v>14.68</v>
      </c>
      <c r="T24" s="30" t="s">
        <v>361</v>
      </c>
      <c r="U24" s="81" t="s">
        <v>387</v>
      </c>
      <c r="V24" s="355">
        <v>5</v>
      </c>
      <c r="W24" s="352">
        <v>0</v>
      </c>
      <c r="X24" s="355">
        <v>5</v>
      </c>
      <c r="Y24" s="352">
        <v>0</v>
      </c>
      <c r="Z24" s="323">
        <v>2.3333333333333335</v>
      </c>
      <c r="AA24" s="233">
        <v>1.0408329997330668</v>
      </c>
      <c r="AB24" s="323">
        <v>2.8333333333333335</v>
      </c>
      <c r="AC24" s="233">
        <v>1.4433756729740645</v>
      </c>
      <c r="AD24" s="323">
        <v>0.70000000000000007</v>
      </c>
      <c r="AE24" s="233">
        <v>0.17320508075688812</v>
      </c>
      <c r="AF24" s="330">
        <v>2</v>
      </c>
      <c r="AG24" s="233">
        <v>0.5196152422706628</v>
      </c>
      <c r="AH24" s="323">
        <v>1.5</v>
      </c>
      <c r="AI24" s="233">
        <v>0.34641016151377496</v>
      </c>
      <c r="AJ24" s="323">
        <v>1.3333333333333333</v>
      </c>
      <c r="AK24" s="233">
        <v>0.28867513459481314</v>
      </c>
      <c r="AL24" s="323">
        <v>5.666666666666667</v>
      </c>
      <c r="AM24" s="233">
        <v>1.4433756729740652</v>
      </c>
      <c r="AN24" s="323">
        <v>4.32</v>
      </c>
      <c r="AO24" s="233">
        <v>1.7237459209523878</v>
      </c>
      <c r="AP24" s="323">
        <v>5.253333333333333</v>
      </c>
      <c r="AQ24" s="233">
        <v>2.0991506218786045</v>
      </c>
      <c r="AR24" s="323">
        <v>5.5733333333333333</v>
      </c>
      <c r="AS24" s="233">
        <v>2.2203678373939173</v>
      </c>
      <c r="AU24" s="350"/>
      <c r="AV24" s="323"/>
      <c r="AW24" s="233"/>
      <c r="AX24" s="323"/>
      <c r="AY24" s="233"/>
      <c r="AZ24" s="323"/>
      <c r="BA24" s="233"/>
      <c r="BB24" s="323"/>
      <c r="BC24" s="233"/>
      <c r="BD24" s="323"/>
      <c r="BE24" s="233"/>
      <c r="BF24" s="323"/>
      <c r="BG24" s="233"/>
      <c r="BH24" s="56"/>
    </row>
    <row r="25" spans="1:60" x14ac:dyDescent="0.2">
      <c r="A25" s="108"/>
      <c r="B25" s="109"/>
      <c r="C25" s="87" t="s">
        <v>28</v>
      </c>
      <c r="E25" s="93"/>
      <c r="F25" s="93"/>
      <c r="G25" s="87" t="s">
        <v>90</v>
      </c>
      <c r="H25" s="41">
        <v>3.8033333333333332</v>
      </c>
      <c r="I25" s="41">
        <v>3.2145502536643167E-2</v>
      </c>
      <c r="J25" s="41">
        <v>9.0299999999999994</v>
      </c>
      <c r="K25" s="41">
        <v>0.10816653826391934</v>
      </c>
      <c r="L25" s="41">
        <v>41.791919991342546</v>
      </c>
      <c r="M25" s="41">
        <v>3.2148048950875667</v>
      </c>
      <c r="N25" s="41">
        <v>10.895444268732094</v>
      </c>
      <c r="O25" s="41">
        <v>0.40941120545532045</v>
      </c>
      <c r="P25" s="116" t="s">
        <v>260</v>
      </c>
      <c r="Q25" s="175">
        <v>52.4</v>
      </c>
      <c r="R25" s="175">
        <v>32.92</v>
      </c>
      <c r="S25" s="175">
        <v>14.68</v>
      </c>
      <c r="T25" s="30" t="s">
        <v>361</v>
      </c>
      <c r="U25" s="81" t="s">
        <v>387</v>
      </c>
      <c r="V25" s="355">
        <v>5</v>
      </c>
      <c r="W25" s="352">
        <v>0</v>
      </c>
      <c r="X25" s="355">
        <v>5</v>
      </c>
      <c r="Y25" s="352">
        <v>0</v>
      </c>
      <c r="Z25" s="323">
        <v>2.3333333333333335</v>
      </c>
      <c r="AA25" s="233">
        <v>1.0408329997330668</v>
      </c>
      <c r="AB25" s="323">
        <v>2.8333333333333335</v>
      </c>
      <c r="AC25" s="233">
        <v>1.4433756729740645</v>
      </c>
      <c r="AD25" s="323">
        <v>0.70000000000000007</v>
      </c>
      <c r="AE25" s="233">
        <v>0.17320508075688812</v>
      </c>
      <c r="AF25" s="330">
        <v>2</v>
      </c>
      <c r="AG25" s="233">
        <v>0.5196152422706628</v>
      </c>
      <c r="AH25" s="323">
        <v>1.5</v>
      </c>
      <c r="AI25" s="233">
        <v>0.34641016151377496</v>
      </c>
      <c r="AJ25" s="323">
        <v>1.3333333333333333</v>
      </c>
      <c r="AK25" s="233">
        <v>0.28867513459481314</v>
      </c>
      <c r="AL25" s="323">
        <v>5.666666666666667</v>
      </c>
      <c r="AM25" s="233">
        <v>1.4433756729740652</v>
      </c>
      <c r="AN25" s="323">
        <v>4.32</v>
      </c>
      <c r="AO25" s="233">
        <v>1.7237459209523878</v>
      </c>
      <c r="AP25" s="323">
        <v>5.253333333333333</v>
      </c>
      <c r="AQ25" s="233">
        <v>2.0991506218786045</v>
      </c>
      <c r="AR25" s="323">
        <v>5.5733333333333333</v>
      </c>
      <c r="AS25" s="233">
        <v>2.2203678373939173</v>
      </c>
      <c r="AU25" s="350"/>
      <c r="AV25" s="323"/>
      <c r="AW25" s="233"/>
      <c r="AX25" s="323"/>
      <c r="AY25" s="233"/>
      <c r="AZ25" s="323"/>
      <c r="BA25" s="233"/>
      <c r="BB25" s="323"/>
      <c r="BC25" s="233"/>
      <c r="BD25" s="323"/>
      <c r="BE25" s="233"/>
      <c r="BF25" s="323"/>
      <c r="BG25" s="233"/>
      <c r="BH25" s="56"/>
    </row>
    <row r="26" spans="1:60" x14ac:dyDescent="0.2">
      <c r="A26" s="108"/>
      <c r="B26" s="109"/>
      <c r="C26" s="87" t="s">
        <v>29</v>
      </c>
      <c r="D26" t="s">
        <v>29</v>
      </c>
      <c r="E26" s="93">
        <v>2930</v>
      </c>
      <c r="F26" s="93">
        <v>2944</v>
      </c>
      <c r="G26" s="87" t="s">
        <v>42</v>
      </c>
      <c r="H26" s="41">
        <v>3.8699999999999997</v>
      </c>
      <c r="I26" s="41">
        <v>4.3588989435406823E-2</v>
      </c>
      <c r="J26" s="41">
        <v>29.533333333333331</v>
      </c>
      <c r="K26" s="41">
        <v>0.73711147958320045</v>
      </c>
      <c r="L26" s="41">
        <v>20.779589518770432</v>
      </c>
      <c r="M26" s="41">
        <v>1.3223855370879909</v>
      </c>
      <c r="N26" s="41">
        <v>0.80627138922133579</v>
      </c>
      <c r="O26" s="41">
        <v>6.0942627801277668E-2</v>
      </c>
      <c r="P26" s="116" t="s">
        <v>260</v>
      </c>
      <c r="Q26" s="175">
        <v>68.400000000000006</v>
      </c>
      <c r="R26" s="175">
        <v>16.920000000000002</v>
      </c>
      <c r="S26" s="175">
        <v>14.68</v>
      </c>
      <c r="T26" s="30" t="s">
        <v>382</v>
      </c>
      <c r="U26" s="80" t="s">
        <v>396</v>
      </c>
      <c r="V26" s="355">
        <v>5</v>
      </c>
      <c r="W26" s="352">
        <v>0</v>
      </c>
      <c r="X26" s="355">
        <v>5</v>
      </c>
      <c r="Y26" s="352">
        <v>0</v>
      </c>
      <c r="Z26" s="323">
        <v>2.3333333333333335</v>
      </c>
      <c r="AA26" s="233">
        <v>1.0408329997330668</v>
      </c>
      <c r="AB26" s="323">
        <v>2.8333333333333335</v>
      </c>
      <c r="AC26" s="233">
        <v>1.4433756729740645</v>
      </c>
      <c r="AD26" s="323">
        <v>0.70000000000000007</v>
      </c>
      <c r="AE26" s="233">
        <v>0.17320508075688812</v>
      </c>
      <c r="AF26" s="330">
        <v>2</v>
      </c>
      <c r="AG26" s="233">
        <v>0.5196152422706628</v>
      </c>
      <c r="AH26" s="323">
        <v>1.5</v>
      </c>
      <c r="AI26" s="233">
        <v>0.34641016151377496</v>
      </c>
      <c r="AJ26" s="323">
        <v>1.3333333333333333</v>
      </c>
      <c r="AK26" s="233">
        <v>0.28867513459481314</v>
      </c>
      <c r="AL26" s="323">
        <v>5.666666666666667</v>
      </c>
      <c r="AM26" s="233">
        <v>1.4433756729740652</v>
      </c>
      <c r="AN26" s="323">
        <v>4.32</v>
      </c>
      <c r="AO26" s="233">
        <v>1.7237459209523878</v>
      </c>
      <c r="AP26" s="323">
        <v>5.253333333333333</v>
      </c>
      <c r="AQ26" s="233">
        <v>2.0991506218786045</v>
      </c>
      <c r="AR26" s="323">
        <v>5.5733333333333333</v>
      </c>
      <c r="AS26" s="233">
        <v>2.2203678373939173</v>
      </c>
      <c r="AU26" s="350"/>
      <c r="AV26" s="323"/>
      <c r="AW26" s="233"/>
      <c r="AX26" s="323"/>
      <c r="AY26" s="233"/>
      <c r="AZ26" s="323"/>
      <c r="BA26" s="233"/>
      <c r="BB26" s="323"/>
      <c r="BC26" s="233"/>
      <c r="BD26" s="323"/>
      <c r="BE26" s="233"/>
      <c r="BF26" s="323"/>
      <c r="BG26" s="233"/>
      <c r="BH26" s="56"/>
    </row>
    <row r="27" spans="1:60" x14ac:dyDescent="0.2">
      <c r="A27" s="108"/>
      <c r="B27" s="109"/>
      <c r="C27" s="87" t="s">
        <v>29</v>
      </c>
      <c r="E27" s="93"/>
      <c r="F27" s="93"/>
      <c r="G27" s="87" t="s">
        <v>90</v>
      </c>
      <c r="H27" s="41">
        <v>4.2233333333333336</v>
      </c>
      <c r="I27" s="41">
        <v>6.4291005073286014E-2</v>
      </c>
      <c r="J27" s="41">
        <v>6.52</v>
      </c>
      <c r="K27" s="41">
        <v>0.1442220510185592</v>
      </c>
      <c r="L27" s="41">
        <v>27.784256352789395</v>
      </c>
      <c r="M27" s="41">
        <v>0.76567184630894636</v>
      </c>
      <c r="N27" s="41">
        <v>8.9595575687318796</v>
      </c>
      <c r="O27" s="41">
        <v>0.18345698882029654</v>
      </c>
      <c r="P27" s="116" t="s">
        <v>260</v>
      </c>
      <c r="Q27" s="175">
        <v>68.400000000000006</v>
      </c>
      <c r="R27" s="175">
        <v>16.920000000000002</v>
      </c>
      <c r="S27" s="175">
        <v>14.68</v>
      </c>
      <c r="T27" s="30" t="s">
        <v>382</v>
      </c>
      <c r="U27" s="80" t="s">
        <v>396</v>
      </c>
      <c r="V27" s="355">
        <v>5</v>
      </c>
      <c r="W27" s="352">
        <v>0</v>
      </c>
      <c r="X27" s="355">
        <v>5</v>
      </c>
      <c r="Y27" s="352">
        <v>0</v>
      </c>
      <c r="Z27" s="323">
        <v>2.3333333333333335</v>
      </c>
      <c r="AA27" s="233">
        <v>1.0408329997330668</v>
      </c>
      <c r="AB27" s="323">
        <v>2.8333333333333335</v>
      </c>
      <c r="AC27" s="233">
        <v>1.4433756729740645</v>
      </c>
      <c r="AD27" s="323">
        <v>0.70000000000000007</v>
      </c>
      <c r="AE27" s="233">
        <v>0.17320508075688812</v>
      </c>
      <c r="AF27" s="330">
        <v>2</v>
      </c>
      <c r="AG27" s="233">
        <v>0.5196152422706628</v>
      </c>
      <c r="AH27" s="323">
        <v>1.5</v>
      </c>
      <c r="AI27" s="233">
        <v>0.34641016151377496</v>
      </c>
      <c r="AJ27" s="323">
        <v>1.3333333333333333</v>
      </c>
      <c r="AK27" s="233">
        <v>0.28867513459481314</v>
      </c>
      <c r="AL27" s="323">
        <v>5.666666666666667</v>
      </c>
      <c r="AM27" s="233">
        <v>1.4433756729740652</v>
      </c>
      <c r="AN27" s="323">
        <v>4.32</v>
      </c>
      <c r="AO27" s="233">
        <v>1.7237459209523878</v>
      </c>
      <c r="AP27" s="323">
        <v>5.253333333333333</v>
      </c>
      <c r="AQ27" s="233">
        <v>2.0991506218786045</v>
      </c>
      <c r="AR27" s="323">
        <v>5.5733333333333333</v>
      </c>
      <c r="AS27" s="233">
        <v>2.2203678373939173</v>
      </c>
      <c r="AU27" s="350"/>
      <c r="AV27" s="323"/>
      <c r="AW27" s="233"/>
      <c r="AX27" s="323"/>
      <c r="AY27" s="233"/>
      <c r="AZ27" s="323"/>
      <c r="BA27" s="233"/>
      <c r="BB27" s="323"/>
      <c r="BC27" s="233"/>
      <c r="BD27" s="323"/>
      <c r="BE27" s="233"/>
      <c r="BF27" s="323"/>
      <c r="BG27" s="233"/>
      <c r="BH27" s="56"/>
    </row>
    <row r="28" spans="1:60" x14ac:dyDescent="0.2">
      <c r="A28" s="108"/>
      <c r="B28" s="109"/>
      <c r="C28" s="87" t="s">
        <v>30</v>
      </c>
      <c r="D28" t="s">
        <v>30</v>
      </c>
      <c r="E28" s="93">
        <v>2945</v>
      </c>
      <c r="F28" s="93">
        <v>2956</v>
      </c>
      <c r="G28" s="87" t="s">
        <v>42</v>
      </c>
      <c r="H28" s="41">
        <v>3.8966666666666665</v>
      </c>
      <c r="I28" s="41">
        <v>5.8594652770823076E-2</v>
      </c>
      <c r="J28" s="41">
        <v>31.233333333333334</v>
      </c>
      <c r="K28" s="41">
        <v>2.0256686138984654</v>
      </c>
      <c r="L28" s="41">
        <v>9.6069983273388946</v>
      </c>
      <c r="M28" s="41">
        <v>2.2883874418464112</v>
      </c>
      <c r="N28" s="41">
        <v>0.4394790946394907</v>
      </c>
      <c r="O28" s="41">
        <v>2.0124657412989685E-2</v>
      </c>
      <c r="P28" s="117" t="s">
        <v>257</v>
      </c>
      <c r="Q28" s="175">
        <v>40</v>
      </c>
      <c r="R28" s="175">
        <v>34.92</v>
      </c>
      <c r="S28" s="175">
        <v>25.08</v>
      </c>
      <c r="T28" s="30" t="s">
        <v>351</v>
      </c>
      <c r="U28" s="79" t="s">
        <v>393</v>
      </c>
      <c r="V28" s="355">
        <v>5</v>
      </c>
      <c r="W28" s="352">
        <v>0</v>
      </c>
      <c r="X28" s="355">
        <v>5</v>
      </c>
      <c r="Y28" s="352">
        <v>0</v>
      </c>
      <c r="Z28" s="323">
        <v>2.3333333333333335</v>
      </c>
      <c r="AA28" s="233">
        <v>1.0408329997330668</v>
      </c>
      <c r="AB28" s="323">
        <v>2.8333333333333335</v>
      </c>
      <c r="AC28" s="233">
        <v>1.4433756729740645</v>
      </c>
      <c r="AD28" s="323">
        <v>0.70000000000000007</v>
      </c>
      <c r="AE28" s="233">
        <v>0.17320508075688812</v>
      </c>
      <c r="AF28" s="330">
        <v>2</v>
      </c>
      <c r="AG28" s="233">
        <v>0.5196152422706628</v>
      </c>
      <c r="AH28" s="323">
        <v>1.5</v>
      </c>
      <c r="AI28" s="233">
        <v>0.34641016151377496</v>
      </c>
      <c r="AJ28" s="323">
        <v>1.3333333333333333</v>
      </c>
      <c r="AK28" s="233">
        <v>0.28867513459481314</v>
      </c>
      <c r="AL28" s="323">
        <v>5.666666666666667</v>
      </c>
      <c r="AM28" s="233">
        <v>1.4433756729740652</v>
      </c>
      <c r="AN28" s="323">
        <v>4.32</v>
      </c>
      <c r="AO28" s="233">
        <v>1.7237459209523878</v>
      </c>
      <c r="AP28" s="323">
        <v>5.253333333333333</v>
      </c>
      <c r="AQ28" s="233">
        <v>2.0991506218786045</v>
      </c>
      <c r="AR28" s="323">
        <v>5.5733333333333333</v>
      </c>
      <c r="AS28" s="233">
        <v>2.2203678373939173</v>
      </c>
      <c r="AU28" s="350"/>
      <c r="AV28" s="323"/>
      <c r="AW28" s="233"/>
      <c r="AX28" s="323"/>
      <c r="AY28" s="233"/>
      <c r="AZ28" s="323"/>
      <c r="BA28" s="233"/>
      <c r="BB28" s="323"/>
      <c r="BC28" s="233"/>
      <c r="BD28" s="323"/>
      <c r="BE28" s="233"/>
      <c r="BF28" s="323"/>
      <c r="BG28" s="233"/>
      <c r="BH28" s="56"/>
    </row>
    <row r="29" spans="1:60" x14ac:dyDescent="0.2">
      <c r="A29" s="108"/>
      <c r="B29" s="110"/>
      <c r="C29" s="88" t="s">
        <v>30</v>
      </c>
      <c r="F29" s="94"/>
      <c r="G29" s="88" t="s">
        <v>90</v>
      </c>
      <c r="H29" s="43">
        <v>4.7633333333333328</v>
      </c>
      <c r="I29" s="43">
        <v>0.11846237095944577</v>
      </c>
      <c r="J29" s="43">
        <v>6.6999999999999993</v>
      </c>
      <c r="K29" s="43">
        <v>0.13527749258468705</v>
      </c>
      <c r="L29" s="43">
        <v>20.750285297645767</v>
      </c>
      <c r="M29" s="43">
        <v>1.6984509887592323</v>
      </c>
      <c r="N29" s="43">
        <v>7.9328656489091749</v>
      </c>
      <c r="O29" s="43">
        <v>0.3818869937290556</v>
      </c>
      <c r="P29" s="117" t="s">
        <v>257</v>
      </c>
      <c r="Q29" s="175">
        <v>40</v>
      </c>
      <c r="R29" s="175">
        <v>34.92</v>
      </c>
      <c r="S29" s="175">
        <v>25.08</v>
      </c>
      <c r="T29" s="30" t="s">
        <v>351</v>
      </c>
      <c r="U29" s="358" t="s">
        <v>393</v>
      </c>
      <c r="V29" s="359">
        <v>5</v>
      </c>
      <c r="W29" s="360">
        <v>0</v>
      </c>
      <c r="X29" s="359">
        <v>5</v>
      </c>
      <c r="Y29" s="360">
        <v>0</v>
      </c>
      <c r="Z29" s="328">
        <v>2.3333333333333335</v>
      </c>
      <c r="AA29" s="234">
        <v>1.0408329997330668</v>
      </c>
      <c r="AB29" s="328">
        <v>2.8333333333333335</v>
      </c>
      <c r="AC29" s="234">
        <v>1.4433756729740645</v>
      </c>
      <c r="AD29" s="328">
        <v>0.70000000000000007</v>
      </c>
      <c r="AE29" s="234">
        <v>0.17320508075688812</v>
      </c>
      <c r="AF29" s="363">
        <v>2</v>
      </c>
      <c r="AG29" s="234">
        <v>0.5196152422706628</v>
      </c>
      <c r="AH29" s="328">
        <v>1.5</v>
      </c>
      <c r="AI29" s="234">
        <v>0.34641016151377496</v>
      </c>
      <c r="AJ29" s="328">
        <v>1.3333333333333333</v>
      </c>
      <c r="AK29" s="234">
        <v>0.28867513459481314</v>
      </c>
      <c r="AL29" s="328">
        <v>5.666666666666667</v>
      </c>
      <c r="AM29" s="234">
        <v>1.4433756729740652</v>
      </c>
      <c r="AN29" s="328">
        <v>4.32</v>
      </c>
      <c r="AO29" s="234">
        <v>1.7237459209523878</v>
      </c>
      <c r="AP29" s="328">
        <v>5.253333333333333</v>
      </c>
      <c r="AQ29" s="234">
        <v>2.0991506218786045</v>
      </c>
      <c r="AR29" s="328">
        <v>5.5733333333333333</v>
      </c>
      <c r="AS29" s="234">
        <v>2.2203678373939173</v>
      </c>
      <c r="AU29" s="350"/>
      <c r="AV29" s="323"/>
      <c r="AW29" s="233"/>
      <c r="AX29" s="323"/>
      <c r="AY29" s="233"/>
      <c r="AZ29" s="330"/>
      <c r="BA29" s="195"/>
      <c r="BB29" s="323"/>
      <c r="BC29" s="233"/>
      <c r="BD29" s="323"/>
      <c r="BE29" s="233"/>
      <c r="BF29" s="323"/>
      <c r="BG29" s="233"/>
      <c r="BH29" s="56"/>
    </row>
    <row r="30" spans="1:60" x14ac:dyDescent="0.2">
      <c r="A30" s="108"/>
      <c r="B30" s="111" t="s">
        <v>94</v>
      </c>
      <c r="C30" s="86" t="s">
        <v>35</v>
      </c>
      <c r="D30" t="s">
        <v>35</v>
      </c>
      <c r="E30" s="19">
        <v>2853.4177249999998</v>
      </c>
      <c r="F30" s="92">
        <v>2863</v>
      </c>
      <c r="G30" s="86" t="s">
        <v>42</v>
      </c>
      <c r="H30" s="45">
        <v>4.0599999999999996</v>
      </c>
      <c r="I30" s="45">
        <v>3.6055512754640112E-2</v>
      </c>
      <c r="J30" s="45">
        <v>57.966666666666661</v>
      </c>
      <c r="K30" s="45">
        <v>2.107921567168316</v>
      </c>
      <c r="L30" s="45">
        <v>3.7096371614490722</v>
      </c>
      <c r="M30" s="45">
        <v>1.4675330095756005</v>
      </c>
      <c r="N30" s="45">
        <v>0.30991763237221787</v>
      </c>
      <c r="O30" s="45">
        <v>2.4904276558209374E-2</v>
      </c>
      <c r="P30" s="106" t="s">
        <v>257</v>
      </c>
      <c r="Q30" s="188">
        <v>46</v>
      </c>
      <c r="R30" s="188">
        <v>36.92</v>
      </c>
      <c r="S30" s="188">
        <v>17.079999999999998</v>
      </c>
      <c r="T30" s="162" t="s">
        <v>418</v>
      </c>
      <c r="U30" s="80" t="s">
        <v>397</v>
      </c>
      <c r="V30" s="355">
        <v>5</v>
      </c>
      <c r="W30" s="352">
        <v>0</v>
      </c>
      <c r="X30" s="355">
        <v>10</v>
      </c>
      <c r="Y30" s="352">
        <v>0</v>
      </c>
      <c r="Z30" s="323">
        <v>2.1666666666666665</v>
      </c>
      <c r="AA30" s="233">
        <v>0.28867513459481237</v>
      </c>
      <c r="AB30" s="323">
        <v>2.6666666666666665</v>
      </c>
      <c r="AC30" s="233">
        <v>0.28867513459481292</v>
      </c>
      <c r="AD30" s="323">
        <v>0.6</v>
      </c>
      <c r="AE30" s="233">
        <v>0.17320508075688748</v>
      </c>
      <c r="AF30" s="323">
        <v>1.8333333333333333</v>
      </c>
      <c r="AG30" s="233">
        <v>0.64291005073286345</v>
      </c>
      <c r="AH30" s="323">
        <v>1.4000000000000001</v>
      </c>
      <c r="AI30" s="233">
        <v>0.43588989435406728</v>
      </c>
      <c r="AJ30" s="323">
        <v>6</v>
      </c>
      <c r="AK30" s="233">
        <v>1</v>
      </c>
      <c r="AL30" s="323">
        <v>26.166666666666668</v>
      </c>
      <c r="AM30" s="233">
        <v>4.2524502740576819</v>
      </c>
      <c r="AN30" s="323">
        <v>2.3199999999999998</v>
      </c>
      <c r="AO30" s="233">
        <v>2.6457513110646015E-2</v>
      </c>
      <c r="AP30" s="323">
        <v>2.8200000000000003</v>
      </c>
      <c r="AQ30" s="233">
        <v>3.60555127546398E-2</v>
      </c>
      <c r="AR30" s="323">
        <v>2.9899999999999998</v>
      </c>
      <c r="AS30" s="233">
        <v>3.60555127546398E-2</v>
      </c>
      <c r="AU30" s="350"/>
      <c r="AV30" s="323"/>
      <c r="AW30" s="233"/>
      <c r="AX30" s="323"/>
      <c r="AY30" s="233"/>
      <c r="AZ30" s="323"/>
      <c r="BA30" s="233"/>
      <c r="BB30" s="323"/>
      <c r="BC30" s="233"/>
      <c r="BD30" s="323"/>
      <c r="BE30" s="233"/>
      <c r="BF30" s="323"/>
      <c r="BG30" s="233"/>
      <c r="BH30" s="56"/>
    </row>
    <row r="31" spans="1:60" x14ac:dyDescent="0.2">
      <c r="A31" s="108"/>
      <c r="B31" s="109"/>
      <c r="C31" s="87" t="s">
        <v>35</v>
      </c>
      <c r="F31" s="93"/>
      <c r="G31" s="87" t="s">
        <v>90</v>
      </c>
      <c r="H31" s="41">
        <v>3.92</v>
      </c>
      <c r="I31" s="41">
        <v>2.0000000000000018E-2</v>
      </c>
      <c r="J31" s="41">
        <v>3.4666666666666668</v>
      </c>
      <c r="K31" s="41">
        <v>0.19857828011475287</v>
      </c>
      <c r="L31" s="41">
        <v>11.663571743357679</v>
      </c>
      <c r="M31" s="41">
        <v>1.5403905646792542</v>
      </c>
      <c r="N31" s="41">
        <v>5.3114959644487234</v>
      </c>
      <c r="O31" s="41">
        <v>0.11918507100012221</v>
      </c>
      <c r="P31" s="107"/>
      <c r="Q31" s="179">
        <v>46</v>
      </c>
      <c r="R31" s="179">
        <v>36.92</v>
      </c>
      <c r="S31" s="179">
        <v>17.079999999999998</v>
      </c>
      <c r="T31" s="61" t="s">
        <v>418</v>
      </c>
      <c r="U31" s="80" t="s">
        <v>397</v>
      </c>
      <c r="V31" s="355">
        <v>5</v>
      </c>
      <c r="W31" s="352">
        <v>0</v>
      </c>
      <c r="X31" s="355">
        <v>10</v>
      </c>
      <c r="Y31" s="352">
        <v>0</v>
      </c>
      <c r="Z31" s="323">
        <v>2.1666666666666665</v>
      </c>
      <c r="AA31" s="233">
        <v>0.28867513459481237</v>
      </c>
      <c r="AB31" s="323">
        <v>2.6666666666666665</v>
      </c>
      <c r="AC31" s="233">
        <v>0.28867513459481292</v>
      </c>
      <c r="AD31" s="323">
        <v>0.6</v>
      </c>
      <c r="AE31" s="233">
        <v>0.17320508075688748</v>
      </c>
      <c r="AF31" s="323">
        <v>1.8333333333333333</v>
      </c>
      <c r="AG31" s="233">
        <v>0.64291005073286345</v>
      </c>
      <c r="AH31" s="323">
        <v>1.4000000000000001</v>
      </c>
      <c r="AI31" s="233">
        <v>0.43588989435406728</v>
      </c>
      <c r="AJ31" s="323">
        <v>6</v>
      </c>
      <c r="AK31" s="233">
        <v>1</v>
      </c>
      <c r="AL31" s="323">
        <v>26.166666666666668</v>
      </c>
      <c r="AM31" s="233">
        <v>4.2524502740576819</v>
      </c>
      <c r="AN31" s="323">
        <v>2.3199999999999998</v>
      </c>
      <c r="AO31" s="233">
        <v>2.6457513110646015E-2</v>
      </c>
      <c r="AP31" s="323">
        <v>2.8200000000000003</v>
      </c>
      <c r="AQ31" s="233">
        <v>3.60555127546398E-2</v>
      </c>
      <c r="AR31" s="323">
        <v>2.9899999999999998</v>
      </c>
      <c r="AS31" s="233">
        <v>3.60555127546398E-2</v>
      </c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</row>
    <row r="32" spans="1:60" x14ac:dyDescent="0.2">
      <c r="A32" s="108"/>
      <c r="B32" s="109"/>
      <c r="C32" s="87" t="s">
        <v>36</v>
      </c>
      <c r="D32" t="s">
        <v>36</v>
      </c>
      <c r="E32" s="19">
        <v>2839.040039</v>
      </c>
      <c r="F32" s="93">
        <v>2849</v>
      </c>
      <c r="G32" s="87" t="s">
        <v>42</v>
      </c>
      <c r="H32" s="41">
        <v>4.2866666666666662</v>
      </c>
      <c r="I32" s="41">
        <v>0.16772994167212193</v>
      </c>
      <c r="J32" s="41">
        <v>35.466666666666661</v>
      </c>
      <c r="K32" s="41">
        <v>1.4294521094927728</v>
      </c>
      <c r="L32" s="41">
        <v>7.9658826726365639</v>
      </c>
      <c r="M32" s="41">
        <v>0.69228262338781532</v>
      </c>
      <c r="N32" s="41">
        <v>0.43672011705768732</v>
      </c>
      <c r="O32" s="41">
        <v>0.12270170940040354</v>
      </c>
      <c r="P32" s="114" t="s">
        <v>408</v>
      </c>
      <c r="Q32" s="175">
        <v>48.4</v>
      </c>
      <c r="R32" s="175">
        <v>18.920000000000002</v>
      </c>
      <c r="S32" s="175">
        <v>32.68</v>
      </c>
      <c r="T32" s="30" t="s">
        <v>418</v>
      </c>
      <c r="U32" s="80" t="s">
        <v>397</v>
      </c>
      <c r="V32" s="355">
        <v>5</v>
      </c>
      <c r="W32" s="352">
        <v>0</v>
      </c>
      <c r="X32" s="355">
        <v>10</v>
      </c>
      <c r="Y32" s="352">
        <v>0</v>
      </c>
      <c r="Z32" s="323">
        <v>2.1666666666666665</v>
      </c>
      <c r="AA32" s="233">
        <v>0.28867513459481237</v>
      </c>
      <c r="AB32" s="323">
        <v>2.6666666666666665</v>
      </c>
      <c r="AC32" s="233">
        <v>0.28867513459481292</v>
      </c>
      <c r="AD32" s="323">
        <v>0.6</v>
      </c>
      <c r="AE32" s="233">
        <v>0.17320508075688748</v>
      </c>
      <c r="AF32" s="323">
        <v>1.8333333333333333</v>
      </c>
      <c r="AG32" s="233">
        <v>0.64291005073286345</v>
      </c>
      <c r="AH32" s="323">
        <v>1.4000000000000001</v>
      </c>
      <c r="AI32" s="233">
        <v>0.43588989435406728</v>
      </c>
      <c r="AJ32" s="323">
        <v>6</v>
      </c>
      <c r="AK32" s="233">
        <v>1</v>
      </c>
      <c r="AL32" s="323">
        <v>26.166666666666668</v>
      </c>
      <c r="AM32" s="233">
        <v>4.2524502740576819</v>
      </c>
      <c r="AN32" s="323">
        <v>2.3199999999999998</v>
      </c>
      <c r="AO32" s="233">
        <v>2.6457513110646015E-2</v>
      </c>
      <c r="AP32" s="323">
        <v>2.8200000000000003</v>
      </c>
      <c r="AQ32" s="233">
        <v>3.60555127546398E-2</v>
      </c>
      <c r="AR32" s="323">
        <v>2.9899999999999998</v>
      </c>
      <c r="AS32" s="233">
        <v>3.60555127546398E-2</v>
      </c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</row>
    <row r="33" spans="1:60" x14ac:dyDescent="0.2">
      <c r="A33" s="108"/>
      <c r="B33" s="109"/>
      <c r="C33" s="87" t="s">
        <v>36</v>
      </c>
      <c r="F33" s="93"/>
      <c r="G33" s="87" t="s">
        <v>90</v>
      </c>
      <c r="H33" s="41">
        <v>4.1633333333333331</v>
      </c>
      <c r="I33" s="41">
        <v>3.5118845842842597E-2</v>
      </c>
      <c r="J33" s="41">
        <v>3.7933333333333334</v>
      </c>
      <c r="K33" s="41">
        <v>0.14364307617610167</v>
      </c>
      <c r="L33" s="41">
        <v>24.438988867762617</v>
      </c>
      <c r="M33" s="41">
        <v>1.2708887242693021</v>
      </c>
      <c r="N33" s="41">
        <v>7.4873241321326738</v>
      </c>
      <c r="O33" s="41">
        <v>0.2463363432682005</v>
      </c>
      <c r="P33" s="114"/>
      <c r="Q33" s="175">
        <v>48.4</v>
      </c>
      <c r="R33" s="175">
        <v>18.920000000000002</v>
      </c>
      <c r="S33" s="175">
        <v>32.68</v>
      </c>
      <c r="T33" s="30" t="s">
        <v>418</v>
      </c>
      <c r="U33" s="80" t="s">
        <v>397</v>
      </c>
      <c r="V33" s="355">
        <v>5</v>
      </c>
      <c r="W33" s="352">
        <v>0</v>
      </c>
      <c r="X33" s="355">
        <v>10</v>
      </c>
      <c r="Y33" s="352">
        <v>0</v>
      </c>
      <c r="Z33" s="323">
        <v>2.1666666666666665</v>
      </c>
      <c r="AA33" s="233">
        <v>0.28867513459481237</v>
      </c>
      <c r="AB33" s="323">
        <v>2.6666666666666665</v>
      </c>
      <c r="AC33" s="233">
        <v>0.28867513459481292</v>
      </c>
      <c r="AD33" s="323">
        <v>0.6</v>
      </c>
      <c r="AE33" s="233">
        <v>0.17320508075688748</v>
      </c>
      <c r="AF33" s="323">
        <v>1.8333333333333333</v>
      </c>
      <c r="AG33" s="233">
        <v>0.64291005073286345</v>
      </c>
      <c r="AH33" s="323">
        <v>1.4000000000000001</v>
      </c>
      <c r="AI33" s="233">
        <v>0.43588989435406728</v>
      </c>
      <c r="AJ33" s="323">
        <v>6</v>
      </c>
      <c r="AK33" s="233">
        <v>1</v>
      </c>
      <c r="AL33" s="323">
        <v>26.166666666666668</v>
      </c>
      <c r="AM33" s="233">
        <v>4.2524502740576819</v>
      </c>
      <c r="AN33" s="323">
        <v>2.3199999999999998</v>
      </c>
      <c r="AO33" s="233">
        <v>2.6457513110646015E-2</v>
      </c>
      <c r="AP33" s="323">
        <v>2.8200000000000003</v>
      </c>
      <c r="AQ33" s="233">
        <v>3.60555127546398E-2</v>
      </c>
      <c r="AR33" s="323">
        <v>2.9899999999999998</v>
      </c>
      <c r="AS33" s="233">
        <v>3.60555127546398E-2</v>
      </c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</row>
    <row r="34" spans="1:60" x14ac:dyDescent="0.2">
      <c r="A34" s="108"/>
      <c r="B34" s="109"/>
      <c r="C34" s="87" t="s">
        <v>37</v>
      </c>
      <c r="D34" t="s">
        <v>37</v>
      </c>
      <c r="E34" s="19">
        <v>2789.6245119999999</v>
      </c>
      <c r="F34" s="93">
        <v>2819</v>
      </c>
      <c r="G34" s="87" t="s">
        <v>42</v>
      </c>
      <c r="H34" s="41">
        <v>3.8933333333333331</v>
      </c>
      <c r="I34" s="41">
        <v>5.773502691896263E-2</v>
      </c>
      <c r="J34" s="41">
        <v>25.7</v>
      </c>
      <c r="K34" s="41">
        <v>1.014889156509222</v>
      </c>
      <c r="L34" s="41">
        <v>24.019045122843462</v>
      </c>
      <c r="M34" s="41">
        <v>0.68586064066583374</v>
      </c>
      <c r="N34" s="41">
        <v>0.73622079801562246</v>
      </c>
      <c r="O34" s="41">
        <v>8.6757487380518403E-2</v>
      </c>
      <c r="P34" s="116" t="s">
        <v>260</v>
      </c>
      <c r="Q34" s="175">
        <v>72.400000000000006</v>
      </c>
      <c r="R34" s="175">
        <v>18.920000000000002</v>
      </c>
      <c r="S34" s="175">
        <v>8.68</v>
      </c>
      <c r="T34" s="30" t="s">
        <v>351</v>
      </c>
      <c r="U34" s="79" t="s">
        <v>393</v>
      </c>
      <c r="V34" s="355">
        <v>5</v>
      </c>
      <c r="W34" s="352">
        <v>0</v>
      </c>
      <c r="X34" s="355">
        <v>10</v>
      </c>
      <c r="Y34" s="352">
        <v>0</v>
      </c>
      <c r="Z34" s="323">
        <v>2.1666666666666665</v>
      </c>
      <c r="AA34" s="233">
        <v>0.28867513459481237</v>
      </c>
      <c r="AB34" s="323">
        <v>2.6666666666666665</v>
      </c>
      <c r="AC34" s="233">
        <v>0.28867513459481292</v>
      </c>
      <c r="AD34" s="323">
        <v>0.6</v>
      </c>
      <c r="AE34" s="233">
        <v>0.17320508075688748</v>
      </c>
      <c r="AF34" s="323">
        <v>1.8333333333333333</v>
      </c>
      <c r="AG34" s="233">
        <v>0.64291005073286345</v>
      </c>
      <c r="AH34" s="323">
        <v>1.4000000000000001</v>
      </c>
      <c r="AI34" s="233">
        <v>0.43588989435406728</v>
      </c>
      <c r="AJ34" s="323">
        <v>6</v>
      </c>
      <c r="AK34" s="233">
        <v>1</v>
      </c>
      <c r="AL34" s="323">
        <v>26.166666666666668</v>
      </c>
      <c r="AM34" s="233">
        <v>4.2524502740576819</v>
      </c>
      <c r="AN34" s="323">
        <v>2.3199999999999998</v>
      </c>
      <c r="AO34" s="233">
        <v>2.6457513110646015E-2</v>
      </c>
      <c r="AP34" s="323">
        <v>2.8200000000000003</v>
      </c>
      <c r="AQ34" s="233">
        <v>3.60555127546398E-2</v>
      </c>
      <c r="AR34" s="323">
        <v>2.9899999999999998</v>
      </c>
      <c r="AS34" s="233">
        <v>3.60555127546398E-2</v>
      </c>
    </row>
    <row r="35" spans="1:60" x14ac:dyDescent="0.2">
      <c r="A35" s="108"/>
      <c r="B35" s="109"/>
      <c r="C35" s="87" t="s">
        <v>37</v>
      </c>
      <c r="F35" s="93"/>
      <c r="G35" s="87" t="s">
        <v>90</v>
      </c>
      <c r="H35" s="41">
        <v>5.45</v>
      </c>
      <c r="I35" s="41">
        <v>9.1651513899116688E-2</v>
      </c>
      <c r="J35" s="41">
        <v>2.9266666666666663</v>
      </c>
      <c r="K35" s="41">
        <v>0.23629078131263026</v>
      </c>
      <c r="L35" s="41">
        <v>30.128163307157347</v>
      </c>
      <c r="M35" s="41">
        <v>1.4432274513849626</v>
      </c>
      <c r="N35" s="41">
        <v>8.3289040982596081</v>
      </c>
      <c r="O35" s="41">
        <v>0.28405996694533786</v>
      </c>
      <c r="P35" s="116" t="s">
        <v>260</v>
      </c>
      <c r="Q35" s="175">
        <v>72.400000000000006</v>
      </c>
      <c r="R35" s="175">
        <v>18.920000000000002</v>
      </c>
      <c r="S35" s="175">
        <v>8.68</v>
      </c>
      <c r="T35" s="30" t="s">
        <v>351</v>
      </c>
      <c r="U35" s="79" t="s">
        <v>393</v>
      </c>
      <c r="V35" s="355">
        <v>5</v>
      </c>
      <c r="W35" s="352">
        <v>0</v>
      </c>
      <c r="X35" s="355">
        <v>10</v>
      </c>
      <c r="Y35" s="352">
        <v>0</v>
      </c>
      <c r="Z35" s="323">
        <v>2.1666666666666665</v>
      </c>
      <c r="AA35" s="233">
        <v>0.28867513459481237</v>
      </c>
      <c r="AB35" s="323">
        <v>2.6666666666666665</v>
      </c>
      <c r="AC35" s="233">
        <v>0.28867513459481292</v>
      </c>
      <c r="AD35" s="323">
        <v>0.6</v>
      </c>
      <c r="AE35" s="233">
        <v>0.17320508075688748</v>
      </c>
      <c r="AF35" s="323">
        <v>1.8333333333333333</v>
      </c>
      <c r="AG35" s="233">
        <v>0.64291005073286345</v>
      </c>
      <c r="AH35" s="323">
        <v>1.4000000000000001</v>
      </c>
      <c r="AI35" s="233">
        <v>0.43588989435406728</v>
      </c>
      <c r="AJ35" s="323">
        <v>6</v>
      </c>
      <c r="AK35" s="233">
        <v>1</v>
      </c>
      <c r="AL35" s="323">
        <v>26.166666666666668</v>
      </c>
      <c r="AM35" s="233">
        <v>4.2524502740576819</v>
      </c>
      <c r="AN35" s="323">
        <v>2.3199999999999998</v>
      </c>
      <c r="AO35" s="233">
        <v>2.6457513110646015E-2</v>
      </c>
      <c r="AP35" s="323">
        <v>2.8200000000000003</v>
      </c>
      <c r="AQ35" s="233">
        <v>3.60555127546398E-2</v>
      </c>
      <c r="AR35" s="323">
        <v>2.9899999999999998</v>
      </c>
      <c r="AS35" s="233">
        <v>3.60555127546398E-2</v>
      </c>
    </row>
    <row r="36" spans="1:60" x14ac:dyDescent="0.2">
      <c r="A36" s="108"/>
      <c r="B36" s="109"/>
      <c r="C36" s="87" t="s">
        <v>38</v>
      </c>
      <c r="D36" t="s">
        <v>38</v>
      </c>
      <c r="E36" s="19">
        <v>2779.251953</v>
      </c>
      <c r="F36" s="93">
        <v>2784</v>
      </c>
      <c r="G36" s="87" t="s">
        <v>42</v>
      </c>
      <c r="H36" s="41">
        <v>4.5133333333333336</v>
      </c>
      <c r="I36" s="41">
        <v>2.5166114784235766E-2</v>
      </c>
      <c r="J36" s="41">
        <v>27.866666666666664</v>
      </c>
      <c r="K36" s="41">
        <v>0.83266639978645363</v>
      </c>
      <c r="L36" s="41">
        <v>23.574411550602466</v>
      </c>
      <c r="M36" s="41">
        <v>4.5274461438163929</v>
      </c>
      <c r="N36" s="41">
        <v>0.55734087091060902</v>
      </c>
      <c r="O36" s="41">
        <v>3.0362749976592697E-2</v>
      </c>
      <c r="P36" s="114" t="s">
        <v>408</v>
      </c>
      <c r="Q36" s="175">
        <v>58</v>
      </c>
      <c r="R36" s="175">
        <v>6.9200000000000017</v>
      </c>
      <c r="S36" s="175">
        <v>35.08</v>
      </c>
      <c r="T36" s="30" t="s">
        <v>418</v>
      </c>
      <c r="U36" s="80" t="s">
        <v>397</v>
      </c>
      <c r="V36" s="355">
        <v>5</v>
      </c>
      <c r="W36" s="352">
        <v>0</v>
      </c>
      <c r="X36" s="355">
        <v>10</v>
      </c>
      <c r="Y36" s="352">
        <v>0</v>
      </c>
      <c r="Z36" s="323">
        <v>2.1666666666666665</v>
      </c>
      <c r="AA36" s="233">
        <v>0.28867513459481237</v>
      </c>
      <c r="AB36" s="323">
        <v>2.6666666666666665</v>
      </c>
      <c r="AC36" s="233">
        <v>0.28867513459481292</v>
      </c>
      <c r="AD36" s="323">
        <v>0.6</v>
      </c>
      <c r="AE36" s="233">
        <v>0.17320508075688748</v>
      </c>
      <c r="AF36" s="323">
        <v>1.8333333333333333</v>
      </c>
      <c r="AG36" s="233">
        <v>0.64291005073286345</v>
      </c>
      <c r="AH36" s="323">
        <v>1.4000000000000001</v>
      </c>
      <c r="AI36" s="233">
        <v>0.43588989435406728</v>
      </c>
      <c r="AJ36" s="323">
        <v>6</v>
      </c>
      <c r="AK36" s="233">
        <v>1</v>
      </c>
      <c r="AL36" s="323">
        <v>26.166666666666668</v>
      </c>
      <c r="AM36" s="233">
        <v>4.2524502740576819</v>
      </c>
      <c r="AN36" s="323">
        <v>2.3199999999999998</v>
      </c>
      <c r="AO36" s="233">
        <v>2.6457513110646015E-2</v>
      </c>
      <c r="AP36" s="323">
        <v>2.8200000000000003</v>
      </c>
      <c r="AQ36" s="233">
        <v>3.60555127546398E-2</v>
      </c>
      <c r="AR36" s="323">
        <v>2.9899999999999998</v>
      </c>
      <c r="AS36" s="233">
        <v>3.60555127546398E-2</v>
      </c>
    </row>
    <row r="37" spans="1:60" x14ac:dyDescent="0.2">
      <c r="A37" s="108"/>
      <c r="B37" s="110"/>
      <c r="C37" s="88" t="s">
        <v>38</v>
      </c>
      <c r="F37" s="94"/>
      <c r="G37" s="88" t="s">
        <v>90</v>
      </c>
      <c r="H37" s="43">
        <v>4.9266666666666667</v>
      </c>
      <c r="I37" s="43">
        <v>0.31469562013687657</v>
      </c>
      <c r="J37" s="43">
        <v>3.28</v>
      </c>
      <c r="K37" s="43">
        <v>8.7177978870813286E-2</v>
      </c>
      <c r="L37" s="43">
        <v>49.149716711138495</v>
      </c>
      <c r="M37" s="43">
        <v>2.7583960743774139</v>
      </c>
      <c r="N37" s="43">
        <v>10.416002189841103</v>
      </c>
      <c r="O37" s="43">
        <v>0.39923323769852453</v>
      </c>
      <c r="P37" s="114"/>
      <c r="Q37" s="175">
        <v>58</v>
      </c>
      <c r="R37" s="175">
        <v>6.9200000000000017</v>
      </c>
      <c r="S37" s="175">
        <v>35.08</v>
      </c>
      <c r="T37" s="30" t="s">
        <v>418</v>
      </c>
      <c r="U37" s="190" t="s">
        <v>397</v>
      </c>
      <c r="V37" s="359">
        <v>5</v>
      </c>
      <c r="W37" s="360">
        <v>0</v>
      </c>
      <c r="X37" s="359">
        <v>10</v>
      </c>
      <c r="Y37" s="360">
        <v>0</v>
      </c>
      <c r="Z37" s="328">
        <v>2.1666666666666665</v>
      </c>
      <c r="AA37" s="234">
        <v>0.28867513459481237</v>
      </c>
      <c r="AB37" s="328">
        <v>2.6666666666666665</v>
      </c>
      <c r="AC37" s="234">
        <v>0.28867513459481292</v>
      </c>
      <c r="AD37" s="328">
        <v>0.6</v>
      </c>
      <c r="AE37" s="234">
        <v>0.17320508075688748</v>
      </c>
      <c r="AF37" s="328">
        <v>1.8333333333333333</v>
      </c>
      <c r="AG37" s="234">
        <v>0.64291005073286345</v>
      </c>
      <c r="AH37" s="328">
        <v>1.4000000000000001</v>
      </c>
      <c r="AI37" s="234">
        <v>0.43588989435406728</v>
      </c>
      <c r="AJ37" s="328">
        <v>6</v>
      </c>
      <c r="AK37" s="234">
        <v>1</v>
      </c>
      <c r="AL37" s="328">
        <v>26.166666666666668</v>
      </c>
      <c r="AM37" s="234">
        <v>4.2524502740576819</v>
      </c>
      <c r="AN37" s="328">
        <v>2.3199999999999998</v>
      </c>
      <c r="AO37" s="234">
        <v>2.6457513110646015E-2</v>
      </c>
      <c r="AP37" s="328">
        <v>2.8200000000000003</v>
      </c>
      <c r="AQ37" s="234">
        <v>3.60555127546398E-2</v>
      </c>
      <c r="AR37" s="328">
        <v>2.9899999999999998</v>
      </c>
      <c r="AS37" s="234">
        <v>3.60555127546398E-2</v>
      </c>
    </row>
    <row r="38" spans="1:60" x14ac:dyDescent="0.2">
      <c r="A38" s="108" t="s">
        <v>87</v>
      </c>
      <c r="B38" s="111" t="s">
        <v>91</v>
      </c>
      <c r="C38" s="86" t="s">
        <v>11</v>
      </c>
      <c r="D38" t="s">
        <v>11</v>
      </c>
      <c r="E38" s="19">
        <v>2887.4067380000001</v>
      </c>
      <c r="F38" s="92">
        <v>2902</v>
      </c>
      <c r="G38" s="86" t="s">
        <v>42</v>
      </c>
      <c r="H38" s="45">
        <v>3.9433333333333334</v>
      </c>
      <c r="I38" s="45">
        <v>2.5166114784235971E-2</v>
      </c>
      <c r="J38" s="45">
        <v>0.22333333333333336</v>
      </c>
      <c r="K38" s="45">
        <v>1.1547005383792526E-2</v>
      </c>
      <c r="L38" s="45">
        <v>91.298969973365885</v>
      </c>
      <c r="M38" s="45">
        <v>5.9063224498679956</v>
      </c>
      <c r="N38" s="45">
        <v>0.73932102920838039</v>
      </c>
      <c r="O38" s="45">
        <v>4.5490754132962316E-2</v>
      </c>
      <c r="P38" s="118" t="s">
        <v>257</v>
      </c>
      <c r="Q38" s="188">
        <v>48.4</v>
      </c>
      <c r="R38" s="188">
        <v>32.92</v>
      </c>
      <c r="S38" s="188">
        <v>18.68</v>
      </c>
      <c r="T38" s="162" t="s">
        <v>418</v>
      </c>
      <c r="U38" s="80" t="s">
        <v>397</v>
      </c>
      <c r="V38" s="355">
        <v>10</v>
      </c>
      <c r="W38" s="352">
        <v>0</v>
      </c>
      <c r="X38" s="355">
        <v>5</v>
      </c>
      <c r="Y38" s="352">
        <v>0</v>
      </c>
      <c r="Z38" s="323">
        <v>2.5</v>
      </c>
      <c r="AA38" s="325">
        <v>0</v>
      </c>
      <c r="AB38" s="323">
        <v>3</v>
      </c>
      <c r="AC38" s="325">
        <v>0</v>
      </c>
      <c r="AD38" s="323">
        <v>0.73333333333333339</v>
      </c>
      <c r="AE38" s="233">
        <v>0.11547005383792504</v>
      </c>
      <c r="AF38" s="323">
        <v>2.3000000000000003</v>
      </c>
      <c r="AG38" s="233">
        <v>0.34641016151377307</v>
      </c>
      <c r="AH38" s="323">
        <v>1.7333333333333332</v>
      </c>
      <c r="AI38" s="233">
        <v>0.28867513459481542</v>
      </c>
      <c r="AJ38" s="323">
        <v>0.66666666666666663</v>
      </c>
      <c r="AK38" s="233">
        <v>0.28867513459481292</v>
      </c>
      <c r="AL38" s="323">
        <v>2.3333333333333335</v>
      </c>
      <c r="AM38" s="233">
        <v>1.4433756729740645</v>
      </c>
      <c r="AN38" s="323">
        <v>2.9766666666666666</v>
      </c>
      <c r="AO38" s="233">
        <v>0.28867513459481292</v>
      </c>
      <c r="AP38" s="323">
        <v>3.6133333333333333</v>
      </c>
      <c r="AQ38" s="233">
        <v>0.35218366420567138</v>
      </c>
      <c r="AR38" s="323">
        <v>3.8333333333333335</v>
      </c>
      <c r="AS38" s="233">
        <v>0.36950417228136029</v>
      </c>
    </row>
    <row r="39" spans="1:60" x14ac:dyDescent="0.2">
      <c r="A39" s="108"/>
      <c r="B39" s="109"/>
      <c r="C39" s="87" t="s">
        <v>11</v>
      </c>
      <c r="F39" s="93"/>
      <c r="G39" s="87" t="s">
        <v>90</v>
      </c>
      <c r="H39" s="41">
        <v>4.6333333333333337</v>
      </c>
      <c r="I39" s="41">
        <v>0.20550750189064468</v>
      </c>
      <c r="J39" s="41">
        <v>17.116666666666667</v>
      </c>
      <c r="K39" s="41">
        <v>0.21548395145191993</v>
      </c>
      <c r="L39" s="41">
        <v>32.30232067040135</v>
      </c>
      <c r="M39" s="41">
        <v>2.488965826564919</v>
      </c>
      <c r="N39" s="41">
        <v>9.2909439405773657</v>
      </c>
      <c r="O39" s="41">
        <v>6.450412315060175E-2</v>
      </c>
      <c r="P39" s="117" t="s">
        <v>257</v>
      </c>
      <c r="Q39" s="179">
        <v>48.4</v>
      </c>
      <c r="R39" s="179">
        <v>32.92</v>
      </c>
      <c r="S39" s="179">
        <v>18.68</v>
      </c>
      <c r="T39" s="30" t="s">
        <v>418</v>
      </c>
      <c r="U39" s="80" t="s">
        <v>397</v>
      </c>
      <c r="V39" s="355">
        <v>10</v>
      </c>
      <c r="W39" s="352">
        <v>0</v>
      </c>
      <c r="X39" s="355">
        <v>5</v>
      </c>
      <c r="Y39" s="352">
        <v>0</v>
      </c>
      <c r="Z39" s="323">
        <v>2.5</v>
      </c>
      <c r="AA39" s="325">
        <v>0</v>
      </c>
      <c r="AB39" s="323">
        <v>3</v>
      </c>
      <c r="AC39" s="325">
        <v>0</v>
      </c>
      <c r="AD39" s="323">
        <v>0.73333333333333339</v>
      </c>
      <c r="AE39" s="233">
        <v>0.11547005383792504</v>
      </c>
      <c r="AF39" s="323">
        <v>2.3000000000000003</v>
      </c>
      <c r="AG39" s="233">
        <v>0.34641016151377307</v>
      </c>
      <c r="AH39" s="323">
        <v>1.7333333333333332</v>
      </c>
      <c r="AI39" s="233">
        <v>0.28867513459481542</v>
      </c>
      <c r="AJ39" s="323">
        <v>0.66666666666666663</v>
      </c>
      <c r="AK39" s="233">
        <v>0.28867513459481292</v>
      </c>
      <c r="AL39" s="323">
        <v>2.3333333333333335</v>
      </c>
      <c r="AM39" s="233">
        <v>1.4433756729740645</v>
      </c>
      <c r="AN39" s="323">
        <v>2.9766666666666666</v>
      </c>
      <c r="AO39" s="233">
        <v>0.28867513459481292</v>
      </c>
      <c r="AP39" s="323">
        <v>3.6133333333333333</v>
      </c>
      <c r="AQ39" s="233">
        <v>0.35218366420567138</v>
      </c>
      <c r="AR39" s="323">
        <v>3.8333333333333335</v>
      </c>
      <c r="AS39" s="233">
        <v>0.36950417228136029</v>
      </c>
    </row>
    <row r="40" spans="1:60" x14ac:dyDescent="0.2">
      <c r="A40" s="108"/>
      <c r="B40" s="109"/>
      <c r="C40" s="87" t="s">
        <v>12</v>
      </c>
      <c r="D40" t="s">
        <v>12</v>
      </c>
      <c r="E40" s="19">
        <v>2885.8696289999998</v>
      </c>
      <c r="F40" s="93">
        <v>2902</v>
      </c>
      <c r="G40" s="87" t="s">
        <v>42</v>
      </c>
      <c r="H40" s="41">
        <v>4.0533333333333337</v>
      </c>
      <c r="I40" s="41">
        <v>2.081665999466124E-2</v>
      </c>
      <c r="J40" s="41">
        <v>0.24333333333333332</v>
      </c>
      <c r="K40" s="41">
        <v>5.7735026918962632E-3</v>
      </c>
      <c r="L40" s="41">
        <v>19.596389748515648</v>
      </c>
      <c r="M40" s="41">
        <v>2.8519804610013653</v>
      </c>
      <c r="N40" s="41">
        <v>0.75231381327531077</v>
      </c>
      <c r="O40" s="41">
        <v>1.3056191418354662E-2</v>
      </c>
      <c r="P40" s="119" t="s">
        <v>258</v>
      </c>
      <c r="Q40" s="175">
        <v>30</v>
      </c>
      <c r="R40" s="175">
        <v>52.92</v>
      </c>
      <c r="S40" s="175">
        <v>17.079999999999998</v>
      </c>
      <c r="T40" s="30" t="s">
        <v>383</v>
      </c>
      <c r="U40" s="79" t="s">
        <v>402</v>
      </c>
      <c r="V40" s="355">
        <v>10</v>
      </c>
      <c r="W40" s="352">
        <v>0</v>
      </c>
      <c r="X40" s="355">
        <v>5</v>
      </c>
      <c r="Y40" s="352">
        <v>0</v>
      </c>
      <c r="Z40" s="323">
        <v>2.5</v>
      </c>
      <c r="AA40" s="325">
        <v>0</v>
      </c>
      <c r="AB40" s="323">
        <v>3</v>
      </c>
      <c r="AC40" s="325">
        <v>0</v>
      </c>
      <c r="AD40" s="323">
        <v>0.73333333333333339</v>
      </c>
      <c r="AE40" s="233">
        <v>0.11547005383792504</v>
      </c>
      <c r="AF40" s="323">
        <v>2.3000000000000003</v>
      </c>
      <c r="AG40" s="233">
        <v>0.34641016151377307</v>
      </c>
      <c r="AH40" s="323">
        <v>1.7333333333333332</v>
      </c>
      <c r="AI40" s="233">
        <v>0.28867513459481542</v>
      </c>
      <c r="AJ40" s="323">
        <v>0.66666666666666663</v>
      </c>
      <c r="AK40" s="233">
        <v>0.28867513459481292</v>
      </c>
      <c r="AL40" s="323">
        <v>2.3333333333333335</v>
      </c>
      <c r="AM40" s="233">
        <v>1.4433756729740645</v>
      </c>
      <c r="AN40" s="323">
        <v>2.9766666666666666</v>
      </c>
      <c r="AO40" s="233">
        <v>0.28867513459481292</v>
      </c>
      <c r="AP40" s="323">
        <v>3.6133333333333333</v>
      </c>
      <c r="AQ40" s="233">
        <v>0.35218366420567138</v>
      </c>
      <c r="AR40" s="323">
        <v>3.8333333333333335</v>
      </c>
      <c r="AS40" s="233">
        <v>0.36950417228136029</v>
      </c>
    </row>
    <row r="41" spans="1:60" x14ac:dyDescent="0.2">
      <c r="A41" s="108"/>
      <c r="B41" s="109"/>
      <c r="C41" s="87" t="s">
        <v>12</v>
      </c>
      <c r="F41" s="93"/>
      <c r="G41" s="87" t="s">
        <v>90</v>
      </c>
      <c r="H41" s="41">
        <v>3.8666666666666671</v>
      </c>
      <c r="I41" s="41">
        <v>5.7735026918963907E-3</v>
      </c>
      <c r="J41" s="41">
        <v>13.546666666666667</v>
      </c>
      <c r="K41" s="41">
        <v>0.16196707484341852</v>
      </c>
      <c r="L41" s="41">
        <v>29.983172928097929</v>
      </c>
      <c r="M41" s="41">
        <v>0.79267948148766443</v>
      </c>
      <c r="N41" s="41">
        <v>9.8137868562882797</v>
      </c>
      <c r="O41" s="41">
        <v>0.29626219095704659</v>
      </c>
      <c r="P41" s="119" t="s">
        <v>258</v>
      </c>
      <c r="Q41" s="175">
        <v>30</v>
      </c>
      <c r="R41" s="175">
        <v>52.92</v>
      </c>
      <c r="S41" s="175">
        <v>17.079999999999998</v>
      </c>
      <c r="T41" s="30" t="s">
        <v>383</v>
      </c>
      <c r="U41" s="79" t="s">
        <v>402</v>
      </c>
      <c r="V41" s="355">
        <v>10</v>
      </c>
      <c r="W41" s="352">
        <v>0</v>
      </c>
      <c r="X41" s="355">
        <v>5</v>
      </c>
      <c r="Y41" s="352">
        <v>0</v>
      </c>
      <c r="Z41" s="323">
        <v>2.5</v>
      </c>
      <c r="AA41" s="325">
        <v>0</v>
      </c>
      <c r="AB41" s="323">
        <v>3</v>
      </c>
      <c r="AC41" s="325">
        <v>0</v>
      </c>
      <c r="AD41" s="323">
        <v>0.73333333333333339</v>
      </c>
      <c r="AE41" s="233">
        <v>0.11547005383792504</v>
      </c>
      <c r="AF41" s="323">
        <v>2.3000000000000003</v>
      </c>
      <c r="AG41" s="233">
        <v>0.34641016151377307</v>
      </c>
      <c r="AH41" s="323">
        <v>1.7333333333333332</v>
      </c>
      <c r="AI41" s="233">
        <v>0.28867513459481542</v>
      </c>
      <c r="AJ41" s="323">
        <v>0.66666666666666663</v>
      </c>
      <c r="AK41" s="233">
        <v>0.28867513459481292</v>
      </c>
      <c r="AL41" s="323">
        <v>2.3333333333333335</v>
      </c>
      <c r="AM41" s="233">
        <v>1.4433756729740645</v>
      </c>
      <c r="AN41" s="323">
        <v>2.9766666666666666</v>
      </c>
      <c r="AO41" s="233">
        <v>0.28867513459481292</v>
      </c>
      <c r="AP41" s="323">
        <v>3.6133333333333333</v>
      </c>
      <c r="AQ41" s="233">
        <v>0.35218366420567138</v>
      </c>
      <c r="AR41" s="323">
        <v>3.8333333333333335</v>
      </c>
      <c r="AS41" s="233">
        <v>0.36950417228136029</v>
      </c>
    </row>
    <row r="42" spans="1:60" x14ac:dyDescent="0.2">
      <c r="A42" s="108"/>
      <c r="B42" s="109"/>
      <c r="C42" s="87" t="s">
        <v>13</v>
      </c>
      <c r="D42" t="s">
        <v>13</v>
      </c>
      <c r="E42" s="19">
        <v>2890.5112300000001</v>
      </c>
      <c r="F42" s="93">
        <v>2903</v>
      </c>
      <c r="G42" s="87" t="s">
        <v>42</v>
      </c>
      <c r="H42" s="41">
        <v>3.6466666666666665</v>
      </c>
      <c r="I42" s="41">
        <v>5.7735026918961348E-3</v>
      </c>
      <c r="J42" s="41">
        <v>0.26</v>
      </c>
      <c r="K42" s="41">
        <v>1.0000000000000009E-2</v>
      </c>
      <c r="L42" s="41">
        <v>39.544262550485556</v>
      </c>
      <c r="M42" s="41">
        <v>5.073392573825708</v>
      </c>
      <c r="N42" s="41">
        <v>0.35839056226959115</v>
      </c>
      <c r="O42" s="41">
        <v>2.4558959003903473E-2</v>
      </c>
      <c r="P42" s="120" t="s">
        <v>409</v>
      </c>
      <c r="Q42" s="175">
        <v>24.400000000000006</v>
      </c>
      <c r="R42" s="175">
        <v>48.92</v>
      </c>
      <c r="S42" s="175">
        <v>26.68</v>
      </c>
      <c r="T42" s="30" t="s">
        <v>361</v>
      </c>
      <c r="U42" s="80" t="s">
        <v>387</v>
      </c>
      <c r="V42" s="355">
        <v>10</v>
      </c>
      <c r="W42" s="352">
        <v>0</v>
      </c>
      <c r="X42" s="355">
        <v>5</v>
      </c>
      <c r="Y42" s="352">
        <v>0</v>
      </c>
      <c r="Z42" s="323">
        <v>2.5</v>
      </c>
      <c r="AA42" s="325">
        <v>0</v>
      </c>
      <c r="AB42" s="323">
        <v>3</v>
      </c>
      <c r="AC42" s="325">
        <v>0</v>
      </c>
      <c r="AD42" s="323">
        <v>0.73333333333333339</v>
      </c>
      <c r="AE42" s="233">
        <v>0.11547005383792504</v>
      </c>
      <c r="AF42" s="323">
        <v>2.3000000000000003</v>
      </c>
      <c r="AG42" s="233">
        <v>0.34641016151377307</v>
      </c>
      <c r="AH42" s="323">
        <v>1.7333333333333332</v>
      </c>
      <c r="AI42" s="233">
        <v>0.28867513459481542</v>
      </c>
      <c r="AJ42" s="323">
        <v>0.66666666666666663</v>
      </c>
      <c r="AK42" s="233">
        <v>0.28867513459481292</v>
      </c>
      <c r="AL42" s="323">
        <v>2.3333333333333335</v>
      </c>
      <c r="AM42" s="233">
        <v>1.4433756729740645</v>
      </c>
      <c r="AN42" s="323">
        <v>2.9766666666666666</v>
      </c>
      <c r="AO42" s="233">
        <v>0.28867513459481292</v>
      </c>
      <c r="AP42" s="323">
        <v>3.6133333333333333</v>
      </c>
      <c r="AQ42" s="233">
        <v>0.35218366420567138</v>
      </c>
      <c r="AR42" s="323">
        <v>3.8333333333333335</v>
      </c>
      <c r="AS42" s="233">
        <v>0.36950417228136029</v>
      </c>
    </row>
    <row r="43" spans="1:60" x14ac:dyDescent="0.2">
      <c r="A43" s="108"/>
      <c r="B43" s="109"/>
      <c r="C43" s="87" t="s">
        <v>13</v>
      </c>
      <c r="F43" s="93"/>
      <c r="G43" s="87" t="s">
        <v>90</v>
      </c>
      <c r="H43" s="41">
        <v>3.8133333333333339</v>
      </c>
      <c r="I43" s="41">
        <v>2.0816659994661309E-2</v>
      </c>
      <c r="J43" s="41">
        <v>13.950000000000001</v>
      </c>
      <c r="K43" s="41">
        <v>9.6436507609929514E-2</v>
      </c>
      <c r="L43" s="41">
        <v>11.25695163153067</v>
      </c>
      <c r="M43" s="41">
        <v>1.2124492459247387</v>
      </c>
      <c r="N43" s="41">
        <v>6.006941379519426</v>
      </c>
      <c r="O43" s="41">
        <v>0.21936102515832201</v>
      </c>
      <c r="P43" s="120" t="s">
        <v>409</v>
      </c>
      <c r="Q43" s="175">
        <v>24.400000000000006</v>
      </c>
      <c r="R43" s="175">
        <v>48.92</v>
      </c>
      <c r="S43" s="175">
        <v>26.68</v>
      </c>
      <c r="T43" s="30" t="s">
        <v>361</v>
      </c>
      <c r="U43" s="80" t="s">
        <v>387</v>
      </c>
      <c r="V43" s="355">
        <v>10</v>
      </c>
      <c r="W43" s="352">
        <v>0</v>
      </c>
      <c r="X43" s="355">
        <v>5</v>
      </c>
      <c r="Y43" s="352">
        <v>0</v>
      </c>
      <c r="Z43" s="323">
        <v>2.5</v>
      </c>
      <c r="AA43" s="325">
        <v>0</v>
      </c>
      <c r="AB43" s="323">
        <v>3</v>
      </c>
      <c r="AC43" s="325">
        <v>0</v>
      </c>
      <c r="AD43" s="323">
        <v>0.73333333333333339</v>
      </c>
      <c r="AE43" s="233">
        <v>0.11547005383792504</v>
      </c>
      <c r="AF43" s="323">
        <v>2.3000000000000003</v>
      </c>
      <c r="AG43" s="233">
        <v>0.34641016151377307</v>
      </c>
      <c r="AH43" s="323">
        <v>1.7333333333333332</v>
      </c>
      <c r="AI43" s="233">
        <v>0.28867513459481542</v>
      </c>
      <c r="AJ43" s="323">
        <v>0.66666666666666663</v>
      </c>
      <c r="AK43" s="233">
        <v>0.28867513459481292</v>
      </c>
      <c r="AL43" s="323">
        <v>2.3333333333333335</v>
      </c>
      <c r="AM43" s="233">
        <v>1.4433756729740645</v>
      </c>
      <c r="AN43" s="323">
        <v>2.9766666666666666</v>
      </c>
      <c r="AO43" s="233">
        <v>0.28867513459481292</v>
      </c>
      <c r="AP43" s="323">
        <v>3.6133333333333333</v>
      </c>
      <c r="AQ43" s="233">
        <v>0.35218366420567138</v>
      </c>
      <c r="AR43" s="323">
        <v>3.8333333333333335</v>
      </c>
      <c r="AS43" s="233">
        <v>0.36950417228136029</v>
      </c>
    </row>
    <row r="44" spans="1:60" x14ac:dyDescent="0.2">
      <c r="A44" s="108"/>
      <c r="B44" s="109"/>
      <c r="C44" s="87" t="s">
        <v>14</v>
      </c>
      <c r="D44" t="s">
        <v>14</v>
      </c>
      <c r="E44" s="19">
        <v>2888.4504390000002</v>
      </c>
      <c r="F44" s="93">
        <v>2903</v>
      </c>
      <c r="G44" s="87" t="s">
        <v>42</v>
      </c>
      <c r="H44" s="41">
        <v>4.2850000000000001</v>
      </c>
      <c r="I44" s="41">
        <v>4.9497474683058526E-2</v>
      </c>
      <c r="J44" s="41">
        <v>26.25</v>
      </c>
      <c r="K44" s="41">
        <v>0.91923881554250975</v>
      </c>
      <c r="L44" s="41">
        <v>14.917074038484069</v>
      </c>
      <c r="M44" s="41">
        <v>0.64511121379182745</v>
      </c>
      <c r="N44" s="41">
        <v>0.73108470011583238</v>
      </c>
      <c r="O44" s="41">
        <v>2.4478621134614183E-2</v>
      </c>
      <c r="P44" s="90" t="s">
        <v>407</v>
      </c>
      <c r="Q44" s="175">
        <v>24.400000000000006</v>
      </c>
      <c r="R44" s="175">
        <v>36.92</v>
      </c>
      <c r="S44" s="175">
        <v>38.68</v>
      </c>
      <c r="T44" s="30" t="s">
        <v>418</v>
      </c>
      <c r="U44" s="80" t="s">
        <v>397</v>
      </c>
      <c r="V44" s="355">
        <v>10</v>
      </c>
      <c r="W44" s="352">
        <v>0</v>
      </c>
      <c r="X44" s="355">
        <v>5</v>
      </c>
      <c r="Y44" s="352">
        <v>0</v>
      </c>
      <c r="Z44" s="323">
        <v>2.5</v>
      </c>
      <c r="AA44" s="325">
        <v>0</v>
      </c>
      <c r="AB44" s="323">
        <v>3</v>
      </c>
      <c r="AC44" s="325">
        <v>0</v>
      </c>
      <c r="AD44" s="323">
        <v>0.73333333333333339</v>
      </c>
      <c r="AE44" s="233">
        <v>0.11547005383792504</v>
      </c>
      <c r="AF44" s="323">
        <v>2.3000000000000003</v>
      </c>
      <c r="AG44" s="233">
        <v>0.34641016151377307</v>
      </c>
      <c r="AH44" s="323">
        <v>1.7333333333333332</v>
      </c>
      <c r="AI44" s="233">
        <v>0.28867513459481542</v>
      </c>
      <c r="AJ44" s="323">
        <v>0.66666666666666663</v>
      </c>
      <c r="AK44" s="233">
        <v>0.28867513459481292</v>
      </c>
      <c r="AL44" s="323">
        <v>2.3333333333333335</v>
      </c>
      <c r="AM44" s="233">
        <v>1.4433756729740645</v>
      </c>
      <c r="AN44" s="323">
        <v>2.9766666666666666</v>
      </c>
      <c r="AO44" s="233">
        <v>0.28867513459481292</v>
      </c>
      <c r="AP44" s="323">
        <v>3.6133333333333333</v>
      </c>
      <c r="AQ44" s="233">
        <v>0.35218366420567138</v>
      </c>
      <c r="AR44" s="323">
        <v>3.8333333333333335</v>
      </c>
      <c r="AS44" s="233">
        <v>0.36950417228136029</v>
      </c>
    </row>
    <row r="45" spans="1:60" x14ac:dyDescent="0.2">
      <c r="A45" s="108"/>
      <c r="B45" s="109"/>
      <c r="C45" s="87" t="s">
        <v>14</v>
      </c>
      <c r="F45" s="93"/>
      <c r="G45" s="87" t="s">
        <v>90</v>
      </c>
      <c r="H45" s="41">
        <v>4.0266666666666673</v>
      </c>
      <c r="I45" s="41">
        <v>3.5118845842842181E-2</v>
      </c>
      <c r="J45" s="41">
        <v>13.76</v>
      </c>
      <c r="K45" s="41">
        <v>7.9372539331937705E-2</v>
      </c>
      <c r="L45" s="41">
        <v>29.0062491389169</v>
      </c>
      <c r="M45" s="41">
        <v>1.6622294470022461</v>
      </c>
      <c r="N45" s="41">
        <v>10.874294531574611</v>
      </c>
      <c r="O45" s="41">
        <v>2.2888444155729464</v>
      </c>
      <c r="P45" s="90" t="s">
        <v>407</v>
      </c>
      <c r="Q45" s="175">
        <v>24.400000000000006</v>
      </c>
      <c r="R45" s="175">
        <v>36.92</v>
      </c>
      <c r="S45" s="175">
        <v>38.68</v>
      </c>
      <c r="T45" s="30" t="s">
        <v>418</v>
      </c>
      <c r="U45" s="80" t="s">
        <v>397</v>
      </c>
      <c r="V45" s="355">
        <v>10</v>
      </c>
      <c r="W45" s="352">
        <v>0</v>
      </c>
      <c r="X45" s="355">
        <v>5</v>
      </c>
      <c r="Y45" s="352">
        <v>0</v>
      </c>
      <c r="Z45" s="323">
        <v>2.5</v>
      </c>
      <c r="AA45" s="325">
        <v>0</v>
      </c>
      <c r="AB45" s="323">
        <v>3</v>
      </c>
      <c r="AC45" s="325">
        <v>0</v>
      </c>
      <c r="AD45" s="323">
        <v>0.73333333333333339</v>
      </c>
      <c r="AE45" s="233">
        <v>0.11547005383792504</v>
      </c>
      <c r="AF45" s="323">
        <v>2.3000000000000003</v>
      </c>
      <c r="AG45" s="233">
        <v>0.34641016151377307</v>
      </c>
      <c r="AH45" s="323">
        <v>1.7333333333333332</v>
      </c>
      <c r="AI45" s="233">
        <v>0.28867513459481542</v>
      </c>
      <c r="AJ45" s="323">
        <v>0.66666666666666663</v>
      </c>
      <c r="AK45" s="233">
        <v>0.28867513459481292</v>
      </c>
      <c r="AL45" s="323">
        <v>2.3333333333333335</v>
      </c>
      <c r="AM45" s="233">
        <v>1.4433756729740645</v>
      </c>
      <c r="AN45" s="323">
        <v>2.9766666666666666</v>
      </c>
      <c r="AO45" s="233">
        <v>0.28867513459481292</v>
      </c>
      <c r="AP45" s="323">
        <v>3.6133333333333333</v>
      </c>
      <c r="AQ45" s="233">
        <v>0.35218366420567138</v>
      </c>
      <c r="AR45" s="323">
        <v>3.8333333333333335</v>
      </c>
      <c r="AS45" s="233">
        <v>0.36950417228136029</v>
      </c>
    </row>
    <row r="46" spans="1:60" x14ac:dyDescent="0.2">
      <c r="A46" s="108"/>
      <c r="B46" s="110"/>
      <c r="C46" s="88" t="s">
        <v>44</v>
      </c>
      <c r="F46" s="94">
        <v>2903</v>
      </c>
      <c r="G46" s="88" t="s">
        <v>90</v>
      </c>
      <c r="H46" s="43">
        <v>3.9566666666666666</v>
      </c>
      <c r="I46" s="43">
        <v>5.507570547286076E-2</v>
      </c>
      <c r="J46" s="43">
        <v>14.350000000000001</v>
      </c>
      <c r="K46" s="43">
        <v>7.0000000000000534E-2</v>
      </c>
      <c r="L46" s="43">
        <v>41.744314394318458</v>
      </c>
      <c r="M46" s="43">
        <v>5.2442055163017569</v>
      </c>
      <c r="N46" s="43">
        <v>8.7134548331932056</v>
      </c>
      <c r="O46" s="43">
        <v>0.27774234413359433</v>
      </c>
      <c r="P46" s="119" t="s">
        <v>258</v>
      </c>
      <c r="Q46" s="175">
        <v>28</v>
      </c>
      <c r="R46" s="175">
        <v>52.92</v>
      </c>
      <c r="S46" s="175">
        <v>19.079999999999998</v>
      </c>
      <c r="T46" s="189" t="s">
        <v>418</v>
      </c>
      <c r="U46" s="190" t="s">
        <v>397</v>
      </c>
      <c r="V46" s="359">
        <v>10</v>
      </c>
      <c r="W46" s="360">
        <v>0</v>
      </c>
      <c r="X46" s="359">
        <v>5</v>
      </c>
      <c r="Y46" s="360">
        <v>0</v>
      </c>
      <c r="Z46" s="328">
        <v>2.5</v>
      </c>
      <c r="AA46" s="362">
        <v>0</v>
      </c>
      <c r="AB46" s="328">
        <v>3</v>
      </c>
      <c r="AC46" s="362">
        <v>0</v>
      </c>
      <c r="AD46" s="328">
        <v>0.73333333333333339</v>
      </c>
      <c r="AE46" s="234">
        <v>0.11547005383792504</v>
      </c>
      <c r="AF46" s="328">
        <v>2.3000000000000003</v>
      </c>
      <c r="AG46" s="234">
        <v>0.34641016151377307</v>
      </c>
      <c r="AH46" s="328">
        <v>1.7333333333333332</v>
      </c>
      <c r="AI46" s="234">
        <v>0.28867513459481542</v>
      </c>
      <c r="AJ46" s="328">
        <v>0.66666666666666663</v>
      </c>
      <c r="AK46" s="234">
        <v>0.28867513459481292</v>
      </c>
      <c r="AL46" s="328">
        <v>2.3333333333333335</v>
      </c>
      <c r="AM46" s="234">
        <v>1.4433756729740645</v>
      </c>
      <c r="AN46" s="328">
        <v>2.9766666666666666</v>
      </c>
      <c r="AO46" s="234">
        <v>0.28867513459481292</v>
      </c>
      <c r="AP46" s="328">
        <v>3.6133333333333333</v>
      </c>
      <c r="AQ46" s="234">
        <v>0.35218366420567138</v>
      </c>
      <c r="AR46" s="328">
        <v>3.8333333333333335</v>
      </c>
      <c r="AS46" s="234">
        <v>0.36950417228136029</v>
      </c>
    </row>
    <row r="47" spans="1:60" x14ac:dyDescent="0.2">
      <c r="A47" s="108"/>
      <c r="B47" s="111" t="s">
        <v>89</v>
      </c>
      <c r="C47" s="86" t="s">
        <v>16</v>
      </c>
      <c r="D47" t="s">
        <v>16</v>
      </c>
      <c r="E47" s="19">
        <v>2974</v>
      </c>
      <c r="F47" s="92">
        <v>2979</v>
      </c>
      <c r="G47" s="86" t="s">
        <v>42</v>
      </c>
      <c r="H47" s="45">
        <v>3.84</v>
      </c>
      <c r="I47" s="45">
        <v>0.12288205727444505</v>
      </c>
      <c r="J47" s="45">
        <v>26.293333333333333</v>
      </c>
      <c r="K47" s="45">
        <v>8.9328681470921474</v>
      </c>
      <c r="L47" s="45">
        <v>4.2467561616509935</v>
      </c>
      <c r="M47" s="45">
        <v>1.1397217290880712</v>
      </c>
      <c r="N47" s="45">
        <v>1.4791017082623241</v>
      </c>
      <c r="O47" s="45">
        <v>9.5512820832686321E-2</v>
      </c>
      <c r="P47" s="90" t="s">
        <v>407</v>
      </c>
      <c r="Q47" s="188">
        <v>34.400000000000006</v>
      </c>
      <c r="R47" s="188">
        <v>30.92</v>
      </c>
      <c r="S47" s="188">
        <v>34.68</v>
      </c>
      <c r="T47" s="30" t="s">
        <v>361</v>
      </c>
      <c r="U47" s="79" t="s">
        <v>387</v>
      </c>
      <c r="V47" s="355">
        <v>5</v>
      </c>
      <c r="W47" s="352">
        <v>0</v>
      </c>
      <c r="X47" s="355">
        <v>5</v>
      </c>
      <c r="Y47" s="352">
        <v>0</v>
      </c>
      <c r="Z47" s="324">
        <v>2</v>
      </c>
      <c r="AA47" s="325">
        <v>0</v>
      </c>
      <c r="AB47" s="323">
        <v>2.5</v>
      </c>
      <c r="AC47" s="325">
        <v>0</v>
      </c>
      <c r="AD47" s="323">
        <v>0.56666666666666665</v>
      </c>
      <c r="AE47" s="233">
        <v>0.1527525231651948</v>
      </c>
      <c r="AF47" s="323">
        <v>1.6666666666666667</v>
      </c>
      <c r="AG47" s="233">
        <v>0.4509249752822892</v>
      </c>
      <c r="AH47" s="323">
        <v>1.2666666666666668</v>
      </c>
      <c r="AI47" s="233">
        <v>0.35118845842842489</v>
      </c>
      <c r="AJ47" s="323">
        <v>0.5</v>
      </c>
      <c r="AK47" s="233">
        <v>0</v>
      </c>
      <c r="AL47" s="323">
        <v>2.8333333333333335</v>
      </c>
      <c r="AM47" s="233">
        <v>0.28867513459481292</v>
      </c>
      <c r="AN47" s="323">
        <v>2.41</v>
      </c>
      <c r="AO47" s="233">
        <v>1.7320508075688915E-2</v>
      </c>
      <c r="AP47" s="323">
        <v>2.9299999999999997</v>
      </c>
      <c r="AQ47" s="233">
        <v>1.7320508075688915E-2</v>
      </c>
      <c r="AR47" s="323">
        <v>3.1033333333333331</v>
      </c>
      <c r="AS47" s="233">
        <v>2.3094010767585049E-2</v>
      </c>
    </row>
    <row r="48" spans="1:60" x14ac:dyDescent="0.2">
      <c r="A48" s="108"/>
      <c r="B48" s="109"/>
      <c r="C48" s="87" t="s">
        <v>16</v>
      </c>
      <c r="F48" s="93"/>
      <c r="G48" s="87" t="s">
        <v>90</v>
      </c>
      <c r="H48" s="41">
        <v>4.0233333333333334</v>
      </c>
      <c r="I48" s="41">
        <v>3.0550504633038766E-2</v>
      </c>
      <c r="J48" s="41">
        <v>13.170000000000002</v>
      </c>
      <c r="K48" s="41">
        <v>0.1153256259467082</v>
      </c>
      <c r="L48" s="41">
        <v>24.740415864969844</v>
      </c>
      <c r="M48" s="41">
        <v>5.8442621488026383</v>
      </c>
      <c r="N48" s="41">
        <v>14.08888235879231</v>
      </c>
      <c r="O48" s="41">
        <v>0.36158381245298077</v>
      </c>
      <c r="P48" s="90" t="s">
        <v>407</v>
      </c>
      <c r="Q48" s="179">
        <v>34.400000000000006</v>
      </c>
      <c r="R48" s="179">
        <v>30.92</v>
      </c>
      <c r="S48" s="179">
        <v>34.68</v>
      </c>
      <c r="T48" s="30" t="s">
        <v>361</v>
      </c>
      <c r="U48" s="79" t="s">
        <v>387</v>
      </c>
      <c r="V48" s="355">
        <v>5</v>
      </c>
      <c r="W48" s="352">
        <v>0</v>
      </c>
      <c r="X48" s="355">
        <v>5</v>
      </c>
      <c r="Y48" s="352">
        <v>0</v>
      </c>
      <c r="Z48" s="324">
        <v>2</v>
      </c>
      <c r="AA48" s="325">
        <v>0</v>
      </c>
      <c r="AB48" s="323">
        <v>2.5</v>
      </c>
      <c r="AC48" s="325">
        <v>0</v>
      </c>
      <c r="AD48" s="323">
        <v>0.56666666666666665</v>
      </c>
      <c r="AE48" s="233">
        <v>0.1527525231651948</v>
      </c>
      <c r="AF48" s="323">
        <v>1.6666666666666667</v>
      </c>
      <c r="AG48" s="233">
        <v>0.4509249752822892</v>
      </c>
      <c r="AH48" s="323">
        <v>1.2666666666666668</v>
      </c>
      <c r="AI48" s="233">
        <v>0.35118845842842489</v>
      </c>
      <c r="AJ48" s="323">
        <v>0.5</v>
      </c>
      <c r="AK48" s="233">
        <v>0</v>
      </c>
      <c r="AL48" s="323">
        <v>2.8333333333333335</v>
      </c>
      <c r="AM48" s="233">
        <v>0.28867513459481292</v>
      </c>
      <c r="AN48" s="323">
        <v>2.41</v>
      </c>
      <c r="AO48" s="233">
        <v>1.7320508075688915E-2</v>
      </c>
      <c r="AP48" s="323">
        <v>2.9299999999999997</v>
      </c>
      <c r="AQ48" s="233">
        <v>1.7320508075688915E-2</v>
      </c>
      <c r="AR48" s="323">
        <v>3.1033333333333331</v>
      </c>
      <c r="AS48" s="233">
        <v>2.3094010767585049E-2</v>
      </c>
    </row>
    <row r="49" spans="1:45" x14ac:dyDescent="0.2">
      <c r="A49" s="108"/>
      <c r="B49" s="109"/>
      <c r="C49" s="87" t="s">
        <v>45</v>
      </c>
      <c r="D49" t="s">
        <v>45</v>
      </c>
      <c r="E49" s="19">
        <v>2987.0520019999999</v>
      </c>
      <c r="F49" s="93">
        <v>3013</v>
      </c>
      <c r="G49" s="87" t="s">
        <v>42</v>
      </c>
      <c r="H49" s="41">
        <v>4.13</v>
      </c>
      <c r="I49" s="41">
        <v>0.62385895841928518</v>
      </c>
      <c r="J49" s="41">
        <v>32.666666666666664</v>
      </c>
      <c r="K49" s="41">
        <v>1.2583057392117918</v>
      </c>
      <c r="L49" s="41">
        <v>16.813650609257948</v>
      </c>
      <c r="M49" s="41">
        <v>3.3471954085836959</v>
      </c>
      <c r="N49" s="41">
        <v>0.51919410809595501</v>
      </c>
      <c r="O49" s="41">
        <v>2.5634788672092682E-2</v>
      </c>
      <c r="P49" s="90" t="s">
        <v>407</v>
      </c>
      <c r="Q49" s="175">
        <v>40.4</v>
      </c>
      <c r="R49" s="175">
        <v>28.92</v>
      </c>
      <c r="S49" s="175">
        <v>30.68</v>
      </c>
      <c r="T49" s="30" t="s">
        <v>422</v>
      </c>
      <c r="U49" s="80" t="s">
        <v>398</v>
      </c>
      <c r="V49" s="355">
        <v>5</v>
      </c>
      <c r="W49" s="352">
        <v>0</v>
      </c>
      <c r="X49" s="355">
        <v>5</v>
      </c>
      <c r="Y49" s="352">
        <v>0</v>
      </c>
      <c r="Z49" s="324">
        <v>2</v>
      </c>
      <c r="AA49" s="325">
        <v>0</v>
      </c>
      <c r="AB49" s="323">
        <v>2.5</v>
      </c>
      <c r="AC49" s="325">
        <v>0</v>
      </c>
      <c r="AD49" s="323">
        <v>0.56666666666666665</v>
      </c>
      <c r="AE49" s="233">
        <v>0.1527525231651948</v>
      </c>
      <c r="AF49" s="323">
        <v>1.6666666666666667</v>
      </c>
      <c r="AG49" s="233">
        <v>0.4509249752822892</v>
      </c>
      <c r="AH49" s="323">
        <v>1.2666666666666668</v>
      </c>
      <c r="AI49" s="233">
        <v>0.35118845842842489</v>
      </c>
      <c r="AJ49" s="323">
        <v>0.5</v>
      </c>
      <c r="AK49" s="233">
        <v>0</v>
      </c>
      <c r="AL49" s="323">
        <v>2.8333333333333335</v>
      </c>
      <c r="AM49" s="233">
        <v>0.28867513459481292</v>
      </c>
      <c r="AN49" s="323">
        <v>2.41</v>
      </c>
      <c r="AO49" s="233">
        <v>1.7320508075688915E-2</v>
      </c>
      <c r="AP49" s="323">
        <v>2.9299999999999997</v>
      </c>
      <c r="AQ49" s="233">
        <v>1.7320508075688915E-2</v>
      </c>
      <c r="AR49" s="323">
        <v>3.1033333333333331</v>
      </c>
      <c r="AS49" s="233">
        <v>2.3094010767585049E-2</v>
      </c>
    </row>
    <row r="50" spans="1:45" x14ac:dyDescent="0.2">
      <c r="A50" s="108"/>
      <c r="B50" s="109"/>
      <c r="C50" s="87" t="s">
        <v>17</v>
      </c>
      <c r="D50" t="s">
        <v>17</v>
      </c>
      <c r="E50" s="19">
        <v>2990.6059570000002</v>
      </c>
      <c r="F50" s="93">
        <v>3017</v>
      </c>
      <c r="G50" s="87" t="s">
        <v>42</v>
      </c>
      <c r="H50" s="41">
        <v>3.7333333333333329</v>
      </c>
      <c r="I50" s="41">
        <v>5.5075705472860961E-2</v>
      </c>
      <c r="J50" s="41">
        <v>32.666666666666664</v>
      </c>
      <c r="K50" s="41">
        <v>1.2583057392117918</v>
      </c>
      <c r="L50" s="41">
        <v>1.4744592068432105</v>
      </c>
      <c r="M50" s="41">
        <v>0.93320465331608038</v>
      </c>
      <c r="N50" s="41">
        <v>0.48666993007494924</v>
      </c>
      <c r="O50" s="41">
        <v>4.5041017900306603E-2</v>
      </c>
      <c r="P50" s="113" t="s">
        <v>258</v>
      </c>
      <c r="Q50" s="175">
        <v>18</v>
      </c>
      <c r="R50" s="175">
        <v>70.92</v>
      </c>
      <c r="S50" s="175">
        <v>11.08</v>
      </c>
      <c r="T50" s="30" t="s">
        <v>422</v>
      </c>
      <c r="U50" s="80" t="s">
        <v>398</v>
      </c>
      <c r="V50" s="355">
        <v>5</v>
      </c>
      <c r="W50" s="352">
        <v>0</v>
      </c>
      <c r="X50" s="355">
        <v>5</v>
      </c>
      <c r="Y50" s="352">
        <v>0</v>
      </c>
      <c r="Z50" s="324">
        <v>2</v>
      </c>
      <c r="AA50" s="325">
        <v>0</v>
      </c>
      <c r="AB50" s="323">
        <v>2.5</v>
      </c>
      <c r="AC50" s="325">
        <v>0</v>
      </c>
      <c r="AD50" s="323">
        <v>0.56666666666666665</v>
      </c>
      <c r="AE50" s="233">
        <v>0.1527525231651948</v>
      </c>
      <c r="AF50" s="323">
        <v>1.6666666666666667</v>
      </c>
      <c r="AG50" s="233">
        <v>0.4509249752822892</v>
      </c>
      <c r="AH50" s="323">
        <v>1.2666666666666668</v>
      </c>
      <c r="AI50" s="233">
        <v>0.35118845842842489</v>
      </c>
      <c r="AJ50" s="323">
        <v>0.5</v>
      </c>
      <c r="AK50" s="233">
        <v>0</v>
      </c>
      <c r="AL50" s="323">
        <v>2.8333333333333335</v>
      </c>
      <c r="AM50" s="233">
        <v>0.28867513459481292</v>
      </c>
      <c r="AN50" s="323">
        <v>2.41</v>
      </c>
      <c r="AO50" s="233">
        <v>1.7320508075688915E-2</v>
      </c>
      <c r="AP50" s="323">
        <v>2.9299999999999997</v>
      </c>
      <c r="AQ50" s="233">
        <v>1.7320508075688915E-2</v>
      </c>
      <c r="AR50" s="323">
        <v>3.1033333333333331</v>
      </c>
      <c r="AS50" s="233">
        <v>2.3094010767585049E-2</v>
      </c>
    </row>
    <row r="51" spans="1:45" x14ac:dyDescent="0.2">
      <c r="A51" s="108"/>
      <c r="B51" s="109"/>
      <c r="C51" s="87" t="s">
        <v>17</v>
      </c>
      <c r="E51" s="19"/>
      <c r="F51" s="93"/>
      <c r="G51" s="87" t="s">
        <v>90</v>
      </c>
      <c r="H51" s="41">
        <v>4.1633333333333331</v>
      </c>
      <c r="I51" s="41">
        <v>0.10408329997330676</v>
      </c>
      <c r="J51" s="41">
        <v>13.216666666666669</v>
      </c>
      <c r="K51" s="41">
        <v>0.17097758137642924</v>
      </c>
      <c r="L51" s="41">
        <v>9.9244054462123135</v>
      </c>
      <c r="M51" s="41">
        <v>0.94318754513658531</v>
      </c>
      <c r="N51" s="41">
        <v>6.1946976503322935</v>
      </c>
      <c r="O51" s="41">
        <v>0.29094646414522002</v>
      </c>
      <c r="P51" s="113"/>
      <c r="Q51" s="175">
        <v>18</v>
      </c>
      <c r="R51" s="175">
        <v>70.92</v>
      </c>
      <c r="S51" s="175">
        <v>11.08</v>
      </c>
      <c r="T51" s="30" t="s">
        <v>422</v>
      </c>
      <c r="U51" s="80" t="s">
        <v>398</v>
      </c>
      <c r="V51" s="355">
        <v>5</v>
      </c>
      <c r="W51" s="352">
        <v>0</v>
      </c>
      <c r="X51" s="355">
        <v>5</v>
      </c>
      <c r="Y51" s="352">
        <v>0</v>
      </c>
      <c r="Z51" s="324">
        <v>2</v>
      </c>
      <c r="AA51" s="325">
        <v>0</v>
      </c>
      <c r="AB51" s="323">
        <v>2.5</v>
      </c>
      <c r="AC51" s="325">
        <v>0</v>
      </c>
      <c r="AD51" s="323">
        <v>0.56666666666666665</v>
      </c>
      <c r="AE51" s="233">
        <v>0.1527525231651948</v>
      </c>
      <c r="AF51" s="323">
        <v>1.6666666666666667</v>
      </c>
      <c r="AG51" s="233">
        <v>0.4509249752822892</v>
      </c>
      <c r="AH51" s="323">
        <v>1.2666666666666668</v>
      </c>
      <c r="AI51" s="233">
        <v>0.35118845842842489</v>
      </c>
      <c r="AJ51" s="323">
        <v>0.5</v>
      </c>
      <c r="AK51" s="233">
        <v>0</v>
      </c>
      <c r="AL51" s="323">
        <v>2.8333333333333335</v>
      </c>
      <c r="AM51" s="233">
        <v>0.28867513459481292</v>
      </c>
      <c r="AN51" s="323">
        <v>2.41</v>
      </c>
      <c r="AO51" s="233">
        <v>1.7320508075688915E-2</v>
      </c>
      <c r="AP51" s="323">
        <v>2.9299999999999997</v>
      </c>
      <c r="AQ51" s="233">
        <v>1.7320508075688915E-2</v>
      </c>
      <c r="AR51" s="323">
        <v>3.1033333333333331</v>
      </c>
      <c r="AS51" s="233">
        <v>2.3094010767585049E-2</v>
      </c>
    </row>
    <row r="52" spans="1:45" x14ac:dyDescent="0.2">
      <c r="A52" s="108"/>
      <c r="B52" s="109"/>
      <c r="C52" s="87" t="s">
        <v>18</v>
      </c>
      <c r="D52" t="s">
        <v>18</v>
      </c>
      <c r="E52" s="19">
        <v>3016.2495119999999</v>
      </c>
      <c r="F52" s="93">
        <v>3031</v>
      </c>
      <c r="G52" s="87" t="s">
        <v>42</v>
      </c>
      <c r="H52" s="41">
        <v>3.7666666666666671</v>
      </c>
      <c r="I52" s="41">
        <v>7.5055534994651285E-2</v>
      </c>
      <c r="J52" s="41">
        <v>38.4</v>
      </c>
      <c r="K52" s="41">
        <v>3.5</v>
      </c>
      <c r="L52" s="41">
        <v>29.809412410019792</v>
      </c>
      <c r="M52" s="41">
        <v>0.93812330110488762</v>
      </c>
      <c r="N52" s="41">
        <v>1.2714478068066655</v>
      </c>
      <c r="O52" s="41">
        <v>1.5179177511110675E-2</v>
      </c>
      <c r="P52" s="117" t="s">
        <v>257</v>
      </c>
      <c r="Q52" s="175">
        <v>48.4</v>
      </c>
      <c r="R52" s="175">
        <v>36.92</v>
      </c>
      <c r="S52" s="175">
        <v>14.68</v>
      </c>
      <c r="T52" s="30" t="s">
        <v>380</v>
      </c>
      <c r="U52" s="82" t="s">
        <v>389</v>
      </c>
      <c r="V52" s="355">
        <v>5</v>
      </c>
      <c r="W52" s="352">
        <v>0</v>
      </c>
      <c r="X52" s="355">
        <v>5</v>
      </c>
      <c r="Y52" s="352">
        <v>0</v>
      </c>
      <c r="Z52" s="324">
        <v>2</v>
      </c>
      <c r="AA52" s="325">
        <v>0</v>
      </c>
      <c r="AB52" s="323">
        <v>2.5</v>
      </c>
      <c r="AC52" s="325">
        <v>0</v>
      </c>
      <c r="AD52" s="323">
        <v>0.56666666666666665</v>
      </c>
      <c r="AE52" s="233">
        <v>0.1527525231651948</v>
      </c>
      <c r="AF52" s="323">
        <v>1.6666666666666667</v>
      </c>
      <c r="AG52" s="233">
        <v>0.4509249752822892</v>
      </c>
      <c r="AH52" s="323">
        <v>1.2666666666666668</v>
      </c>
      <c r="AI52" s="233">
        <v>0.35118845842842489</v>
      </c>
      <c r="AJ52" s="323">
        <v>0.5</v>
      </c>
      <c r="AK52" s="233">
        <v>0</v>
      </c>
      <c r="AL52" s="323">
        <v>2.8333333333333335</v>
      </c>
      <c r="AM52" s="233">
        <v>0.28867513459481292</v>
      </c>
      <c r="AN52" s="323">
        <v>2.41</v>
      </c>
      <c r="AO52" s="233">
        <v>1.7320508075688915E-2</v>
      </c>
      <c r="AP52" s="323">
        <v>2.9299999999999997</v>
      </c>
      <c r="AQ52" s="233">
        <v>1.7320508075688915E-2</v>
      </c>
      <c r="AR52" s="323">
        <v>3.1033333333333331</v>
      </c>
      <c r="AS52" s="233">
        <v>2.3094010767585049E-2</v>
      </c>
    </row>
    <row r="53" spans="1:45" x14ac:dyDescent="0.2">
      <c r="A53" s="108"/>
      <c r="B53" s="110"/>
      <c r="C53" s="88" t="s">
        <v>18</v>
      </c>
      <c r="F53" s="94"/>
      <c r="G53" s="88" t="s">
        <v>90</v>
      </c>
      <c r="H53" s="43">
        <v>4.12</v>
      </c>
      <c r="I53" s="43">
        <v>7.549834435270765E-2</v>
      </c>
      <c r="J53" s="43">
        <v>14.100000000000001</v>
      </c>
      <c r="K53" s="43">
        <v>0.1664331697709325</v>
      </c>
      <c r="L53" s="43">
        <v>34.704107322533254</v>
      </c>
      <c r="M53" s="43">
        <v>4.5929971907583074</v>
      </c>
      <c r="N53" s="43">
        <v>10.378139111098681</v>
      </c>
      <c r="O53" s="43">
        <v>0.56764837465775619</v>
      </c>
      <c r="P53" s="117" t="s">
        <v>257</v>
      </c>
      <c r="Q53" s="175">
        <v>48.4</v>
      </c>
      <c r="R53" s="175">
        <v>36.92</v>
      </c>
      <c r="S53" s="175">
        <v>14.68</v>
      </c>
      <c r="T53" s="189" t="s">
        <v>380</v>
      </c>
      <c r="U53" s="191" t="s">
        <v>389</v>
      </c>
      <c r="V53" s="359">
        <v>5</v>
      </c>
      <c r="W53" s="360">
        <v>0</v>
      </c>
      <c r="X53" s="359">
        <v>5</v>
      </c>
      <c r="Y53" s="360">
        <v>0</v>
      </c>
      <c r="Z53" s="361">
        <v>2</v>
      </c>
      <c r="AA53" s="362">
        <v>0</v>
      </c>
      <c r="AB53" s="328">
        <v>2.5</v>
      </c>
      <c r="AC53" s="362">
        <v>0</v>
      </c>
      <c r="AD53" s="328">
        <v>0.56666666666666665</v>
      </c>
      <c r="AE53" s="234">
        <v>0.1527525231651948</v>
      </c>
      <c r="AF53" s="328">
        <v>1.6666666666666667</v>
      </c>
      <c r="AG53" s="234">
        <v>0.4509249752822892</v>
      </c>
      <c r="AH53" s="328">
        <v>1.2666666666666668</v>
      </c>
      <c r="AI53" s="234">
        <v>0.35118845842842489</v>
      </c>
      <c r="AJ53" s="328">
        <v>0.5</v>
      </c>
      <c r="AK53" s="234">
        <v>0</v>
      </c>
      <c r="AL53" s="328">
        <v>2.8333333333333335</v>
      </c>
      <c r="AM53" s="234">
        <v>0.28867513459481292</v>
      </c>
      <c r="AN53" s="328">
        <v>2.41</v>
      </c>
      <c r="AO53" s="234">
        <v>1.7320508075688915E-2</v>
      </c>
      <c r="AP53" s="328">
        <v>2.9299999999999997</v>
      </c>
      <c r="AQ53" s="234">
        <v>1.7320508075688915E-2</v>
      </c>
      <c r="AR53" s="328">
        <v>3.1033333333333331</v>
      </c>
      <c r="AS53" s="234">
        <v>2.3094010767585049E-2</v>
      </c>
    </row>
    <row r="54" spans="1:45" x14ac:dyDescent="0.2">
      <c r="A54" s="108"/>
      <c r="B54" s="111" t="s">
        <v>88</v>
      </c>
      <c r="C54" s="86" t="s">
        <v>7</v>
      </c>
      <c r="D54" t="s">
        <v>7</v>
      </c>
      <c r="E54" s="19">
        <v>3060.7136230000001</v>
      </c>
      <c r="F54" s="92">
        <v>3069</v>
      </c>
      <c r="G54" s="86" t="s">
        <v>42</v>
      </c>
      <c r="H54" s="45">
        <v>3.9</v>
      </c>
      <c r="I54" s="45">
        <v>0.01</v>
      </c>
      <c r="J54" s="45">
        <v>0.3</v>
      </c>
      <c r="K54" s="45">
        <v>0.02</v>
      </c>
      <c r="L54" s="45">
        <v>11.987016105848133</v>
      </c>
      <c r="M54" s="45">
        <v>1.522049724894935</v>
      </c>
      <c r="N54" s="45">
        <v>1.8480401933905248</v>
      </c>
      <c r="O54" s="45">
        <v>8.9612068526514752E-2</v>
      </c>
      <c r="P54" s="91" t="s">
        <v>259</v>
      </c>
      <c r="Q54" s="188">
        <v>32.400000000000006</v>
      </c>
      <c r="R54" s="188">
        <v>24.92</v>
      </c>
      <c r="S54" s="188">
        <v>42.68</v>
      </c>
      <c r="T54" s="30" t="s">
        <v>349</v>
      </c>
      <c r="U54" s="79" t="s">
        <v>395</v>
      </c>
      <c r="V54" s="355">
        <v>10</v>
      </c>
      <c r="W54" s="352">
        <v>0</v>
      </c>
      <c r="X54" s="355">
        <v>15</v>
      </c>
      <c r="Y54" s="352">
        <v>0</v>
      </c>
      <c r="Z54" s="324">
        <v>3</v>
      </c>
      <c r="AA54" s="325">
        <v>0</v>
      </c>
      <c r="AB54" s="323">
        <v>3.5</v>
      </c>
      <c r="AC54" s="325">
        <v>0</v>
      </c>
      <c r="AD54" s="323">
        <v>0.56666666666666665</v>
      </c>
      <c r="AE54" s="233">
        <v>0.1527525231651948</v>
      </c>
      <c r="AF54" s="323">
        <v>1.6333333333333335</v>
      </c>
      <c r="AG54" s="233">
        <v>0.47258156262525924</v>
      </c>
      <c r="AH54" s="323">
        <v>1.0999999999999999</v>
      </c>
      <c r="AI54" s="233">
        <v>0.60827625302982191</v>
      </c>
      <c r="AJ54" s="323">
        <v>1.5</v>
      </c>
      <c r="AK54" s="233">
        <v>0.5</v>
      </c>
      <c r="AL54" s="330">
        <v>6.5</v>
      </c>
      <c r="AM54" s="195">
        <v>1.5</v>
      </c>
      <c r="AN54" s="323">
        <v>5.75</v>
      </c>
      <c r="AO54" s="233">
        <v>0</v>
      </c>
      <c r="AP54" s="323">
        <v>6.0999999999999988</v>
      </c>
      <c r="AQ54" s="233">
        <v>1.0877919644084146E-15</v>
      </c>
      <c r="AR54" s="323">
        <v>4.7300000000000004</v>
      </c>
      <c r="AS54" s="233">
        <v>0</v>
      </c>
    </row>
    <row r="55" spans="1:45" x14ac:dyDescent="0.2">
      <c r="A55" s="108"/>
      <c r="B55" s="109"/>
      <c r="C55" s="87" t="s">
        <v>7</v>
      </c>
      <c r="F55" s="93"/>
      <c r="G55" s="87" t="s">
        <v>90</v>
      </c>
      <c r="H55" s="41">
        <v>3.8966666666666665</v>
      </c>
      <c r="I55" s="41">
        <v>1.5275252316519577E-2</v>
      </c>
      <c r="J55" s="41">
        <v>16.106666666666666</v>
      </c>
      <c r="K55" s="41">
        <v>0.43131581623368792</v>
      </c>
      <c r="L55" s="41">
        <v>30.722791778694013</v>
      </c>
      <c r="M55" s="41">
        <v>3.2454557757551012</v>
      </c>
      <c r="N55" s="41">
        <v>10.718798790813528</v>
      </c>
      <c r="O55" s="41">
        <v>0.50679428923496139</v>
      </c>
      <c r="P55" s="91" t="s">
        <v>259</v>
      </c>
      <c r="Q55" s="179">
        <v>32.400000000000006</v>
      </c>
      <c r="R55" s="179">
        <v>24.92</v>
      </c>
      <c r="S55" s="179">
        <v>42.68</v>
      </c>
      <c r="T55" s="30" t="s">
        <v>349</v>
      </c>
      <c r="U55" s="79" t="s">
        <v>395</v>
      </c>
      <c r="V55" s="355">
        <v>10</v>
      </c>
      <c r="W55" s="352">
        <v>0</v>
      </c>
      <c r="X55" s="355">
        <v>15</v>
      </c>
      <c r="Y55" s="352">
        <v>0</v>
      </c>
      <c r="Z55" s="324">
        <v>3</v>
      </c>
      <c r="AA55" s="325">
        <v>0</v>
      </c>
      <c r="AB55" s="323">
        <v>3.5</v>
      </c>
      <c r="AC55" s="325">
        <v>0</v>
      </c>
      <c r="AD55" s="323">
        <v>0.56666666666666665</v>
      </c>
      <c r="AE55" s="233">
        <v>0.1527525231651948</v>
      </c>
      <c r="AF55" s="323">
        <v>1.6333333333333335</v>
      </c>
      <c r="AG55" s="233">
        <v>0.47258156262525924</v>
      </c>
      <c r="AH55" s="323">
        <v>1.0999999999999999</v>
      </c>
      <c r="AI55" s="233">
        <v>0.60827625302982191</v>
      </c>
      <c r="AJ55" s="323">
        <v>1.5</v>
      </c>
      <c r="AK55" s="233">
        <v>0.5</v>
      </c>
      <c r="AL55" s="330">
        <v>6.5</v>
      </c>
      <c r="AM55" s="195">
        <v>1.5</v>
      </c>
      <c r="AN55" s="323">
        <v>5.75</v>
      </c>
      <c r="AO55" s="233">
        <v>0</v>
      </c>
      <c r="AP55" s="323">
        <v>6.0999999999999988</v>
      </c>
      <c r="AQ55" s="233">
        <v>1.0877919644084146E-15</v>
      </c>
      <c r="AR55" s="323">
        <v>4.7300000000000004</v>
      </c>
      <c r="AS55" s="233">
        <v>0</v>
      </c>
    </row>
    <row r="56" spans="1:45" x14ac:dyDescent="0.2">
      <c r="A56" s="108"/>
      <c r="B56" s="109"/>
      <c r="C56" s="87" t="s">
        <v>8</v>
      </c>
      <c r="D56" t="s">
        <v>8</v>
      </c>
      <c r="E56" s="19">
        <v>3061.4958499999998</v>
      </c>
      <c r="F56" s="93">
        <v>3068</v>
      </c>
      <c r="G56" s="87" t="s">
        <v>42</v>
      </c>
      <c r="H56" s="41">
        <v>4.2233333333333336</v>
      </c>
      <c r="I56" s="41">
        <v>2.8867513459481187E-2</v>
      </c>
      <c r="J56" s="41">
        <v>0.28000000000000003</v>
      </c>
      <c r="K56" s="41">
        <v>9.9999999999999811E-3</v>
      </c>
      <c r="L56" s="41">
        <v>69.110779305792718</v>
      </c>
      <c r="M56" s="41">
        <v>5.6072411890429068</v>
      </c>
      <c r="N56" s="41">
        <v>1.7281460436760228</v>
      </c>
      <c r="O56" s="41">
        <v>0.11867844633058391</v>
      </c>
      <c r="P56" s="116" t="s">
        <v>260</v>
      </c>
      <c r="Q56" s="175">
        <v>60.4</v>
      </c>
      <c r="R56" s="175">
        <v>16.920000000000002</v>
      </c>
      <c r="S56" s="175">
        <v>22.68</v>
      </c>
      <c r="T56" s="30" t="s">
        <v>349</v>
      </c>
      <c r="U56" s="79" t="s">
        <v>395</v>
      </c>
      <c r="V56" s="355">
        <v>10</v>
      </c>
      <c r="W56" s="352">
        <v>0</v>
      </c>
      <c r="X56" s="355">
        <v>15</v>
      </c>
      <c r="Y56" s="352">
        <v>0</v>
      </c>
      <c r="Z56" s="324">
        <v>3</v>
      </c>
      <c r="AA56" s="325">
        <v>0</v>
      </c>
      <c r="AB56" s="323">
        <v>3.5</v>
      </c>
      <c r="AC56" s="325">
        <v>0</v>
      </c>
      <c r="AD56" s="323">
        <v>0.56666666666666665</v>
      </c>
      <c r="AE56" s="233">
        <v>0.1527525231651948</v>
      </c>
      <c r="AF56" s="323">
        <v>1.6333333333333335</v>
      </c>
      <c r="AG56" s="233">
        <v>0.47258156262525924</v>
      </c>
      <c r="AH56" s="323">
        <v>1.0999999999999999</v>
      </c>
      <c r="AI56" s="233">
        <v>0.60827625302982191</v>
      </c>
      <c r="AJ56" s="323">
        <v>1.5</v>
      </c>
      <c r="AK56" s="233">
        <v>0.5</v>
      </c>
      <c r="AL56" s="330">
        <v>6.5</v>
      </c>
      <c r="AM56" s="195">
        <v>1.5</v>
      </c>
      <c r="AN56" s="323">
        <v>5.75</v>
      </c>
      <c r="AO56" s="233">
        <v>0</v>
      </c>
      <c r="AP56" s="323">
        <v>6.0999999999999988</v>
      </c>
      <c r="AQ56" s="233">
        <v>1.0877919644084146E-15</v>
      </c>
      <c r="AR56" s="323">
        <v>4.7300000000000004</v>
      </c>
      <c r="AS56" s="233">
        <v>0</v>
      </c>
    </row>
    <row r="57" spans="1:45" x14ac:dyDescent="0.2">
      <c r="A57" s="108"/>
      <c r="B57" s="109"/>
      <c r="C57" s="87" t="s">
        <v>8</v>
      </c>
      <c r="F57" s="93"/>
      <c r="G57" s="87" t="s">
        <v>90</v>
      </c>
      <c r="H57" s="41">
        <v>4.3099999999999996</v>
      </c>
      <c r="I57" s="41">
        <v>1.0000000000000231E-2</v>
      </c>
      <c r="J57" s="41">
        <v>16.446666666666669</v>
      </c>
      <c r="K57" s="41">
        <v>0.32331615074618969</v>
      </c>
      <c r="L57" s="41">
        <v>31.291789404305433</v>
      </c>
      <c r="M57" s="41">
        <v>2.8503137260269074</v>
      </c>
      <c r="N57" s="41">
        <v>9.2731070529981245</v>
      </c>
      <c r="O57" s="41">
        <v>0.25865076185927932</v>
      </c>
      <c r="P57" s="116" t="s">
        <v>260</v>
      </c>
      <c r="Q57" s="175">
        <v>60.4</v>
      </c>
      <c r="R57" s="175">
        <v>16.920000000000002</v>
      </c>
      <c r="S57" s="175">
        <v>22.68</v>
      </c>
      <c r="T57" s="30" t="s">
        <v>349</v>
      </c>
      <c r="U57" s="79" t="s">
        <v>395</v>
      </c>
      <c r="V57" s="355">
        <v>10</v>
      </c>
      <c r="W57" s="352">
        <v>0</v>
      </c>
      <c r="X57" s="355">
        <v>15</v>
      </c>
      <c r="Y57" s="352">
        <v>0</v>
      </c>
      <c r="Z57" s="324">
        <v>3</v>
      </c>
      <c r="AA57" s="325">
        <v>0</v>
      </c>
      <c r="AB57" s="323">
        <v>3.5</v>
      </c>
      <c r="AC57" s="325">
        <v>0</v>
      </c>
      <c r="AD57" s="323">
        <v>0.56666666666666665</v>
      </c>
      <c r="AE57" s="233">
        <v>0.1527525231651948</v>
      </c>
      <c r="AF57" s="323">
        <v>1.6333333333333335</v>
      </c>
      <c r="AG57" s="233">
        <v>0.47258156262525924</v>
      </c>
      <c r="AH57" s="323">
        <v>1.0999999999999999</v>
      </c>
      <c r="AI57" s="233">
        <v>0.60827625302982191</v>
      </c>
      <c r="AJ57" s="323">
        <v>1.5</v>
      </c>
      <c r="AK57" s="233">
        <v>0.5</v>
      </c>
      <c r="AL57" s="330">
        <v>6.5</v>
      </c>
      <c r="AM57" s="195">
        <v>1.5</v>
      </c>
      <c r="AN57" s="323">
        <v>5.75</v>
      </c>
      <c r="AO57" s="233">
        <v>0</v>
      </c>
      <c r="AP57" s="323">
        <v>6.0999999999999988</v>
      </c>
      <c r="AQ57" s="233">
        <v>1.0877919644084146E-15</v>
      </c>
      <c r="AR57" s="323">
        <v>4.7300000000000004</v>
      </c>
      <c r="AS57" s="233">
        <v>0</v>
      </c>
    </row>
    <row r="58" spans="1:45" x14ac:dyDescent="0.2">
      <c r="A58" s="108"/>
      <c r="B58" s="109"/>
      <c r="C58" s="87" t="s">
        <v>9</v>
      </c>
      <c r="D58" t="s">
        <v>9</v>
      </c>
      <c r="E58" s="19">
        <v>3063.046875</v>
      </c>
      <c r="F58" s="93">
        <v>3067</v>
      </c>
      <c r="G58" s="87" t="s">
        <v>42</v>
      </c>
      <c r="H58" s="41">
        <v>4.0766666666666671</v>
      </c>
      <c r="I58" s="41">
        <v>4.1633319989322626E-2</v>
      </c>
      <c r="J58" s="41">
        <v>0.30333333333333329</v>
      </c>
      <c r="K58" s="41">
        <v>5.7735026918962623E-3</v>
      </c>
      <c r="L58" s="41">
        <v>25.202510546931574</v>
      </c>
      <c r="M58" s="41">
        <v>5.0481720884982817</v>
      </c>
      <c r="N58" s="41">
        <v>2.1578130833367273</v>
      </c>
      <c r="O58" s="41">
        <v>0.10392763231528844</v>
      </c>
      <c r="P58" s="91" t="s">
        <v>259</v>
      </c>
      <c r="Q58" s="175">
        <v>30</v>
      </c>
      <c r="R58" s="175">
        <v>22.92</v>
      </c>
      <c r="S58" s="175">
        <v>47.08</v>
      </c>
      <c r="T58" s="74" t="s">
        <v>385</v>
      </c>
      <c r="U58" s="80" t="s">
        <v>401</v>
      </c>
      <c r="V58" s="355">
        <v>10</v>
      </c>
      <c r="W58" s="352">
        <v>0</v>
      </c>
      <c r="X58" s="355">
        <v>15</v>
      </c>
      <c r="Y58" s="352">
        <v>0</v>
      </c>
      <c r="Z58" s="324">
        <v>3</v>
      </c>
      <c r="AA58" s="325">
        <v>0</v>
      </c>
      <c r="AB58" s="323">
        <v>3.5</v>
      </c>
      <c r="AC58" s="325">
        <v>0</v>
      </c>
      <c r="AD58" s="323">
        <v>0.56666666666666665</v>
      </c>
      <c r="AE58" s="233">
        <v>0.1527525231651948</v>
      </c>
      <c r="AF58" s="323">
        <v>1.6333333333333335</v>
      </c>
      <c r="AG58" s="233">
        <v>0.47258156262525924</v>
      </c>
      <c r="AH58" s="323">
        <v>1.0999999999999999</v>
      </c>
      <c r="AI58" s="233">
        <v>0.60827625302982191</v>
      </c>
      <c r="AJ58" s="323">
        <v>1.5</v>
      </c>
      <c r="AK58" s="233">
        <v>0.5</v>
      </c>
      <c r="AL58" s="330">
        <v>6.5</v>
      </c>
      <c r="AM58" s="195">
        <v>1.5</v>
      </c>
      <c r="AN58" s="323">
        <v>5.75</v>
      </c>
      <c r="AO58" s="233">
        <v>0</v>
      </c>
      <c r="AP58" s="323">
        <v>6.0999999999999988</v>
      </c>
      <c r="AQ58" s="233">
        <v>1.0877919644084146E-15</v>
      </c>
      <c r="AR58" s="323">
        <v>4.7300000000000004</v>
      </c>
      <c r="AS58" s="233">
        <v>0</v>
      </c>
    </row>
    <row r="59" spans="1:45" x14ac:dyDescent="0.2">
      <c r="A59" s="108"/>
      <c r="B59" s="109"/>
      <c r="C59" s="87" t="s">
        <v>9</v>
      </c>
      <c r="F59" s="93"/>
      <c r="G59" s="87" t="s">
        <v>90</v>
      </c>
      <c r="H59" s="41">
        <v>3.9866666666666668</v>
      </c>
      <c r="I59" s="41">
        <v>2.0816659994661132E-2</v>
      </c>
      <c r="J59" s="41">
        <v>15.63</v>
      </c>
      <c r="K59" s="41">
        <v>5.291502622129169E-2</v>
      </c>
      <c r="L59" s="41">
        <v>18.365016342613647</v>
      </c>
      <c r="M59" s="41">
        <v>3.2482940588011009</v>
      </c>
      <c r="N59" s="41">
        <v>12.711284001559422</v>
      </c>
      <c r="O59" s="41">
        <v>0.40909736828527221</v>
      </c>
      <c r="P59" s="91" t="s">
        <v>259</v>
      </c>
      <c r="Q59" s="175">
        <v>30</v>
      </c>
      <c r="R59" s="175">
        <v>22.92</v>
      </c>
      <c r="S59" s="175">
        <v>47.08</v>
      </c>
      <c r="T59" s="74" t="s">
        <v>385</v>
      </c>
      <c r="U59" s="80" t="s">
        <v>401</v>
      </c>
      <c r="V59" s="355">
        <v>10</v>
      </c>
      <c r="W59" s="352">
        <v>0</v>
      </c>
      <c r="X59" s="355">
        <v>15</v>
      </c>
      <c r="Y59" s="352">
        <v>0</v>
      </c>
      <c r="Z59" s="324">
        <v>3</v>
      </c>
      <c r="AA59" s="325">
        <v>0</v>
      </c>
      <c r="AB59" s="323">
        <v>3.5</v>
      </c>
      <c r="AC59" s="325">
        <v>0</v>
      </c>
      <c r="AD59" s="323">
        <v>0.56666666666666665</v>
      </c>
      <c r="AE59" s="233">
        <v>0.1527525231651948</v>
      </c>
      <c r="AF59" s="323">
        <v>1.6333333333333335</v>
      </c>
      <c r="AG59" s="233">
        <v>0.47258156262525924</v>
      </c>
      <c r="AH59" s="323">
        <v>1.0999999999999999</v>
      </c>
      <c r="AI59" s="233">
        <v>0.60827625302982191</v>
      </c>
      <c r="AJ59" s="323">
        <v>1.5</v>
      </c>
      <c r="AK59" s="233">
        <v>0.5</v>
      </c>
      <c r="AL59" s="330">
        <v>6.5</v>
      </c>
      <c r="AM59" s="195">
        <v>1.5</v>
      </c>
      <c r="AN59" s="323">
        <v>5.75</v>
      </c>
      <c r="AO59" s="233">
        <v>0</v>
      </c>
      <c r="AP59" s="323">
        <v>6.0999999999999988</v>
      </c>
      <c r="AQ59" s="233">
        <v>1.0877919644084146E-15</v>
      </c>
      <c r="AR59" s="323">
        <v>4.7300000000000004</v>
      </c>
      <c r="AS59" s="233">
        <v>0</v>
      </c>
    </row>
    <row r="60" spans="1:45" x14ac:dyDescent="0.2">
      <c r="A60" s="108"/>
      <c r="B60" s="109"/>
      <c r="C60" s="87" t="s">
        <v>10</v>
      </c>
      <c r="D60" t="s">
        <v>10</v>
      </c>
      <c r="E60" s="19">
        <v>3070.7385250000002</v>
      </c>
      <c r="F60" s="93">
        <v>3073</v>
      </c>
      <c r="G60" s="87" t="s">
        <v>42</v>
      </c>
      <c r="H60" s="41">
        <v>4.0566666666666666</v>
      </c>
      <c r="I60" s="41">
        <v>5.6862407030773408E-2</v>
      </c>
      <c r="J60" s="41">
        <v>0.34</v>
      </c>
      <c r="K60" s="41">
        <v>9.9999999999999811E-3</v>
      </c>
      <c r="L60" s="41">
        <v>8.3082828587854252</v>
      </c>
      <c r="M60" s="41">
        <v>1.5865660480235846</v>
      </c>
      <c r="N60" s="41">
        <v>2.0395981290551202</v>
      </c>
      <c r="O60" s="41">
        <v>4.6237689229860393E-2</v>
      </c>
      <c r="P60" s="91" t="s">
        <v>259</v>
      </c>
      <c r="Q60" s="175">
        <v>30</v>
      </c>
      <c r="R60" s="175">
        <v>22.92</v>
      </c>
      <c r="S60" s="175">
        <v>47.08</v>
      </c>
      <c r="T60" s="74" t="s">
        <v>385</v>
      </c>
      <c r="U60" s="80" t="s">
        <v>401</v>
      </c>
      <c r="V60" s="355">
        <v>10</v>
      </c>
      <c r="W60" s="352">
        <v>0</v>
      </c>
      <c r="X60" s="355">
        <v>15</v>
      </c>
      <c r="Y60" s="352">
        <v>0</v>
      </c>
      <c r="Z60" s="324">
        <v>3</v>
      </c>
      <c r="AA60" s="325">
        <v>0</v>
      </c>
      <c r="AB60" s="323">
        <v>3.5</v>
      </c>
      <c r="AC60" s="325">
        <v>0</v>
      </c>
      <c r="AD60" s="323">
        <v>0.56666666666666665</v>
      </c>
      <c r="AE60" s="233">
        <v>0.1527525231651948</v>
      </c>
      <c r="AF60" s="323">
        <v>1.6333333333333335</v>
      </c>
      <c r="AG60" s="233">
        <v>0.47258156262525924</v>
      </c>
      <c r="AH60" s="323">
        <v>1.0999999999999999</v>
      </c>
      <c r="AI60" s="233">
        <v>0.60827625302982191</v>
      </c>
      <c r="AJ60" s="323">
        <v>1.5</v>
      </c>
      <c r="AK60" s="233">
        <v>0.5</v>
      </c>
      <c r="AL60" s="330">
        <v>6.5</v>
      </c>
      <c r="AM60" s="195">
        <v>1.5</v>
      </c>
      <c r="AN60" s="323">
        <v>5.75</v>
      </c>
      <c r="AO60" s="233">
        <v>0</v>
      </c>
      <c r="AP60" s="323">
        <v>6.0999999999999988</v>
      </c>
      <c r="AQ60" s="233">
        <v>1.0877919644084146E-15</v>
      </c>
      <c r="AR60" s="323">
        <v>4.7300000000000004</v>
      </c>
      <c r="AS60" s="233">
        <v>0</v>
      </c>
    </row>
    <row r="61" spans="1:45" x14ac:dyDescent="0.2">
      <c r="A61" s="108"/>
      <c r="B61" s="110"/>
      <c r="C61" s="88" t="s">
        <v>10</v>
      </c>
      <c r="F61" s="94"/>
      <c r="G61" s="88" t="s">
        <v>90</v>
      </c>
      <c r="H61" s="43">
        <v>4.0100000000000007</v>
      </c>
      <c r="I61" s="43">
        <v>2.6457513110645928E-2</v>
      </c>
      <c r="J61" s="43">
        <v>14.226666666666668</v>
      </c>
      <c r="K61" s="43">
        <v>5.7735026918961348E-3</v>
      </c>
      <c r="L61" s="43">
        <v>4.9613305025478853</v>
      </c>
      <c r="M61" s="43">
        <v>0.71512591304923545</v>
      </c>
      <c r="N61" s="43">
        <v>14.801081551290428</v>
      </c>
      <c r="O61" s="43">
        <v>0.78802374390079144</v>
      </c>
      <c r="P61" s="91" t="s">
        <v>259</v>
      </c>
      <c r="Q61" s="175">
        <v>30</v>
      </c>
      <c r="R61" s="175">
        <v>22.92</v>
      </c>
      <c r="S61" s="175">
        <v>47.08</v>
      </c>
      <c r="T61" s="192" t="s">
        <v>385</v>
      </c>
      <c r="U61" s="190" t="s">
        <v>401</v>
      </c>
      <c r="V61" s="359">
        <v>10</v>
      </c>
      <c r="W61" s="360">
        <v>0</v>
      </c>
      <c r="X61" s="359">
        <v>15</v>
      </c>
      <c r="Y61" s="360">
        <v>0</v>
      </c>
      <c r="Z61" s="361">
        <v>3</v>
      </c>
      <c r="AA61" s="362">
        <v>0</v>
      </c>
      <c r="AB61" s="328">
        <v>3.5</v>
      </c>
      <c r="AC61" s="362">
        <v>0</v>
      </c>
      <c r="AD61" s="328">
        <v>0.56666666666666665</v>
      </c>
      <c r="AE61" s="234">
        <v>0.1527525231651948</v>
      </c>
      <c r="AF61" s="328">
        <v>1.6333333333333335</v>
      </c>
      <c r="AG61" s="234">
        <v>0.47258156262525924</v>
      </c>
      <c r="AH61" s="328">
        <v>1.0999999999999999</v>
      </c>
      <c r="AI61" s="234">
        <v>0.60827625302982191</v>
      </c>
      <c r="AJ61" s="328">
        <v>1.5</v>
      </c>
      <c r="AK61" s="234">
        <v>0.5</v>
      </c>
      <c r="AL61" s="363">
        <v>6.5</v>
      </c>
      <c r="AM61" s="331">
        <v>1.5</v>
      </c>
      <c r="AN61" s="328">
        <v>5.75</v>
      </c>
      <c r="AO61" s="234">
        <v>0</v>
      </c>
      <c r="AP61" s="328">
        <v>6.0999999999999988</v>
      </c>
      <c r="AQ61" s="234">
        <v>1.0877919644084146E-15</v>
      </c>
      <c r="AR61" s="328">
        <v>4.7300000000000004</v>
      </c>
      <c r="AS61" s="234">
        <v>0</v>
      </c>
    </row>
    <row r="62" spans="1:45" x14ac:dyDescent="0.2">
      <c r="A62" s="108"/>
      <c r="B62" s="111" t="s">
        <v>92</v>
      </c>
      <c r="C62" s="86" t="s">
        <v>19</v>
      </c>
      <c r="D62" t="s">
        <v>19</v>
      </c>
      <c r="E62" s="19">
        <v>2943.673828</v>
      </c>
      <c r="F62" s="92">
        <v>2930</v>
      </c>
      <c r="G62" s="86" t="s">
        <v>42</v>
      </c>
      <c r="H62" s="45">
        <v>3.9666666666666668</v>
      </c>
      <c r="I62" s="45">
        <v>2.3094010767585049E-2</v>
      </c>
      <c r="J62" s="45">
        <v>18.553333333333331</v>
      </c>
      <c r="K62" s="45">
        <v>0.24785748593361814</v>
      </c>
      <c r="L62" s="45">
        <v>2.2174115750704302</v>
      </c>
      <c r="M62" s="45">
        <v>0.43411299888361099</v>
      </c>
      <c r="N62" s="45">
        <v>1.3194561614145044</v>
      </c>
      <c r="O62" s="45">
        <v>4.1266599458685757E-2</v>
      </c>
      <c r="P62" s="89" t="s">
        <v>410</v>
      </c>
      <c r="Q62" s="188">
        <v>20</v>
      </c>
      <c r="R62" s="188">
        <v>52.92</v>
      </c>
      <c r="S62" s="188">
        <v>27.08</v>
      </c>
      <c r="T62" s="30" t="s">
        <v>349</v>
      </c>
      <c r="U62" s="79" t="s">
        <v>395</v>
      </c>
      <c r="V62" s="355">
        <v>5</v>
      </c>
      <c r="W62" s="352">
        <v>0</v>
      </c>
      <c r="X62" s="355">
        <v>5</v>
      </c>
      <c r="Y62" s="352">
        <v>0</v>
      </c>
      <c r="Z62" s="323">
        <v>2.6666666666666665</v>
      </c>
      <c r="AA62" s="233">
        <v>0.28867513459481292</v>
      </c>
      <c r="AB62" s="323">
        <v>3</v>
      </c>
      <c r="AC62" s="233">
        <v>0.5</v>
      </c>
      <c r="AD62" s="323">
        <v>0.43333333333333335</v>
      </c>
      <c r="AE62" s="233">
        <v>5.7735026918962762E-2</v>
      </c>
      <c r="AF62" s="323">
        <v>1.3666666666666665</v>
      </c>
      <c r="AG62" s="233">
        <v>5.7735026918962498E-2</v>
      </c>
      <c r="AH62" s="323">
        <v>1</v>
      </c>
      <c r="AI62" s="233">
        <v>0</v>
      </c>
      <c r="AJ62" s="323">
        <v>1</v>
      </c>
      <c r="AK62" s="233">
        <v>0</v>
      </c>
      <c r="AL62" s="323">
        <v>4.166666666666667</v>
      </c>
      <c r="AM62" s="233">
        <v>1.154700538379251</v>
      </c>
      <c r="AN62" s="323">
        <v>2.4433333333333334</v>
      </c>
      <c r="AO62" s="233">
        <v>2.0816659994661382E-2</v>
      </c>
      <c r="AP62" s="323">
        <v>2.9733333333333332</v>
      </c>
      <c r="AQ62" s="233">
        <v>3.0550504633038961E-2</v>
      </c>
      <c r="AR62" s="323">
        <v>3.1533333333333338</v>
      </c>
      <c r="AS62" s="233">
        <v>3.0550504633038961E-2</v>
      </c>
    </row>
    <row r="63" spans="1:45" x14ac:dyDescent="0.2">
      <c r="A63" s="108"/>
      <c r="B63" s="109"/>
      <c r="C63" s="87" t="s">
        <v>19</v>
      </c>
      <c r="F63" s="93"/>
      <c r="G63" s="87" t="s">
        <v>90</v>
      </c>
      <c r="H63" s="41">
        <v>4.123333333333334</v>
      </c>
      <c r="I63" s="41">
        <v>4.5092497528228866E-2</v>
      </c>
      <c r="J63" s="41">
        <v>13.633333333333333</v>
      </c>
      <c r="K63" s="41">
        <v>7.571877794400407E-2</v>
      </c>
      <c r="L63" s="41">
        <v>25.53860451845604</v>
      </c>
      <c r="M63" s="41">
        <v>2.0456448563949809</v>
      </c>
      <c r="N63" s="41">
        <v>8.3632069995375868</v>
      </c>
      <c r="O63" s="41">
        <v>5.4918585471425668E-2</v>
      </c>
      <c r="P63" s="90" t="s">
        <v>410</v>
      </c>
      <c r="Q63" s="179">
        <v>20</v>
      </c>
      <c r="R63" s="179">
        <v>52.92</v>
      </c>
      <c r="S63" s="179">
        <v>27.08</v>
      </c>
      <c r="T63" s="30" t="s">
        <v>349</v>
      </c>
      <c r="U63" s="79" t="s">
        <v>395</v>
      </c>
      <c r="V63" s="355">
        <v>5</v>
      </c>
      <c r="W63" s="352">
        <v>0</v>
      </c>
      <c r="X63" s="355">
        <v>5</v>
      </c>
      <c r="Y63" s="352">
        <v>0</v>
      </c>
      <c r="Z63" s="323">
        <v>2.6666666666666665</v>
      </c>
      <c r="AA63" s="233">
        <v>0.28867513459481292</v>
      </c>
      <c r="AB63" s="323">
        <v>3</v>
      </c>
      <c r="AC63" s="233">
        <v>0.5</v>
      </c>
      <c r="AD63" s="323">
        <v>0.43333333333333335</v>
      </c>
      <c r="AE63" s="233">
        <v>5.7735026918962762E-2</v>
      </c>
      <c r="AF63" s="323">
        <v>1.3666666666666665</v>
      </c>
      <c r="AG63" s="233">
        <v>5.7735026918962498E-2</v>
      </c>
      <c r="AH63" s="323">
        <v>1</v>
      </c>
      <c r="AI63" s="233">
        <v>0</v>
      </c>
      <c r="AJ63" s="323">
        <v>1</v>
      </c>
      <c r="AK63" s="233">
        <v>0</v>
      </c>
      <c r="AL63" s="323">
        <v>4.166666666666667</v>
      </c>
      <c r="AM63" s="233">
        <v>1.154700538379251</v>
      </c>
      <c r="AN63" s="323">
        <v>2.4433333333333334</v>
      </c>
      <c r="AO63" s="233">
        <v>2.0816659994661382E-2</v>
      </c>
      <c r="AP63" s="323">
        <v>2.9733333333333332</v>
      </c>
      <c r="AQ63" s="233">
        <v>3.0550504633038961E-2</v>
      </c>
      <c r="AR63" s="323">
        <v>3.1533333333333338</v>
      </c>
      <c r="AS63" s="233">
        <v>3.0550504633038961E-2</v>
      </c>
    </row>
    <row r="64" spans="1:45" x14ac:dyDescent="0.2">
      <c r="A64" s="108"/>
      <c r="B64" s="109"/>
      <c r="C64" s="87" t="s">
        <v>20</v>
      </c>
      <c r="D64" t="s">
        <v>20</v>
      </c>
      <c r="E64" s="19">
        <v>2954.5195309999999</v>
      </c>
      <c r="F64" s="93">
        <v>2958</v>
      </c>
      <c r="G64" s="87" t="s">
        <v>42</v>
      </c>
      <c r="H64" s="41">
        <v>4.83</v>
      </c>
      <c r="I64" s="41">
        <v>9.9999999999997868E-3</v>
      </c>
      <c r="J64" s="41">
        <v>17.646666666666665</v>
      </c>
      <c r="K64" s="41">
        <v>0.55193598662646892</v>
      </c>
      <c r="L64" s="41">
        <v>7.5285856196257166</v>
      </c>
      <c r="M64" s="41">
        <v>1.9637487926812998</v>
      </c>
      <c r="N64" s="41">
        <v>0.5648553689869088</v>
      </c>
      <c r="O64" s="41">
        <v>2.8120712465318162E-2</v>
      </c>
      <c r="P64" s="120" t="s">
        <v>409</v>
      </c>
      <c r="Q64" s="175">
        <v>36.4</v>
      </c>
      <c r="R64" s="175">
        <v>44.92</v>
      </c>
      <c r="S64" s="175">
        <v>18.68</v>
      </c>
      <c r="T64" s="30" t="s">
        <v>418</v>
      </c>
      <c r="U64" s="80" t="s">
        <v>397</v>
      </c>
      <c r="V64" s="355">
        <v>5</v>
      </c>
      <c r="W64" s="352">
        <v>0</v>
      </c>
      <c r="X64" s="355">
        <v>5</v>
      </c>
      <c r="Y64" s="352">
        <v>0</v>
      </c>
      <c r="Z64" s="323">
        <v>2.6666666666666665</v>
      </c>
      <c r="AA64" s="233">
        <v>0.28867513459481292</v>
      </c>
      <c r="AB64" s="323">
        <v>3</v>
      </c>
      <c r="AC64" s="233">
        <v>0.5</v>
      </c>
      <c r="AD64" s="323">
        <v>0.43333333333333335</v>
      </c>
      <c r="AE64" s="233">
        <v>5.7735026918962762E-2</v>
      </c>
      <c r="AF64" s="323">
        <v>1.3666666666666665</v>
      </c>
      <c r="AG64" s="233">
        <v>5.7735026918962498E-2</v>
      </c>
      <c r="AH64" s="323">
        <v>1</v>
      </c>
      <c r="AI64" s="233">
        <v>0</v>
      </c>
      <c r="AJ64" s="323">
        <v>1</v>
      </c>
      <c r="AK64" s="233">
        <v>0</v>
      </c>
      <c r="AL64" s="323">
        <v>4.166666666666667</v>
      </c>
      <c r="AM64" s="233">
        <v>1.154700538379251</v>
      </c>
      <c r="AN64" s="323">
        <v>2.4433333333333334</v>
      </c>
      <c r="AO64" s="233">
        <v>2.0816659994661382E-2</v>
      </c>
      <c r="AP64" s="323">
        <v>2.9733333333333332</v>
      </c>
      <c r="AQ64" s="233">
        <v>3.0550504633038961E-2</v>
      </c>
      <c r="AR64" s="323">
        <v>3.1533333333333338</v>
      </c>
      <c r="AS64" s="233">
        <v>3.0550504633038961E-2</v>
      </c>
    </row>
    <row r="65" spans="1:45" x14ac:dyDescent="0.2">
      <c r="A65" s="108"/>
      <c r="B65" s="109"/>
      <c r="C65" s="87" t="s">
        <v>20</v>
      </c>
      <c r="F65" s="93"/>
      <c r="G65" s="87" t="s">
        <v>90</v>
      </c>
      <c r="H65" s="41">
        <v>4.1733333333333329</v>
      </c>
      <c r="I65" s="41">
        <v>3.0550504633039155E-2</v>
      </c>
      <c r="J65" s="41">
        <v>13.476666666666667</v>
      </c>
      <c r="K65" s="41">
        <v>8.6216781042516996E-2</v>
      </c>
      <c r="L65" s="41">
        <v>12.813740981438967</v>
      </c>
      <c r="M65" s="41">
        <v>1.3883980153052615</v>
      </c>
      <c r="N65" s="41">
        <v>6.4660196460496335</v>
      </c>
      <c r="O65" s="41">
        <v>0.23334790924508983</v>
      </c>
      <c r="P65" s="120" t="s">
        <v>409</v>
      </c>
      <c r="Q65" s="175">
        <v>36.4</v>
      </c>
      <c r="R65" s="175">
        <v>44.92</v>
      </c>
      <c r="S65" s="175">
        <v>18.68</v>
      </c>
      <c r="T65" s="30" t="s">
        <v>418</v>
      </c>
      <c r="U65" s="80" t="s">
        <v>397</v>
      </c>
      <c r="V65" s="355">
        <v>5</v>
      </c>
      <c r="W65" s="352">
        <v>0</v>
      </c>
      <c r="X65" s="355">
        <v>5</v>
      </c>
      <c r="Y65" s="352">
        <v>0</v>
      </c>
      <c r="Z65" s="323">
        <v>2.6666666666666665</v>
      </c>
      <c r="AA65" s="233">
        <v>0.28867513459481292</v>
      </c>
      <c r="AB65" s="323">
        <v>3</v>
      </c>
      <c r="AC65" s="233">
        <v>0.5</v>
      </c>
      <c r="AD65" s="323">
        <v>0.43333333333333335</v>
      </c>
      <c r="AE65" s="233">
        <v>5.7735026918962762E-2</v>
      </c>
      <c r="AF65" s="323">
        <v>1.3666666666666665</v>
      </c>
      <c r="AG65" s="233">
        <v>5.7735026918962498E-2</v>
      </c>
      <c r="AH65" s="323">
        <v>1</v>
      </c>
      <c r="AI65" s="233">
        <v>0</v>
      </c>
      <c r="AJ65" s="323">
        <v>1</v>
      </c>
      <c r="AK65" s="233">
        <v>0</v>
      </c>
      <c r="AL65" s="323">
        <v>4.166666666666667</v>
      </c>
      <c r="AM65" s="233">
        <v>1.154700538379251</v>
      </c>
      <c r="AN65" s="323">
        <v>2.4433333333333334</v>
      </c>
      <c r="AO65" s="233">
        <v>2.0816659994661382E-2</v>
      </c>
      <c r="AP65" s="323">
        <v>2.9733333333333332</v>
      </c>
      <c r="AQ65" s="233">
        <v>3.0550504633038961E-2</v>
      </c>
      <c r="AR65" s="323">
        <v>3.1533333333333338</v>
      </c>
      <c r="AS65" s="233">
        <v>3.0550504633038961E-2</v>
      </c>
    </row>
    <row r="66" spans="1:45" x14ac:dyDescent="0.2">
      <c r="A66" s="108"/>
      <c r="B66" s="109"/>
      <c r="C66" s="87" t="s">
        <v>48</v>
      </c>
      <c r="D66" t="s">
        <v>48</v>
      </c>
      <c r="E66" s="19">
        <v>2945.4169919999999</v>
      </c>
      <c r="F66" s="93">
        <v>2941</v>
      </c>
      <c r="G66" s="87" t="s">
        <v>42</v>
      </c>
      <c r="H66" s="41">
        <v>3.89</v>
      </c>
      <c r="I66" s="41">
        <v>1.0000000000000009E-2</v>
      </c>
      <c r="J66" s="41">
        <v>18.006666666666664</v>
      </c>
      <c r="K66" s="41">
        <v>0.32145502536643106</v>
      </c>
      <c r="L66" s="41">
        <v>4.3662094054022722</v>
      </c>
      <c r="M66" s="41">
        <v>0.70398079314186179</v>
      </c>
      <c r="N66" s="41">
        <v>0.90322192329091633</v>
      </c>
      <c r="O66" s="41">
        <v>3.3139902687430549E-2</v>
      </c>
      <c r="P66" s="116" t="s">
        <v>260</v>
      </c>
      <c r="Q66" s="175">
        <v>50.4</v>
      </c>
      <c r="R66" s="175">
        <v>28.92</v>
      </c>
      <c r="S66" s="175">
        <v>20.68</v>
      </c>
      <c r="T66" s="30" t="s">
        <v>360</v>
      </c>
      <c r="U66" s="80" t="s">
        <v>394</v>
      </c>
      <c r="V66" s="355">
        <v>5</v>
      </c>
      <c r="W66" s="352">
        <v>0</v>
      </c>
      <c r="X66" s="355">
        <v>5</v>
      </c>
      <c r="Y66" s="352">
        <v>0</v>
      </c>
      <c r="Z66" s="323">
        <v>2.6666666666666665</v>
      </c>
      <c r="AA66" s="233">
        <v>0.28867513459481292</v>
      </c>
      <c r="AB66" s="323">
        <v>3</v>
      </c>
      <c r="AC66" s="233">
        <v>0.5</v>
      </c>
      <c r="AD66" s="323">
        <v>0.43333333333333335</v>
      </c>
      <c r="AE66" s="233">
        <v>5.7735026918962762E-2</v>
      </c>
      <c r="AF66" s="323">
        <v>1.3666666666666665</v>
      </c>
      <c r="AG66" s="233">
        <v>5.7735026918962498E-2</v>
      </c>
      <c r="AH66" s="323">
        <v>1</v>
      </c>
      <c r="AI66" s="233">
        <v>0</v>
      </c>
      <c r="AJ66" s="323">
        <v>1</v>
      </c>
      <c r="AK66" s="233">
        <v>0</v>
      </c>
      <c r="AL66" s="323">
        <v>4.166666666666667</v>
      </c>
      <c r="AM66" s="233">
        <v>1.154700538379251</v>
      </c>
      <c r="AN66" s="323">
        <v>2.4433333333333334</v>
      </c>
      <c r="AO66" s="233">
        <v>2.0816659994661382E-2</v>
      </c>
      <c r="AP66" s="323">
        <v>2.9733333333333332</v>
      </c>
      <c r="AQ66" s="233">
        <v>3.0550504633038961E-2</v>
      </c>
      <c r="AR66" s="323">
        <v>3.1533333333333338</v>
      </c>
      <c r="AS66" s="233">
        <v>3.0550504633038961E-2</v>
      </c>
    </row>
    <row r="67" spans="1:45" x14ac:dyDescent="0.2">
      <c r="A67" s="108"/>
      <c r="B67" s="110"/>
      <c r="C67" s="88" t="s">
        <v>21</v>
      </c>
      <c r="D67" t="s">
        <v>21</v>
      </c>
      <c r="E67" s="19">
        <v>2946.7326659999999</v>
      </c>
      <c r="F67" s="94">
        <v>2947</v>
      </c>
      <c r="G67" s="88" t="s">
        <v>90</v>
      </c>
      <c r="H67" s="43">
        <v>4.09</v>
      </c>
      <c r="I67" s="43">
        <v>2.0000000000000018E-2</v>
      </c>
      <c r="J67" s="43">
        <v>9.6966666666666654</v>
      </c>
      <c r="K67" s="43">
        <v>5.6862407030773048E-2</v>
      </c>
      <c r="L67" s="43">
        <v>18.032758277633651</v>
      </c>
      <c r="M67" s="43">
        <v>8.0553304055915103</v>
      </c>
      <c r="N67" s="43">
        <v>12.889415401358937</v>
      </c>
      <c r="O67" s="43">
        <v>0.58294814919138549</v>
      </c>
      <c r="P67" s="117" t="s">
        <v>257</v>
      </c>
      <c r="Q67" s="175">
        <v>32.400000000000006</v>
      </c>
      <c r="R67" s="175">
        <v>46.92</v>
      </c>
      <c r="S67" s="175">
        <v>20.68</v>
      </c>
      <c r="T67" s="30" t="s">
        <v>363</v>
      </c>
      <c r="U67" s="80" t="s">
        <v>392</v>
      </c>
      <c r="V67" s="355">
        <v>5</v>
      </c>
      <c r="W67" s="352">
        <v>0</v>
      </c>
      <c r="X67" s="355">
        <v>5</v>
      </c>
      <c r="Y67" s="352">
        <v>0</v>
      </c>
      <c r="Z67" s="323">
        <v>2.6666666666666665</v>
      </c>
      <c r="AA67" s="233">
        <v>0.28867513459481292</v>
      </c>
      <c r="AB67" s="323">
        <v>3</v>
      </c>
      <c r="AC67" s="233">
        <v>0.5</v>
      </c>
      <c r="AD67" s="323">
        <v>0.43333333333333335</v>
      </c>
      <c r="AE67" s="233">
        <v>5.7735026918962762E-2</v>
      </c>
      <c r="AF67" s="323">
        <v>1.3666666666666665</v>
      </c>
      <c r="AG67" s="233">
        <v>5.7735026918962498E-2</v>
      </c>
      <c r="AH67" s="323">
        <v>1</v>
      </c>
      <c r="AI67" s="233">
        <v>0</v>
      </c>
      <c r="AJ67" s="323">
        <v>1</v>
      </c>
      <c r="AK67" s="233">
        <v>0</v>
      </c>
      <c r="AL67" s="323">
        <v>4.166666666666667</v>
      </c>
      <c r="AM67" s="233">
        <v>1.154700538379251</v>
      </c>
      <c r="AN67" s="323">
        <v>2.4433333333333334</v>
      </c>
      <c r="AO67" s="233">
        <v>2.0816659994661382E-2</v>
      </c>
      <c r="AP67" s="323">
        <v>2.9733333333333332</v>
      </c>
      <c r="AQ67" s="233">
        <v>3.0550504633038961E-2</v>
      </c>
      <c r="AR67" s="323">
        <v>3.1533333333333338</v>
      </c>
      <c r="AS67" s="233">
        <v>3.0550504633038961E-2</v>
      </c>
    </row>
    <row r="68" spans="1:45" x14ac:dyDescent="0.2">
      <c r="Q68" s="177"/>
      <c r="R68" s="177"/>
      <c r="S68" s="177"/>
      <c r="V68" s="355"/>
      <c r="W68" s="179"/>
      <c r="X68" s="179"/>
      <c r="Y68" s="352"/>
      <c r="Z68" s="56"/>
      <c r="AA68" s="56"/>
      <c r="AB68" s="56"/>
    </row>
    <row r="69" spans="1:45" x14ac:dyDescent="0.2">
      <c r="W69" s="179"/>
      <c r="X69" s="179"/>
      <c r="Y69" s="352"/>
      <c r="Z69" s="56"/>
      <c r="AA69" s="56"/>
      <c r="AB69" s="56"/>
    </row>
    <row r="70" spans="1:45" x14ac:dyDescent="0.2">
      <c r="W70" s="179"/>
      <c r="X70" s="179"/>
      <c r="Y70" s="352"/>
      <c r="Z70" s="56"/>
      <c r="AA70" s="56"/>
      <c r="AB70" s="56"/>
    </row>
    <row r="71" spans="1:45" x14ac:dyDescent="0.2">
      <c r="Y71" s="352"/>
    </row>
    <row r="72" spans="1:45" x14ac:dyDescent="0.2">
      <c r="N72" s="48"/>
      <c r="O72" s="48"/>
      <c r="Y72" s="352"/>
    </row>
    <row r="73" spans="1:45" x14ac:dyDescent="0.2">
      <c r="Y73" s="352"/>
    </row>
    <row r="80" spans="1:45" x14ac:dyDescent="0.2">
      <c r="N80" s="48"/>
      <c r="O80" s="48"/>
    </row>
  </sheetData>
  <mergeCells count="15">
    <mergeCell ref="P30:P31"/>
    <mergeCell ref="P32:P33"/>
    <mergeCell ref="P36:P37"/>
    <mergeCell ref="A38:A67"/>
    <mergeCell ref="B38:B46"/>
    <mergeCell ref="B47:B53"/>
    <mergeCell ref="P50:P51"/>
    <mergeCell ref="B54:B61"/>
    <mergeCell ref="B62:B67"/>
    <mergeCell ref="A2:A37"/>
    <mergeCell ref="B2:B5"/>
    <mergeCell ref="B6:B13"/>
    <mergeCell ref="B14:B21"/>
    <mergeCell ref="B22:B29"/>
    <mergeCell ref="B30:B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8D72-C024-B84E-8261-FFC30E0EC6A2}">
  <dimension ref="A1:F141"/>
  <sheetViews>
    <sheetView zoomScale="61" zoomScaleNormal="61" workbookViewId="0">
      <selection activeCell="E5" sqref="E5"/>
    </sheetView>
  </sheetViews>
  <sheetFormatPr baseColWidth="10" defaultRowHeight="15" x14ac:dyDescent="0.2"/>
  <cols>
    <col min="5" max="5" width="12.6640625" bestFit="1" customWidth="1"/>
    <col min="6" max="6" width="11.6640625" bestFit="1" customWidth="1"/>
  </cols>
  <sheetData>
    <row r="1" spans="1:6" x14ac:dyDescent="0.2">
      <c r="A1">
        <v>0</v>
      </c>
      <c r="B1" t="s">
        <v>84</v>
      </c>
      <c r="C1" t="s">
        <v>185</v>
      </c>
      <c r="D1" t="s">
        <v>105</v>
      </c>
      <c r="E1" t="s">
        <v>102</v>
      </c>
      <c r="F1" t="s">
        <v>103</v>
      </c>
    </row>
    <row r="2" spans="1:6" x14ac:dyDescent="0.2">
      <c r="A2">
        <v>1</v>
      </c>
      <c r="B2" t="s">
        <v>52</v>
      </c>
      <c r="C2" t="s">
        <v>186</v>
      </c>
      <c r="D2" t="s">
        <v>183</v>
      </c>
      <c r="E2" s="20">
        <v>1.2026278973779652</v>
      </c>
      <c r="F2" s="20">
        <v>3.3173373875804449E-2</v>
      </c>
    </row>
    <row r="3" spans="1:6" x14ac:dyDescent="0.2">
      <c r="A3">
        <v>2</v>
      </c>
      <c r="B3" t="s">
        <v>53</v>
      </c>
      <c r="C3" t="s">
        <v>186</v>
      </c>
      <c r="D3" t="s">
        <v>184</v>
      </c>
      <c r="E3" s="20">
        <v>0.554466014920596</v>
      </c>
      <c r="F3" s="20">
        <v>8.9000118146897803E-3</v>
      </c>
    </row>
    <row r="4" spans="1:6" x14ac:dyDescent="0.2">
      <c r="A4">
        <v>3</v>
      </c>
      <c r="B4" t="s">
        <v>54</v>
      </c>
      <c r="C4" t="s">
        <v>186</v>
      </c>
      <c r="D4" t="s">
        <v>133</v>
      </c>
      <c r="E4" s="20">
        <v>0.52608742182649326</v>
      </c>
      <c r="F4" s="20">
        <v>2.3579342409566859E-2</v>
      </c>
    </row>
    <row r="5" spans="1:6" x14ac:dyDescent="0.2">
      <c r="A5">
        <v>4</v>
      </c>
      <c r="B5" t="s">
        <v>55</v>
      </c>
      <c r="C5" t="s">
        <v>186</v>
      </c>
      <c r="D5" t="s">
        <v>132</v>
      </c>
      <c r="E5" s="20">
        <v>1.1379400820490604</v>
      </c>
      <c r="F5" s="20">
        <v>3.8474803277175527E-2</v>
      </c>
    </row>
    <row r="6" spans="1:6" x14ac:dyDescent="0.2">
      <c r="A6">
        <v>5</v>
      </c>
      <c r="B6" t="s">
        <v>202</v>
      </c>
      <c r="C6" t="s">
        <v>186</v>
      </c>
      <c r="D6" t="s">
        <v>131</v>
      </c>
      <c r="E6" s="20">
        <v>0.70823254185996554</v>
      </c>
      <c r="F6" s="20">
        <v>1.6217406054312326E-2</v>
      </c>
    </row>
    <row r="7" spans="1:6" x14ac:dyDescent="0.2">
      <c r="A7">
        <v>6</v>
      </c>
      <c r="B7" t="s">
        <v>31</v>
      </c>
      <c r="C7" t="s">
        <v>186</v>
      </c>
      <c r="D7" t="s">
        <v>178</v>
      </c>
      <c r="E7" s="20">
        <v>1.5140913975227062</v>
      </c>
      <c r="F7" s="20">
        <v>0.10211572175808108</v>
      </c>
    </row>
    <row r="8" spans="1:6" x14ac:dyDescent="0.2">
      <c r="A8">
        <v>7</v>
      </c>
      <c r="B8" t="s">
        <v>31</v>
      </c>
      <c r="C8" t="s">
        <v>187</v>
      </c>
      <c r="D8" t="s">
        <v>136</v>
      </c>
      <c r="E8" s="20">
        <v>10.331186767825052</v>
      </c>
      <c r="F8" s="20">
        <v>0.56910448965081617</v>
      </c>
    </row>
    <row r="9" spans="1:6" x14ac:dyDescent="0.2">
      <c r="A9">
        <v>8</v>
      </c>
      <c r="B9" t="s">
        <v>32</v>
      </c>
      <c r="C9" t="s">
        <v>186</v>
      </c>
      <c r="D9" t="s">
        <v>179</v>
      </c>
      <c r="E9" s="20">
        <v>1.1048007839721485</v>
      </c>
      <c r="F9" s="20">
        <v>2.516363492998263E-2</v>
      </c>
    </row>
    <row r="10" spans="1:6" x14ac:dyDescent="0.2">
      <c r="A10">
        <v>9</v>
      </c>
      <c r="B10" t="s">
        <v>32</v>
      </c>
      <c r="C10" t="s">
        <v>187</v>
      </c>
      <c r="D10" t="s">
        <v>137</v>
      </c>
      <c r="E10" s="20">
        <v>10.50302019953023</v>
      </c>
      <c r="F10" s="20">
        <v>0.1156382077251239</v>
      </c>
    </row>
    <row r="11" spans="1:6" x14ac:dyDescent="0.2">
      <c r="A11">
        <v>10</v>
      </c>
      <c r="B11" t="s">
        <v>33</v>
      </c>
      <c r="C11" t="s">
        <v>186</v>
      </c>
      <c r="D11" t="s">
        <v>180</v>
      </c>
      <c r="E11" s="20">
        <v>0.58080834511550583</v>
      </c>
      <c r="F11" s="20">
        <v>3.3683892247528859E-2</v>
      </c>
    </row>
    <row r="12" spans="1:6" x14ac:dyDescent="0.2">
      <c r="A12">
        <v>11</v>
      </c>
      <c r="B12" t="s">
        <v>33</v>
      </c>
      <c r="C12" t="s">
        <v>187</v>
      </c>
      <c r="D12" t="s">
        <v>138</v>
      </c>
      <c r="E12" s="20">
        <v>8.3093515796547468</v>
      </c>
      <c r="F12" s="20">
        <v>0.44015783895643101</v>
      </c>
    </row>
    <row r="13" spans="1:6" x14ac:dyDescent="0.2">
      <c r="A13">
        <v>12</v>
      </c>
      <c r="B13" t="s">
        <v>34</v>
      </c>
      <c r="C13" t="s">
        <v>186</v>
      </c>
      <c r="D13" t="s">
        <v>181</v>
      </c>
      <c r="E13" s="20">
        <v>0.27116327688550729</v>
      </c>
      <c r="F13" s="20">
        <v>9.6211583650010028E-3</v>
      </c>
    </row>
    <row r="14" spans="1:6" x14ac:dyDescent="0.2">
      <c r="A14">
        <v>13</v>
      </c>
      <c r="B14" t="s">
        <v>34</v>
      </c>
      <c r="C14" t="s">
        <v>187</v>
      </c>
      <c r="D14" t="s">
        <v>139</v>
      </c>
      <c r="E14" s="20">
        <v>6.8173056390440507</v>
      </c>
      <c r="F14" s="20">
        <v>0.31491487920611422</v>
      </c>
    </row>
    <row r="15" spans="1:6" x14ac:dyDescent="0.2">
      <c r="A15">
        <v>14</v>
      </c>
      <c r="B15" t="s">
        <v>200</v>
      </c>
      <c r="C15" t="s">
        <v>186</v>
      </c>
      <c r="D15" t="s">
        <v>182</v>
      </c>
      <c r="E15" s="20">
        <v>0.28192402815462686</v>
      </c>
      <c r="F15" s="20">
        <v>2.0939333979849952E-2</v>
      </c>
    </row>
    <row r="16" spans="1:6" x14ac:dyDescent="0.2">
      <c r="A16">
        <v>15</v>
      </c>
      <c r="B16" t="s">
        <v>23</v>
      </c>
      <c r="C16" t="s">
        <v>186</v>
      </c>
      <c r="D16" t="s">
        <v>168</v>
      </c>
      <c r="E16" s="20">
        <v>0.20919661676705262</v>
      </c>
      <c r="F16" s="20">
        <v>5.6420067071809013E-3</v>
      </c>
    </row>
    <row r="17" spans="1:6" x14ac:dyDescent="0.2">
      <c r="A17">
        <v>16</v>
      </c>
      <c r="B17" t="s">
        <v>23</v>
      </c>
      <c r="C17" t="s">
        <v>187</v>
      </c>
      <c r="D17" t="s">
        <v>125</v>
      </c>
      <c r="E17" s="20">
        <v>6.5372738659704721</v>
      </c>
      <c r="F17" s="20">
        <v>0.14156049161572379</v>
      </c>
    </row>
    <row r="18" spans="1:6" x14ac:dyDescent="0.2">
      <c r="A18">
        <v>17</v>
      </c>
      <c r="B18" t="s">
        <v>24</v>
      </c>
      <c r="C18" t="s">
        <v>186</v>
      </c>
      <c r="D18" t="s">
        <v>169</v>
      </c>
      <c r="E18" s="20">
        <v>0.68501893346707055</v>
      </c>
      <c r="F18" s="20">
        <v>1.5065611814439342E-2</v>
      </c>
    </row>
    <row r="19" spans="1:6" x14ac:dyDescent="0.2">
      <c r="A19">
        <v>18</v>
      </c>
      <c r="B19" t="s">
        <v>24</v>
      </c>
      <c r="C19" t="s">
        <v>187</v>
      </c>
      <c r="D19" t="s">
        <v>126</v>
      </c>
      <c r="E19" s="20">
        <v>9.3240561609967862</v>
      </c>
      <c r="F19" s="20">
        <v>0.26759440924337857</v>
      </c>
    </row>
    <row r="20" spans="1:6" x14ac:dyDescent="0.2">
      <c r="A20">
        <v>19</v>
      </c>
      <c r="B20" t="s">
        <v>25</v>
      </c>
      <c r="C20" t="s">
        <v>186</v>
      </c>
      <c r="D20" t="s">
        <v>170</v>
      </c>
      <c r="E20" s="20">
        <v>0.8747271764216672</v>
      </c>
      <c r="F20" s="20">
        <v>4.777402481285719E-2</v>
      </c>
    </row>
    <row r="21" spans="1:6" x14ac:dyDescent="0.2">
      <c r="A21">
        <v>20</v>
      </c>
      <c r="B21" t="s">
        <v>25</v>
      </c>
      <c r="C21" t="s">
        <v>187</v>
      </c>
      <c r="D21" t="s">
        <v>127</v>
      </c>
      <c r="E21" s="20">
        <v>10.647214807474947</v>
      </c>
      <c r="F21" s="20">
        <v>0.39476520221660893</v>
      </c>
    </row>
    <row r="22" spans="1:6" x14ac:dyDescent="0.2">
      <c r="A22">
        <v>21</v>
      </c>
      <c r="B22" t="s">
        <v>26</v>
      </c>
      <c r="C22" t="s">
        <v>186</v>
      </c>
      <c r="D22" t="s">
        <v>171</v>
      </c>
      <c r="E22" s="20">
        <v>1.5127248229739987</v>
      </c>
      <c r="F22" s="20">
        <v>9.3586358310299711E-2</v>
      </c>
    </row>
    <row r="23" spans="1:6" x14ac:dyDescent="0.2">
      <c r="A23">
        <v>22</v>
      </c>
      <c r="B23" t="s">
        <v>26</v>
      </c>
      <c r="C23" t="s">
        <v>187</v>
      </c>
      <c r="D23" t="s">
        <v>128</v>
      </c>
      <c r="E23" s="20">
        <v>12.37051262912164</v>
      </c>
      <c r="F23" s="20">
        <v>0.58909817805604148</v>
      </c>
    </row>
    <row r="24" spans="1:6" x14ac:dyDescent="0.2">
      <c r="A24">
        <v>23</v>
      </c>
      <c r="B24" t="s">
        <v>198</v>
      </c>
      <c r="C24" t="s">
        <v>186</v>
      </c>
      <c r="D24" t="s">
        <v>172</v>
      </c>
      <c r="E24" s="20">
        <v>1.3018034195459254</v>
      </c>
      <c r="F24" s="20">
        <v>4.6008614032569874E-2</v>
      </c>
    </row>
    <row r="25" spans="1:6" x14ac:dyDescent="0.2">
      <c r="A25">
        <v>24</v>
      </c>
      <c r="B25" t="s">
        <v>41</v>
      </c>
      <c r="C25" t="s">
        <v>187</v>
      </c>
      <c r="D25" t="s">
        <v>190</v>
      </c>
      <c r="E25" s="20">
        <v>6.5419991345641835</v>
      </c>
      <c r="F25" s="20">
        <v>0.19369005837451964</v>
      </c>
    </row>
    <row r="26" spans="1:6" x14ac:dyDescent="0.2">
      <c r="A26">
        <v>25</v>
      </c>
      <c r="B26" t="s">
        <v>27</v>
      </c>
      <c r="C26" t="s">
        <v>186</v>
      </c>
      <c r="D26" t="s">
        <v>173</v>
      </c>
      <c r="E26" s="20">
        <v>0.47932194116730997</v>
      </c>
      <c r="F26" s="20">
        <v>1.1044226549235064E-2</v>
      </c>
    </row>
    <row r="27" spans="1:6" x14ac:dyDescent="0.2">
      <c r="A27">
        <v>26</v>
      </c>
      <c r="B27" t="s">
        <v>27</v>
      </c>
      <c r="C27" t="s">
        <v>187</v>
      </c>
      <c r="D27" t="s">
        <v>129</v>
      </c>
      <c r="E27" s="20">
        <v>8.7847825091374627</v>
      </c>
      <c r="F27" s="20">
        <v>0.54473017921147338</v>
      </c>
    </row>
    <row r="28" spans="1:6" x14ac:dyDescent="0.2">
      <c r="A28">
        <v>27</v>
      </c>
      <c r="B28" t="s">
        <v>28</v>
      </c>
      <c r="C28" t="s">
        <v>186</v>
      </c>
      <c r="D28" t="s">
        <v>174</v>
      </c>
      <c r="E28" s="20">
        <v>1.2826345635478538</v>
      </c>
      <c r="F28" s="20">
        <v>4.3755880792240985E-2</v>
      </c>
    </row>
    <row r="29" spans="1:6" x14ac:dyDescent="0.2">
      <c r="A29">
        <v>28</v>
      </c>
      <c r="B29" t="s">
        <v>28</v>
      </c>
      <c r="C29" t="s">
        <v>187</v>
      </c>
      <c r="D29" t="s">
        <v>130</v>
      </c>
      <c r="E29" s="20">
        <v>10.895444268732094</v>
      </c>
      <c r="F29" s="20">
        <v>0.40941120545532045</v>
      </c>
    </row>
    <row r="30" spans="1:6" x14ac:dyDescent="0.2">
      <c r="A30">
        <v>29</v>
      </c>
      <c r="B30" t="s">
        <v>29</v>
      </c>
      <c r="C30" t="s">
        <v>186</v>
      </c>
      <c r="D30" t="s">
        <v>175</v>
      </c>
      <c r="E30" s="20">
        <v>0.80627138922133579</v>
      </c>
      <c r="F30" s="20">
        <v>6.0942627801277668E-2</v>
      </c>
    </row>
    <row r="31" spans="1:6" x14ac:dyDescent="0.2">
      <c r="A31">
        <v>30</v>
      </c>
      <c r="B31" t="s">
        <v>29</v>
      </c>
      <c r="C31" t="s">
        <v>187</v>
      </c>
      <c r="D31" t="s">
        <v>134</v>
      </c>
      <c r="E31" s="20">
        <v>8.9595575687318796</v>
      </c>
      <c r="F31" s="20">
        <v>0.18345698882029654</v>
      </c>
    </row>
    <row r="32" spans="1:6" x14ac:dyDescent="0.2">
      <c r="A32">
        <v>31</v>
      </c>
      <c r="B32" t="s">
        <v>30</v>
      </c>
      <c r="C32" t="s">
        <v>186</v>
      </c>
      <c r="D32" t="s">
        <v>176</v>
      </c>
      <c r="E32" s="20">
        <v>0.4394790946394907</v>
      </c>
      <c r="F32" s="20">
        <v>2.0124657412989685E-2</v>
      </c>
    </row>
    <row r="33" spans="1:6" x14ac:dyDescent="0.2">
      <c r="A33">
        <v>32</v>
      </c>
      <c r="B33" t="s">
        <v>30</v>
      </c>
      <c r="C33" t="s">
        <v>187</v>
      </c>
      <c r="D33" t="s">
        <v>135</v>
      </c>
      <c r="E33" s="20">
        <v>7.9328656489091749</v>
      </c>
      <c r="F33" s="20">
        <v>0.3818869937290556</v>
      </c>
    </row>
    <row r="34" spans="1:6" x14ac:dyDescent="0.2">
      <c r="A34">
        <v>33</v>
      </c>
      <c r="B34" t="s">
        <v>199</v>
      </c>
      <c r="C34" t="s">
        <v>186</v>
      </c>
      <c r="D34" t="s">
        <v>177</v>
      </c>
      <c r="E34" s="20">
        <v>0.66253027764181882</v>
      </c>
      <c r="F34" s="20">
        <v>7.0025302214645008E-2</v>
      </c>
    </row>
    <row r="35" spans="1:6" x14ac:dyDescent="0.2">
      <c r="A35">
        <v>34</v>
      </c>
      <c r="B35" t="s">
        <v>35</v>
      </c>
      <c r="C35" t="s">
        <v>186</v>
      </c>
      <c r="D35" t="s">
        <v>159</v>
      </c>
      <c r="E35" s="20">
        <v>0.30991763237221787</v>
      </c>
      <c r="F35" s="20">
        <v>2.4904276558209374E-2</v>
      </c>
    </row>
    <row r="36" spans="1:6" x14ac:dyDescent="0.2">
      <c r="A36">
        <v>35</v>
      </c>
      <c r="B36" t="s">
        <v>35</v>
      </c>
      <c r="C36" t="s">
        <v>187</v>
      </c>
      <c r="D36" t="s">
        <v>140</v>
      </c>
      <c r="E36" s="20">
        <v>5.3114959644487234</v>
      </c>
      <c r="F36" s="20">
        <v>0.11918507100012221</v>
      </c>
    </row>
    <row r="37" spans="1:6" x14ac:dyDescent="0.2">
      <c r="A37">
        <v>36</v>
      </c>
      <c r="B37" t="s">
        <v>36</v>
      </c>
      <c r="C37" t="s">
        <v>186</v>
      </c>
      <c r="D37" t="s">
        <v>160</v>
      </c>
      <c r="E37" s="20">
        <v>0.43672011705768732</v>
      </c>
      <c r="F37" s="20">
        <v>0.12270170940040354</v>
      </c>
    </row>
    <row r="38" spans="1:6" x14ac:dyDescent="0.2">
      <c r="A38">
        <v>37</v>
      </c>
      <c r="B38" t="s">
        <v>36</v>
      </c>
      <c r="C38" t="s">
        <v>187</v>
      </c>
      <c r="D38" t="s">
        <v>141</v>
      </c>
      <c r="E38" s="20">
        <v>7.4873241321326738</v>
      </c>
      <c r="F38" s="20">
        <v>0.2463363432682005</v>
      </c>
    </row>
    <row r="39" spans="1:6" x14ac:dyDescent="0.2">
      <c r="A39">
        <v>38</v>
      </c>
      <c r="B39" t="s">
        <v>37</v>
      </c>
      <c r="C39" t="s">
        <v>186</v>
      </c>
      <c r="D39" t="s">
        <v>161</v>
      </c>
      <c r="E39" s="20">
        <v>0.73622079801562246</v>
      </c>
      <c r="F39" s="20">
        <v>8.6757487380518403E-2</v>
      </c>
    </row>
    <row r="40" spans="1:6" x14ac:dyDescent="0.2">
      <c r="A40">
        <v>39</v>
      </c>
      <c r="B40" t="s">
        <v>37</v>
      </c>
      <c r="C40" t="s">
        <v>187</v>
      </c>
      <c r="D40" t="s">
        <v>142</v>
      </c>
      <c r="E40" s="20">
        <v>8.3289040982596081</v>
      </c>
      <c r="F40" s="20">
        <v>0.28405996694533786</v>
      </c>
    </row>
    <row r="41" spans="1:6" x14ac:dyDescent="0.2">
      <c r="A41">
        <v>40</v>
      </c>
      <c r="B41" t="s">
        <v>38</v>
      </c>
      <c r="C41" t="s">
        <v>186</v>
      </c>
      <c r="D41" t="s">
        <v>162</v>
      </c>
      <c r="E41" s="20">
        <v>0.55734087091060902</v>
      </c>
      <c r="F41" s="20">
        <v>3.0362749976592697E-2</v>
      </c>
    </row>
    <row r="42" spans="1:6" x14ac:dyDescent="0.2">
      <c r="A42">
        <v>41</v>
      </c>
      <c r="B42" t="s">
        <v>38</v>
      </c>
      <c r="C42" t="s">
        <v>187</v>
      </c>
      <c r="D42" t="s">
        <v>143</v>
      </c>
      <c r="E42" s="20">
        <v>10.416002189841103</v>
      </c>
      <c r="F42" s="20">
        <v>0.39923323769852453</v>
      </c>
    </row>
    <row r="43" spans="1:6" x14ac:dyDescent="0.2">
      <c r="A43">
        <v>42</v>
      </c>
      <c r="B43" t="s">
        <v>201</v>
      </c>
      <c r="C43" t="s">
        <v>186</v>
      </c>
      <c r="D43" t="s">
        <v>163</v>
      </c>
      <c r="E43" s="20">
        <v>0.610055512320821</v>
      </c>
      <c r="F43" s="20">
        <v>1.549234412373263E-2</v>
      </c>
    </row>
    <row r="44" spans="1:6" x14ac:dyDescent="0.2">
      <c r="A44">
        <v>43</v>
      </c>
      <c r="B44" t="s">
        <v>11</v>
      </c>
      <c r="C44" t="s">
        <v>186</v>
      </c>
      <c r="D44" t="s">
        <v>149</v>
      </c>
      <c r="E44" s="20">
        <v>0.73932102920838039</v>
      </c>
      <c r="F44" s="20">
        <v>4.5490754132962316E-2</v>
      </c>
    </row>
    <row r="45" spans="1:6" x14ac:dyDescent="0.2">
      <c r="A45">
        <v>44</v>
      </c>
      <c r="B45" t="s">
        <v>11</v>
      </c>
      <c r="C45" t="s">
        <v>187</v>
      </c>
      <c r="D45" t="s">
        <v>114</v>
      </c>
      <c r="E45" s="20">
        <v>9.2909439405773657</v>
      </c>
      <c r="F45" s="20">
        <v>6.450412315060175E-2</v>
      </c>
    </row>
    <row r="46" spans="1:6" x14ac:dyDescent="0.2">
      <c r="A46">
        <v>45</v>
      </c>
      <c r="B46" t="s">
        <v>12</v>
      </c>
      <c r="C46" t="s">
        <v>186</v>
      </c>
      <c r="D46" t="s">
        <v>150</v>
      </c>
      <c r="E46" s="20">
        <v>0.75231381327531077</v>
      </c>
      <c r="F46" s="20">
        <v>1.3056191418354662E-2</v>
      </c>
    </row>
    <row r="47" spans="1:6" x14ac:dyDescent="0.2">
      <c r="A47">
        <v>46</v>
      </c>
      <c r="B47" t="s">
        <v>12</v>
      </c>
      <c r="C47" t="s">
        <v>187</v>
      </c>
      <c r="D47" t="s">
        <v>115</v>
      </c>
      <c r="E47" s="20">
        <v>9.8137868562882797</v>
      </c>
      <c r="F47" s="20">
        <v>0.29626219095704659</v>
      </c>
    </row>
    <row r="48" spans="1:6" x14ac:dyDescent="0.2">
      <c r="A48">
        <v>47</v>
      </c>
      <c r="B48" t="s">
        <v>13</v>
      </c>
      <c r="C48" t="s">
        <v>186</v>
      </c>
      <c r="D48" t="s">
        <v>151</v>
      </c>
      <c r="E48" s="20">
        <v>0.35839056226959115</v>
      </c>
      <c r="F48" s="20">
        <v>2.4558959003903473E-2</v>
      </c>
    </row>
    <row r="49" spans="1:6" x14ac:dyDescent="0.2">
      <c r="A49">
        <v>48</v>
      </c>
      <c r="B49" t="s">
        <v>13</v>
      </c>
      <c r="C49" t="s">
        <v>187</v>
      </c>
      <c r="D49" t="s">
        <v>116</v>
      </c>
      <c r="E49" s="20">
        <v>6.006941379519426</v>
      </c>
      <c r="F49" s="20">
        <v>0.21936102515832201</v>
      </c>
    </row>
    <row r="50" spans="1:6" x14ac:dyDescent="0.2">
      <c r="A50">
        <v>49</v>
      </c>
      <c r="B50" t="s">
        <v>14</v>
      </c>
      <c r="C50" t="s">
        <v>186</v>
      </c>
      <c r="D50" t="s">
        <v>152</v>
      </c>
      <c r="E50" s="20">
        <v>0.73108470011583238</v>
      </c>
      <c r="F50" s="20">
        <v>2.4478621134614183E-2</v>
      </c>
    </row>
    <row r="51" spans="1:6" x14ac:dyDescent="0.2">
      <c r="A51">
        <v>50</v>
      </c>
      <c r="B51" t="s">
        <v>14</v>
      </c>
      <c r="C51" t="s">
        <v>187</v>
      </c>
      <c r="D51" t="s">
        <v>117</v>
      </c>
      <c r="E51" s="20">
        <v>10.874294531574611</v>
      </c>
      <c r="F51" s="20">
        <v>2.2888444155729464</v>
      </c>
    </row>
    <row r="52" spans="1:6" x14ac:dyDescent="0.2">
      <c r="A52">
        <v>51</v>
      </c>
      <c r="B52" t="s">
        <v>194</v>
      </c>
      <c r="C52" t="s">
        <v>186</v>
      </c>
      <c r="D52" t="s">
        <v>153</v>
      </c>
      <c r="E52" s="20">
        <v>0.1969580297152588</v>
      </c>
      <c r="F52" s="20">
        <v>2.0009237783110566E-3</v>
      </c>
    </row>
    <row r="53" spans="1:6" x14ac:dyDescent="0.2">
      <c r="A53">
        <v>52</v>
      </c>
      <c r="B53" t="s">
        <v>44</v>
      </c>
      <c r="C53" t="s">
        <v>187</v>
      </c>
      <c r="D53" t="s">
        <v>15</v>
      </c>
      <c r="E53" s="20">
        <v>8.7134548331932056</v>
      </c>
      <c r="F53" s="20">
        <v>0.27774234413359433</v>
      </c>
    </row>
    <row r="54" spans="1:6" x14ac:dyDescent="0.2">
      <c r="A54">
        <v>53</v>
      </c>
      <c r="B54" t="s">
        <v>39</v>
      </c>
      <c r="C54" t="s">
        <v>187</v>
      </c>
      <c r="D54" t="s">
        <v>188</v>
      </c>
      <c r="E54" s="20">
        <v>6.2146759271139329</v>
      </c>
      <c r="F54" s="20">
        <v>0.13025705391690995</v>
      </c>
    </row>
    <row r="55" spans="1:6" x14ac:dyDescent="0.2">
      <c r="A55">
        <v>54</v>
      </c>
      <c r="B55" t="s">
        <v>16</v>
      </c>
      <c r="C55" t="s">
        <v>186</v>
      </c>
      <c r="D55" t="s">
        <v>154</v>
      </c>
      <c r="E55" s="20">
        <v>1.4791017082623241</v>
      </c>
      <c r="F55" s="20">
        <v>9.5512820832686321E-2</v>
      </c>
    </row>
    <row r="56" spans="1:6" x14ac:dyDescent="0.2">
      <c r="A56">
        <v>55</v>
      </c>
      <c r="B56" t="s">
        <v>16</v>
      </c>
      <c r="C56" t="s">
        <v>187</v>
      </c>
      <c r="D56" t="s">
        <v>118</v>
      </c>
      <c r="E56" s="20">
        <v>14.08888235879231</v>
      </c>
      <c r="F56" s="20">
        <v>0.36158381245298077</v>
      </c>
    </row>
    <row r="57" spans="1:6" x14ac:dyDescent="0.2">
      <c r="A57">
        <v>56</v>
      </c>
      <c r="B57" t="s">
        <v>45</v>
      </c>
      <c r="C57" t="s">
        <v>186</v>
      </c>
      <c r="D57" t="s">
        <v>155</v>
      </c>
      <c r="E57" s="20">
        <v>0.51919410809595501</v>
      </c>
      <c r="F57" s="20">
        <v>2.5634788672092682E-2</v>
      </c>
    </row>
    <row r="58" spans="1:6" x14ac:dyDescent="0.2">
      <c r="A58">
        <v>57</v>
      </c>
      <c r="B58" t="s">
        <v>17</v>
      </c>
      <c r="C58" t="s">
        <v>186</v>
      </c>
      <c r="D58" t="s">
        <v>156</v>
      </c>
      <c r="E58" s="20">
        <v>0.48666993007494924</v>
      </c>
      <c r="F58" s="20">
        <v>4.5041017900306603E-2</v>
      </c>
    </row>
    <row r="59" spans="1:6" x14ac:dyDescent="0.2">
      <c r="A59">
        <v>58</v>
      </c>
      <c r="B59" t="s">
        <v>17</v>
      </c>
      <c r="C59" t="s">
        <v>187</v>
      </c>
      <c r="D59" t="s">
        <v>119</v>
      </c>
      <c r="E59" s="20">
        <v>6.1946976503322935</v>
      </c>
      <c r="F59" s="20">
        <v>0.29094646414522002</v>
      </c>
    </row>
    <row r="60" spans="1:6" x14ac:dyDescent="0.2">
      <c r="A60">
        <v>59</v>
      </c>
      <c r="B60" t="s">
        <v>18</v>
      </c>
      <c r="C60" t="s">
        <v>186</v>
      </c>
      <c r="D60" t="s">
        <v>157</v>
      </c>
      <c r="E60" s="20">
        <v>1.2714478068066655</v>
      </c>
      <c r="F60" s="20">
        <v>1.5179177511110675E-2</v>
      </c>
    </row>
    <row r="61" spans="1:6" x14ac:dyDescent="0.2">
      <c r="A61">
        <v>60</v>
      </c>
      <c r="B61" t="s">
        <v>18</v>
      </c>
      <c r="C61" t="s">
        <v>187</v>
      </c>
      <c r="D61" t="s">
        <v>120</v>
      </c>
      <c r="E61" s="20">
        <v>10.378139111098681</v>
      </c>
      <c r="F61" s="20">
        <v>0.56764837465775619</v>
      </c>
    </row>
    <row r="62" spans="1:6" x14ac:dyDescent="0.2">
      <c r="A62">
        <v>61</v>
      </c>
      <c r="B62" t="s">
        <v>197</v>
      </c>
      <c r="C62" t="s">
        <v>186</v>
      </c>
      <c r="D62" t="s">
        <v>158</v>
      </c>
      <c r="E62" s="20">
        <v>1.3404923488415044</v>
      </c>
      <c r="F62" s="20">
        <v>5.7349223077435438E-2</v>
      </c>
    </row>
    <row r="63" spans="1:6" x14ac:dyDescent="0.2">
      <c r="A63">
        <v>62</v>
      </c>
      <c r="B63" t="s">
        <v>7</v>
      </c>
      <c r="C63" t="s">
        <v>186</v>
      </c>
      <c r="D63" t="s">
        <v>144</v>
      </c>
      <c r="E63" s="20">
        <v>1.8480401933905248</v>
      </c>
      <c r="F63" s="20">
        <v>8.9612068526514752E-2</v>
      </c>
    </row>
    <row r="64" spans="1:6" x14ac:dyDescent="0.2">
      <c r="A64">
        <v>63</v>
      </c>
      <c r="B64" t="s">
        <v>7</v>
      </c>
      <c r="C64" t="s">
        <v>187</v>
      </c>
      <c r="D64" t="s">
        <v>107</v>
      </c>
      <c r="E64" s="20">
        <v>10.718798790813528</v>
      </c>
      <c r="F64" s="20">
        <v>0.50679428923496139</v>
      </c>
    </row>
    <row r="65" spans="1:6" x14ac:dyDescent="0.2">
      <c r="A65">
        <v>64</v>
      </c>
      <c r="B65" t="s">
        <v>8</v>
      </c>
      <c r="C65" t="s">
        <v>186</v>
      </c>
      <c r="D65" t="s">
        <v>145</v>
      </c>
      <c r="E65" s="20">
        <v>1.7281460436760228</v>
      </c>
      <c r="F65" s="20">
        <v>0.11867844633058391</v>
      </c>
    </row>
    <row r="66" spans="1:6" x14ac:dyDescent="0.2">
      <c r="A66">
        <v>65</v>
      </c>
      <c r="B66" t="s">
        <v>8</v>
      </c>
      <c r="C66" t="s">
        <v>187</v>
      </c>
      <c r="D66" t="s">
        <v>111</v>
      </c>
      <c r="E66" s="20">
        <v>9.2731070529981245</v>
      </c>
      <c r="F66" s="20">
        <v>0.25865076185927932</v>
      </c>
    </row>
    <row r="67" spans="1:6" x14ac:dyDescent="0.2">
      <c r="A67">
        <v>66</v>
      </c>
      <c r="B67" t="s">
        <v>9</v>
      </c>
      <c r="C67" t="s">
        <v>186</v>
      </c>
      <c r="D67" t="s">
        <v>146</v>
      </c>
      <c r="E67" s="20">
        <v>2.1578130833367273</v>
      </c>
      <c r="F67" s="20">
        <v>0.10392763231528844</v>
      </c>
    </row>
    <row r="68" spans="1:6" x14ac:dyDescent="0.2">
      <c r="A68">
        <v>67</v>
      </c>
      <c r="B68" t="s">
        <v>9</v>
      </c>
      <c r="C68" t="s">
        <v>187</v>
      </c>
      <c r="D68" t="s">
        <v>112</v>
      </c>
      <c r="E68" s="20">
        <v>12.711284001559422</v>
      </c>
      <c r="F68" s="20">
        <v>0.40909736828527221</v>
      </c>
    </row>
    <row r="69" spans="1:6" x14ac:dyDescent="0.2">
      <c r="A69">
        <v>68</v>
      </c>
      <c r="B69" t="s">
        <v>10</v>
      </c>
      <c r="C69" t="s">
        <v>186</v>
      </c>
      <c r="D69" t="s">
        <v>147</v>
      </c>
      <c r="E69" s="20">
        <v>2.0395981290551202</v>
      </c>
      <c r="F69" s="20">
        <v>4.6237689229860393E-2</v>
      </c>
    </row>
    <row r="70" spans="1:6" x14ac:dyDescent="0.2">
      <c r="A70">
        <v>69</v>
      </c>
      <c r="B70" t="s">
        <v>10</v>
      </c>
      <c r="C70" t="s">
        <v>187</v>
      </c>
      <c r="D70" t="s">
        <v>113</v>
      </c>
      <c r="E70" s="20">
        <v>14.801081551290428</v>
      </c>
      <c r="F70" s="20">
        <v>0.78802374390079144</v>
      </c>
    </row>
    <row r="71" spans="1:6" x14ac:dyDescent="0.2">
      <c r="A71">
        <v>70</v>
      </c>
      <c r="B71" t="s">
        <v>193</v>
      </c>
      <c r="C71" t="s">
        <v>186</v>
      </c>
      <c r="D71" t="s">
        <v>148</v>
      </c>
      <c r="E71" s="20">
        <v>2.4383878408628767</v>
      </c>
      <c r="F71" s="20">
        <v>0.1197134699119773</v>
      </c>
    </row>
    <row r="72" spans="1:6" x14ac:dyDescent="0.2">
      <c r="A72">
        <v>71</v>
      </c>
      <c r="B72" t="s">
        <v>40</v>
      </c>
      <c r="C72" t="s">
        <v>187</v>
      </c>
      <c r="D72" t="s">
        <v>189</v>
      </c>
      <c r="E72" s="20">
        <v>10.238707033819127</v>
      </c>
      <c r="F72" s="20">
        <v>0.27940587165576797</v>
      </c>
    </row>
    <row r="73" spans="1:6" x14ac:dyDescent="0.2">
      <c r="A73">
        <v>72</v>
      </c>
      <c r="B73" t="s">
        <v>19</v>
      </c>
      <c r="C73" t="s">
        <v>186</v>
      </c>
      <c r="D73" t="s">
        <v>164</v>
      </c>
      <c r="E73" s="20">
        <v>1.3194561614145044</v>
      </c>
      <c r="F73" s="20">
        <v>4.1266599458685757E-2</v>
      </c>
    </row>
    <row r="74" spans="1:6" x14ac:dyDescent="0.2">
      <c r="A74">
        <v>73</v>
      </c>
      <c r="B74" t="s">
        <v>19</v>
      </c>
      <c r="C74" t="s">
        <v>187</v>
      </c>
      <c r="D74" t="s">
        <v>121</v>
      </c>
      <c r="E74" s="20">
        <v>8.3632069995375868</v>
      </c>
      <c r="F74" s="20">
        <v>5.4918585471425668E-2</v>
      </c>
    </row>
    <row r="75" spans="1:6" x14ac:dyDescent="0.2">
      <c r="A75">
        <v>74</v>
      </c>
      <c r="B75" t="s">
        <v>20</v>
      </c>
      <c r="C75" t="s">
        <v>186</v>
      </c>
      <c r="D75" t="s">
        <v>165</v>
      </c>
      <c r="E75" s="20">
        <v>0.5648553689869088</v>
      </c>
      <c r="F75" s="20">
        <v>2.8120712465318162E-2</v>
      </c>
    </row>
    <row r="76" spans="1:6" x14ac:dyDescent="0.2">
      <c r="A76">
        <v>75</v>
      </c>
      <c r="B76" t="s">
        <v>20</v>
      </c>
      <c r="C76" t="s">
        <v>187</v>
      </c>
      <c r="D76" t="s">
        <v>122</v>
      </c>
      <c r="E76" s="20">
        <v>6.4660196460496335</v>
      </c>
      <c r="F76" s="20">
        <v>0.23334790924508983</v>
      </c>
    </row>
    <row r="77" spans="1:6" x14ac:dyDescent="0.2">
      <c r="A77">
        <v>76</v>
      </c>
      <c r="B77" t="s">
        <v>48</v>
      </c>
      <c r="C77" t="s">
        <v>186</v>
      </c>
      <c r="D77" t="s">
        <v>166</v>
      </c>
      <c r="E77" s="20">
        <v>0.90322192329091633</v>
      </c>
      <c r="F77" s="20">
        <v>3.3139902687430549E-2</v>
      </c>
    </row>
    <row r="78" spans="1:6" x14ac:dyDescent="0.2">
      <c r="A78">
        <v>77</v>
      </c>
      <c r="B78" t="s">
        <v>195</v>
      </c>
      <c r="C78" t="s">
        <v>186</v>
      </c>
      <c r="D78" t="s">
        <v>167</v>
      </c>
      <c r="E78" s="20">
        <v>0.57764602963758327</v>
      </c>
      <c r="F78" s="20">
        <v>3.9729040006292661E-2</v>
      </c>
    </row>
    <row r="79" spans="1:6" x14ac:dyDescent="0.2">
      <c r="A79">
        <v>78</v>
      </c>
      <c r="B79" t="s">
        <v>21</v>
      </c>
      <c r="C79" t="s">
        <v>187</v>
      </c>
      <c r="D79" t="s">
        <v>123</v>
      </c>
      <c r="E79" s="20">
        <v>12.889415401358937</v>
      </c>
      <c r="F79" s="20">
        <v>0.58294814919138549</v>
      </c>
    </row>
    <row r="80" spans="1:6" x14ac:dyDescent="0.2">
      <c r="A80">
        <v>79</v>
      </c>
      <c r="B80" t="s">
        <v>196</v>
      </c>
      <c r="C80" t="s">
        <v>187</v>
      </c>
      <c r="D80" t="s">
        <v>124</v>
      </c>
      <c r="E80" s="20">
        <v>13.875231311968927</v>
      </c>
      <c r="F80" s="20">
        <v>0.51657748808436221</v>
      </c>
    </row>
    <row r="81" spans="5:6" x14ac:dyDescent="0.2">
      <c r="E81" s="20"/>
      <c r="F81" s="20"/>
    </row>
    <row r="82" spans="5:6" x14ac:dyDescent="0.2">
      <c r="E82" s="20"/>
      <c r="F82" s="20"/>
    </row>
    <row r="83" spans="5:6" x14ac:dyDescent="0.2">
      <c r="E83" s="20"/>
      <c r="F83" s="20"/>
    </row>
    <row r="84" spans="5:6" x14ac:dyDescent="0.2">
      <c r="E84" s="20"/>
      <c r="F84" s="20"/>
    </row>
    <row r="85" spans="5:6" x14ac:dyDescent="0.2">
      <c r="E85" s="20"/>
      <c r="F85" s="20"/>
    </row>
    <row r="86" spans="5:6" x14ac:dyDescent="0.2">
      <c r="E86" s="20"/>
      <c r="F86" s="20"/>
    </row>
    <row r="87" spans="5:6" x14ac:dyDescent="0.2">
      <c r="E87" s="20"/>
      <c r="F87" s="20"/>
    </row>
    <row r="88" spans="5:6" x14ac:dyDescent="0.2">
      <c r="E88" s="20"/>
      <c r="F88" s="20"/>
    </row>
    <row r="89" spans="5:6" x14ac:dyDescent="0.2">
      <c r="E89" s="20"/>
      <c r="F89" s="20"/>
    </row>
    <row r="90" spans="5:6" x14ac:dyDescent="0.2">
      <c r="E90" s="20"/>
      <c r="F90" s="20"/>
    </row>
    <row r="91" spans="5:6" x14ac:dyDescent="0.2">
      <c r="E91" s="20"/>
      <c r="F91" s="20"/>
    </row>
    <row r="92" spans="5:6" x14ac:dyDescent="0.2">
      <c r="E92" s="20"/>
      <c r="F92" s="20"/>
    </row>
    <row r="93" spans="5:6" x14ac:dyDescent="0.2">
      <c r="E93" s="20"/>
      <c r="F93" s="20"/>
    </row>
    <row r="94" spans="5:6" x14ac:dyDescent="0.2">
      <c r="E94" s="20"/>
      <c r="F94" s="20"/>
    </row>
    <row r="95" spans="5:6" x14ac:dyDescent="0.2">
      <c r="E95" s="20"/>
      <c r="F95" s="20"/>
    </row>
    <row r="96" spans="5:6" x14ac:dyDescent="0.2">
      <c r="E96" s="20"/>
      <c r="F96" s="20"/>
    </row>
    <row r="97" spans="5:6" x14ac:dyDescent="0.2">
      <c r="E97" s="20"/>
      <c r="F97" s="20"/>
    </row>
    <row r="98" spans="5:6" x14ac:dyDescent="0.2">
      <c r="E98" s="20"/>
      <c r="F98" s="20"/>
    </row>
    <row r="99" spans="5:6" x14ac:dyDescent="0.2">
      <c r="E99" s="20"/>
      <c r="F99" s="20"/>
    </row>
    <row r="100" spans="5:6" x14ac:dyDescent="0.2">
      <c r="E100" s="20"/>
      <c r="F100" s="20"/>
    </row>
    <row r="101" spans="5:6" x14ac:dyDescent="0.2">
      <c r="E101" s="20"/>
      <c r="F101" s="20"/>
    </row>
    <row r="102" spans="5:6" x14ac:dyDescent="0.2">
      <c r="E102" s="20"/>
      <c r="F102" s="20"/>
    </row>
    <row r="103" spans="5:6" x14ac:dyDescent="0.2">
      <c r="E103" s="20"/>
      <c r="F103" s="20"/>
    </row>
    <row r="104" spans="5:6" x14ac:dyDescent="0.2">
      <c r="E104" s="20"/>
      <c r="F104" s="20"/>
    </row>
    <row r="105" spans="5:6" x14ac:dyDescent="0.2">
      <c r="E105" s="20"/>
      <c r="F105" s="20"/>
    </row>
    <row r="106" spans="5:6" x14ac:dyDescent="0.2">
      <c r="E106" s="20"/>
      <c r="F106" s="20"/>
    </row>
    <row r="107" spans="5:6" x14ac:dyDescent="0.2">
      <c r="E107" s="20"/>
      <c r="F107" s="20"/>
    </row>
    <row r="108" spans="5:6" x14ac:dyDescent="0.2">
      <c r="E108" s="20"/>
      <c r="F108" s="20"/>
    </row>
    <row r="109" spans="5:6" x14ac:dyDescent="0.2">
      <c r="E109" s="20"/>
      <c r="F109" s="20"/>
    </row>
    <row r="110" spans="5:6" x14ac:dyDescent="0.2">
      <c r="E110" s="20"/>
      <c r="F110" s="20"/>
    </row>
    <row r="111" spans="5:6" x14ac:dyDescent="0.2">
      <c r="E111" s="20"/>
      <c r="F111" s="20"/>
    </row>
    <row r="112" spans="5:6" x14ac:dyDescent="0.2">
      <c r="E112" s="20"/>
      <c r="F112" s="20"/>
    </row>
    <row r="113" spans="5:6" x14ac:dyDescent="0.2">
      <c r="E113" s="20"/>
      <c r="F113" s="20"/>
    </row>
    <row r="114" spans="5:6" x14ac:dyDescent="0.2">
      <c r="E114" s="20"/>
      <c r="F114" s="20"/>
    </row>
    <row r="115" spans="5:6" x14ac:dyDescent="0.2">
      <c r="E115" s="20"/>
      <c r="F115" s="20"/>
    </row>
    <row r="116" spans="5:6" x14ac:dyDescent="0.2">
      <c r="E116" s="20"/>
      <c r="F116" s="20"/>
    </row>
    <row r="117" spans="5:6" x14ac:dyDescent="0.2">
      <c r="E117" s="20"/>
      <c r="F117" s="20"/>
    </row>
    <row r="118" spans="5:6" x14ac:dyDescent="0.2">
      <c r="E118" s="20"/>
      <c r="F118" s="20"/>
    </row>
    <row r="119" spans="5:6" x14ac:dyDescent="0.2">
      <c r="E119" s="20"/>
      <c r="F119" s="20"/>
    </row>
    <row r="120" spans="5:6" x14ac:dyDescent="0.2">
      <c r="E120" s="20"/>
      <c r="F120" s="20"/>
    </row>
    <row r="121" spans="5:6" x14ac:dyDescent="0.2">
      <c r="E121" s="20"/>
      <c r="F121" s="20"/>
    </row>
    <row r="122" spans="5:6" x14ac:dyDescent="0.2">
      <c r="E122" s="20"/>
      <c r="F122" s="20"/>
    </row>
    <row r="123" spans="5:6" x14ac:dyDescent="0.2">
      <c r="E123" s="20"/>
      <c r="F123" s="20"/>
    </row>
    <row r="124" spans="5:6" x14ac:dyDescent="0.2">
      <c r="E124" s="20"/>
      <c r="F124" s="20"/>
    </row>
    <row r="125" spans="5:6" x14ac:dyDescent="0.2">
      <c r="E125" s="20"/>
      <c r="F125" s="20"/>
    </row>
    <row r="126" spans="5:6" x14ac:dyDescent="0.2">
      <c r="E126" s="20"/>
      <c r="F126" s="20"/>
    </row>
    <row r="127" spans="5:6" x14ac:dyDescent="0.2">
      <c r="E127" s="20"/>
      <c r="F127" s="20"/>
    </row>
    <row r="128" spans="5:6" x14ac:dyDescent="0.2">
      <c r="E128" s="20"/>
      <c r="F128" s="20"/>
    </row>
    <row r="129" spans="5:6" x14ac:dyDescent="0.2">
      <c r="E129" s="20"/>
      <c r="F129" s="20"/>
    </row>
    <row r="130" spans="5:6" x14ac:dyDescent="0.2">
      <c r="E130" s="20"/>
      <c r="F130" s="20"/>
    </row>
    <row r="131" spans="5:6" x14ac:dyDescent="0.2">
      <c r="E131" s="20"/>
      <c r="F131" s="20"/>
    </row>
    <row r="132" spans="5:6" x14ac:dyDescent="0.2">
      <c r="E132" s="20"/>
      <c r="F132" s="20"/>
    </row>
    <row r="133" spans="5:6" x14ac:dyDescent="0.2">
      <c r="E133" s="20"/>
      <c r="F133" s="20"/>
    </row>
    <row r="134" spans="5:6" x14ac:dyDescent="0.2">
      <c r="E134" s="20"/>
      <c r="F134" s="20"/>
    </row>
    <row r="135" spans="5:6" x14ac:dyDescent="0.2">
      <c r="E135" s="20"/>
      <c r="F135" s="20"/>
    </row>
    <row r="136" spans="5:6" x14ac:dyDescent="0.2">
      <c r="E136" s="20"/>
      <c r="F136" s="20"/>
    </row>
    <row r="137" spans="5:6" x14ac:dyDescent="0.2">
      <c r="E137" s="20"/>
      <c r="F137" s="20"/>
    </row>
    <row r="138" spans="5:6" x14ac:dyDescent="0.2">
      <c r="E138" s="20"/>
      <c r="F138" s="20"/>
    </row>
    <row r="139" spans="5:6" x14ac:dyDescent="0.2">
      <c r="E139" s="20"/>
      <c r="F139" s="20"/>
    </row>
    <row r="140" spans="5:6" x14ac:dyDescent="0.2">
      <c r="E140" s="20"/>
      <c r="F140" s="20"/>
    </row>
    <row r="141" spans="5:6" x14ac:dyDescent="0.2">
      <c r="E141" s="20"/>
      <c r="F141" s="20"/>
    </row>
  </sheetData>
  <sortState xmlns:xlrd2="http://schemas.microsoft.com/office/spreadsheetml/2017/richdata2" ref="A2:F141">
    <sortCondition ref="A1:A14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D9D8-F18B-4CB9-BF78-72E974D26387}">
  <dimension ref="A1:D18"/>
  <sheetViews>
    <sheetView zoomScale="67" zoomScaleNormal="67" workbookViewId="0">
      <selection activeCell="C27" sqref="C27"/>
    </sheetView>
  </sheetViews>
  <sheetFormatPr baseColWidth="10" defaultColWidth="8.83203125" defaultRowHeight="15" x14ac:dyDescent="0.2"/>
  <cols>
    <col min="3" max="3" width="10.6640625" bestFit="1" customWidth="1"/>
    <col min="4" max="4" width="12.1640625" customWidth="1"/>
  </cols>
  <sheetData>
    <row r="1" spans="1:4" x14ac:dyDescent="0.2">
      <c r="C1" t="s">
        <v>191</v>
      </c>
      <c r="D1" t="s">
        <v>192</v>
      </c>
    </row>
    <row r="2" spans="1:4" x14ac:dyDescent="0.2">
      <c r="A2" t="s">
        <v>98</v>
      </c>
      <c r="B2" t="s">
        <v>183</v>
      </c>
      <c r="C2" s="20">
        <v>0.85528035404352865</v>
      </c>
      <c r="D2" s="20">
        <v>0.33092765351375536</v>
      </c>
    </row>
    <row r="3" spans="1:4" x14ac:dyDescent="0.2">
      <c r="A3" t="s">
        <v>97</v>
      </c>
      <c r="B3" t="s">
        <v>178</v>
      </c>
      <c r="C3" s="20">
        <v>0.86771595087396702</v>
      </c>
      <c r="D3" s="20">
        <v>0.50101537904881766</v>
      </c>
    </row>
    <row r="4" spans="1:4" x14ac:dyDescent="0.2">
      <c r="A4" t="s">
        <v>97</v>
      </c>
      <c r="B4" t="s">
        <v>136</v>
      </c>
      <c r="C4" s="20">
        <v>8.9902160465135186</v>
      </c>
      <c r="D4" s="20">
        <v>1.6258147514090477</v>
      </c>
    </row>
    <row r="5" spans="1:4" x14ac:dyDescent="0.2">
      <c r="A5" t="s">
        <v>96</v>
      </c>
      <c r="B5" t="s">
        <v>168</v>
      </c>
      <c r="C5" s="20">
        <v>0.82041688740744734</v>
      </c>
      <c r="D5" s="20">
        <v>0.49036973699424158</v>
      </c>
    </row>
    <row r="6" spans="1:4" x14ac:dyDescent="0.2">
      <c r="A6" t="s">
        <v>96</v>
      </c>
      <c r="B6" t="s">
        <v>125</v>
      </c>
      <c r="C6" s="20">
        <v>9.7197643658909616</v>
      </c>
      <c r="D6" s="20">
        <v>2.250321776267652</v>
      </c>
    </row>
    <row r="7" spans="1:4" x14ac:dyDescent="0.2">
      <c r="A7" t="s">
        <v>95</v>
      </c>
      <c r="B7" t="s">
        <v>173</v>
      </c>
      <c r="C7" s="20">
        <v>0.75192674714399776</v>
      </c>
      <c r="D7" s="20">
        <v>0.35444376941677125</v>
      </c>
    </row>
    <row r="8" spans="1:4" x14ac:dyDescent="0.2">
      <c r="A8" t="s">
        <v>95</v>
      </c>
      <c r="B8" t="s">
        <v>129</v>
      </c>
      <c r="C8" s="20">
        <v>9.1431624988776523</v>
      </c>
      <c r="D8" s="20">
        <v>1.1824495319743027</v>
      </c>
    </row>
    <row r="9" spans="1:4" x14ac:dyDescent="0.2">
      <c r="A9" t="s">
        <v>94</v>
      </c>
      <c r="B9" t="s">
        <v>159</v>
      </c>
      <c r="C9" s="20">
        <v>0.51004985458903418</v>
      </c>
      <c r="D9" s="20">
        <v>0.17702312620362631</v>
      </c>
    </row>
    <row r="10" spans="1:4" x14ac:dyDescent="0.2">
      <c r="A10" t="s">
        <v>94</v>
      </c>
      <c r="B10" t="s">
        <v>140</v>
      </c>
      <c r="C10" s="20">
        <v>7.8859315961705283</v>
      </c>
      <c r="D10" s="20">
        <v>1.925479717619957</v>
      </c>
    </row>
    <row r="11" spans="1:4" x14ac:dyDescent="0.2">
      <c r="A11" t="s">
        <v>91</v>
      </c>
      <c r="B11" t="s">
        <v>149</v>
      </c>
      <c r="C11" s="20">
        <v>0.64527752621727863</v>
      </c>
      <c r="D11" s="20">
        <v>0.17497747427614466</v>
      </c>
    </row>
    <row r="12" spans="1:4" x14ac:dyDescent="0.2">
      <c r="A12" t="s">
        <v>91</v>
      </c>
      <c r="B12" t="s">
        <v>114</v>
      </c>
      <c r="C12" s="20">
        <v>8.9398843082305781</v>
      </c>
      <c r="D12" s="20">
        <v>1.9041111481871857</v>
      </c>
    </row>
    <row r="13" spans="1:4" x14ac:dyDescent="0.2">
      <c r="A13" t="s">
        <v>89</v>
      </c>
      <c r="B13" t="s">
        <v>154</v>
      </c>
      <c r="C13" s="20">
        <v>0.93910338830997342</v>
      </c>
      <c r="D13" s="20">
        <v>0.46449291916582147</v>
      </c>
    </row>
    <row r="14" spans="1:4" x14ac:dyDescent="0.2">
      <c r="A14" t="s">
        <v>89</v>
      </c>
      <c r="B14" t="s">
        <v>118</v>
      </c>
      <c r="C14" s="20">
        <v>10.220573040074427</v>
      </c>
      <c r="D14" s="20">
        <v>3.4399161484802883</v>
      </c>
    </row>
    <row r="15" spans="1:4" x14ac:dyDescent="0.2">
      <c r="A15" t="s">
        <v>88</v>
      </c>
      <c r="B15" t="s">
        <v>144</v>
      </c>
      <c r="C15" s="20">
        <v>1.9433993623645991</v>
      </c>
      <c r="D15" s="20">
        <v>0.19118576699813825</v>
      </c>
    </row>
    <row r="16" spans="1:4" x14ac:dyDescent="0.2">
      <c r="A16" t="s">
        <v>88</v>
      </c>
      <c r="B16" t="s">
        <v>107</v>
      </c>
      <c r="C16" s="20">
        <v>11.876067849165375</v>
      </c>
      <c r="D16" s="20">
        <v>2.2223670584582953</v>
      </c>
    </row>
    <row r="17" spans="1:4" x14ac:dyDescent="0.2">
      <c r="A17" t="s">
        <v>92</v>
      </c>
      <c r="B17" t="s">
        <v>164</v>
      </c>
      <c r="C17" s="20">
        <v>0.92917781789744325</v>
      </c>
      <c r="D17" s="20">
        <v>0.328699928067263</v>
      </c>
    </row>
    <row r="18" spans="1:4" x14ac:dyDescent="0.2">
      <c r="A18" t="s">
        <v>92</v>
      </c>
      <c r="B18" t="s">
        <v>121</v>
      </c>
      <c r="C18" s="20">
        <v>10.398468339728771</v>
      </c>
      <c r="D18" s="20">
        <v>3.2337104318565966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2638-E7B2-544D-B200-261FD40BC1E1}">
  <dimension ref="A1:S250"/>
  <sheetViews>
    <sheetView workbookViewId="0">
      <selection activeCell="Q3" sqref="Q3"/>
    </sheetView>
  </sheetViews>
  <sheetFormatPr baseColWidth="10" defaultColWidth="11.5" defaultRowHeight="15" x14ac:dyDescent="0.2"/>
  <cols>
    <col min="2" max="2" width="14.6640625" style="1" customWidth="1"/>
    <col min="3" max="3" width="16" style="1" customWidth="1"/>
    <col min="4" max="4" width="11.5" style="1"/>
    <col min="5" max="5" width="0" style="1" hidden="1" customWidth="1"/>
    <col min="6" max="7" width="0" hidden="1" customWidth="1"/>
    <col min="8" max="8" width="10.1640625" hidden="1" customWidth="1"/>
    <col min="9" max="10" width="8.1640625" hidden="1" customWidth="1"/>
    <col min="11" max="11" width="12.6640625" hidden="1" customWidth="1"/>
    <col min="12" max="12" width="0" hidden="1" customWidth="1"/>
    <col min="14" max="14" width="14.83203125" customWidth="1"/>
    <col min="15" max="15" width="13.6640625" customWidth="1"/>
    <col min="16" max="16" width="13.6640625" style="1" hidden="1" customWidth="1"/>
    <col min="17" max="17" width="13.6640625" style="1" customWidth="1"/>
    <col min="18" max="19" width="13.6640625" customWidth="1"/>
  </cols>
  <sheetData>
    <row r="1" spans="1:19" s="1" customFormat="1" x14ac:dyDescent="0.2">
      <c r="A1" s="1">
        <v>0</v>
      </c>
      <c r="B1" s="22"/>
      <c r="C1" s="7" t="s">
        <v>0</v>
      </c>
      <c r="D1" s="7"/>
      <c r="E1" s="7" t="s">
        <v>1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3</v>
      </c>
      <c r="N1" s="7" t="s">
        <v>64</v>
      </c>
      <c r="O1" s="7" t="s">
        <v>65</v>
      </c>
      <c r="P1" s="7"/>
      <c r="Q1" s="7" t="s">
        <v>203</v>
      </c>
      <c r="R1" s="7" t="s">
        <v>204</v>
      </c>
      <c r="S1" s="7" t="s">
        <v>205</v>
      </c>
    </row>
    <row r="2" spans="1:19" s="1" customFormat="1" x14ac:dyDescent="0.2">
      <c r="A2" s="1">
        <v>1</v>
      </c>
      <c r="B2" s="6" t="s">
        <v>206</v>
      </c>
      <c r="C2" s="6" t="s">
        <v>52</v>
      </c>
      <c r="D2" s="1" t="s">
        <v>42</v>
      </c>
      <c r="E2" s="6">
        <v>1</v>
      </c>
      <c r="F2" s="1">
        <v>122.26</v>
      </c>
      <c r="G2" s="1">
        <v>22.495000000000001</v>
      </c>
      <c r="H2" s="6">
        <v>1.7350000000000001</v>
      </c>
      <c r="I2" s="6">
        <f t="shared" ref="I2:I33" si="0">SUM(F2:H2)</f>
        <v>146.49</v>
      </c>
      <c r="J2" s="6">
        <v>146.494</v>
      </c>
      <c r="K2" s="29">
        <v>5</v>
      </c>
      <c r="L2" s="6">
        <v>100</v>
      </c>
      <c r="M2" s="6">
        <f t="shared" ref="M2:M65" si="1">SUM(H2,K2)</f>
        <v>6.7350000000000003</v>
      </c>
      <c r="N2" s="6">
        <v>7.7519999999999998</v>
      </c>
      <c r="O2" s="6">
        <v>81</v>
      </c>
      <c r="P2" s="1">
        <f t="shared" ref="P2:P65" si="2">100*(N2-M2)/(M2-H2)</f>
        <v>20.339999999999989</v>
      </c>
      <c r="Q2" s="20">
        <f>((N2-(H2*(N2/M2))-K2)*100)/K2</f>
        <v>15.100222717149219</v>
      </c>
      <c r="R2" s="20">
        <f>AVERAGE(P2:P4)</f>
        <v>26.019999999999992</v>
      </c>
      <c r="S2" s="20">
        <f>STDEV(P2:P4)</f>
        <v>5.8465716449898819</v>
      </c>
    </row>
    <row r="3" spans="1:19" s="1" customFormat="1" x14ac:dyDescent="0.2">
      <c r="A3" s="1">
        <v>2</v>
      </c>
      <c r="B3" s="6" t="s">
        <v>206</v>
      </c>
      <c r="C3" s="6" t="s">
        <v>52</v>
      </c>
      <c r="D3" s="1" t="s">
        <v>42</v>
      </c>
      <c r="E3" s="6">
        <v>2</v>
      </c>
      <c r="F3" s="1">
        <v>123.024</v>
      </c>
      <c r="G3" s="1">
        <v>22.837</v>
      </c>
      <c r="H3" s="6">
        <v>1.6759999999999999</v>
      </c>
      <c r="I3" s="6">
        <f t="shared" si="0"/>
        <v>147.53699999999998</v>
      </c>
      <c r="J3" s="6">
        <v>147.536</v>
      </c>
      <c r="K3" s="29">
        <v>5</v>
      </c>
      <c r="L3" s="6">
        <v>100</v>
      </c>
      <c r="M3" s="6">
        <f t="shared" si="1"/>
        <v>6.6760000000000002</v>
      </c>
      <c r="N3" s="6">
        <v>7.9610000000000003</v>
      </c>
      <c r="O3" s="6">
        <v>81</v>
      </c>
      <c r="P3" s="1">
        <f t="shared" si="2"/>
        <v>25.7</v>
      </c>
      <c r="Q3" s="20">
        <f t="shared" ref="Q3:Q65" si="3">((N3-(H3*(N3/M3))-K3)*100)/K3</f>
        <v>19.248052726183342</v>
      </c>
      <c r="R3" s="6"/>
      <c r="S3" s="6"/>
    </row>
    <row r="4" spans="1:19" s="1" customFormat="1" x14ac:dyDescent="0.2">
      <c r="A4" s="1">
        <v>3</v>
      </c>
      <c r="B4" s="6" t="s">
        <v>206</v>
      </c>
      <c r="C4" s="6" t="s">
        <v>52</v>
      </c>
      <c r="D4" s="1" t="s">
        <v>42</v>
      </c>
      <c r="E4" s="6">
        <v>3</v>
      </c>
      <c r="F4" s="1">
        <v>118.554</v>
      </c>
      <c r="G4" s="1">
        <v>22.483000000000001</v>
      </c>
      <c r="H4" s="6">
        <v>1.74</v>
      </c>
      <c r="I4" s="6">
        <f t="shared" si="0"/>
        <v>142.77700000000002</v>
      </c>
      <c r="J4" s="6">
        <v>142.77199999999999</v>
      </c>
      <c r="K4" s="29">
        <v>5</v>
      </c>
      <c r="L4" s="6">
        <v>100</v>
      </c>
      <c r="M4" s="6">
        <f t="shared" si="1"/>
        <v>6.74</v>
      </c>
      <c r="N4" s="6">
        <v>8.3409999999999993</v>
      </c>
      <c r="O4" s="6">
        <v>77</v>
      </c>
      <c r="P4" s="1">
        <f t="shared" si="2"/>
        <v>32.019999999999982</v>
      </c>
      <c r="Q4" s="20">
        <f t="shared" si="3"/>
        <v>23.753709198813056</v>
      </c>
      <c r="R4" s="6"/>
      <c r="S4" s="6"/>
    </row>
    <row r="5" spans="1:19" s="1" customFormat="1" x14ac:dyDescent="0.2">
      <c r="A5" s="1">
        <v>4</v>
      </c>
      <c r="B5" s="6" t="s">
        <v>52</v>
      </c>
      <c r="C5" s="1" t="s">
        <v>80</v>
      </c>
      <c r="D5" s="6" t="s">
        <v>42</v>
      </c>
      <c r="E5" s="6">
        <v>1</v>
      </c>
      <c r="F5" s="1">
        <v>123.989</v>
      </c>
      <c r="G5" s="1">
        <v>22.026</v>
      </c>
      <c r="H5" s="6">
        <v>1.726</v>
      </c>
      <c r="I5" s="6">
        <f t="shared" si="0"/>
        <v>147.74100000000001</v>
      </c>
      <c r="J5" s="6">
        <v>147.74</v>
      </c>
      <c r="K5" s="6">
        <v>20</v>
      </c>
      <c r="L5" s="6">
        <v>100</v>
      </c>
      <c r="M5" s="6">
        <f t="shared" si="1"/>
        <v>21.725999999999999</v>
      </c>
      <c r="N5" s="6">
        <v>22.832999999999998</v>
      </c>
      <c r="O5" s="6">
        <v>78</v>
      </c>
      <c r="P5" s="1">
        <f t="shared" si="2"/>
        <v>5.5349999999999966</v>
      </c>
      <c r="Q5" s="20">
        <f t="shared" si="3"/>
        <v>5.0952775476387657</v>
      </c>
      <c r="R5" s="20">
        <f>AVERAGE(P5:P7)</f>
        <v>7.2816666666666725</v>
      </c>
      <c r="S5" s="20">
        <f>STDEV(P5:P7)</f>
        <v>1.5178136688452073</v>
      </c>
    </row>
    <row r="6" spans="1:19" s="1" customFormat="1" x14ac:dyDescent="0.2">
      <c r="A6" s="1">
        <v>5</v>
      </c>
      <c r="B6" s="6" t="s">
        <v>52</v>
      </c>
      <c r="C6" s="1" t="s">
        <v>80</v>
      </c>
      <c r="D6" s="6" t="s">
        <v>42</v>
      </c>
      <c r="E6" s="6">
        <v>2</v>
      </c>
      <c r="F6" s="1">
        <v>118.197</v>
      </c>
      <c r="G6" s="1">
        <v>22.683</v>
      </c>
      <c r="H6" s="6">
        <v>1.726</v>
      </c>
      <c r="I6" s="6">
        <f t="shared" si="0"/>
        <v>142.60599999999999</v>
      </c>
      <c r="J6" s="6">
        <v>142.608</v>
      </c>
      <c r="K6" s="6">
        <v>20</v>
      </c>
      <c r="L6" s="6">
        <v>100</v>
      </c>
      <c r="M6" s="6">
        <f t="shared" si="1"/>
        <v>21.725999999999999</v>
      </c>
      <c r="N6" s="6">
        <v>23.332000000000001</v>
      </c>
      <c r="O6" s="6">
        <v>78</v>
      </c>
      <c r="P6" s="1">
        <f t="shared" si="2"/>
        <v>8.0300000000000082</v>
      </c>
      <c r="Q6" s="20">
        <f t="shared" si="3"/>
        <v>7.3920648071435124</v>
      </c>
    </row>
    <row r="7" spans="1:19" s="1" customFormat="1" x14ac:dyDescent="0.2">
      <c r="A7" s="1">
        <v>6</v>
      </c>
      <c r="B7" s="6" t="s">
        <v>52</v>
      </c>
      <c r="C7" s="1" t="s">
        <v>80</v>
      </c>
      <c r="D7" s="6" t="s">
        <v>42</v>
      </c>
      <c r="E7" s="6">
        <v>3</v>
      </c>
      <c r="F7" s="1">
        <v>123.27200000000001</v>
      </c>
      <c r="G7" s="1">
        <v>22.588000000000001</v>
      </c>
      <c r="H7" s="6">
        <v>1.7030000000000001</v>
      </c>
      <c r="I7" s="6">
        <f t="shared" si="0"/>
        <v>147.56300000000002</v>
      </c>
      <c r="J7" s="6">
        <v>147.55699999999999</v>
      </c>
      <c r="K7" s="6">
        <v>20</v>
      </c>
      <c r="L7" s="6">
        <v>100</v>
      </c>
      <c r="M7" s="6">
        <f t="shared" si="1"/>
        <v>21.702999999999999</v>
      </c>
      <c r="N7" s="6">
        <v>23.359000000000002</v>
      </c>
      <c r="O7" s="6">
        <v>78</v>
      </c>
      <c r="P7" s="1">
        <f t="shared" si="2"/>
        <v>8.2800000000000118</v>
      </c>
      <c r="Q7" s="20">
        <f t="shared" si="3"/>
        <v>7.6302815278993732</v>
      </c>
    </row>
    <row r="8" spans="1:19" s="1" customFormat="1" x14ac:dyDescent="0.2">
      <c r="A8" s="1">
        <v>7</v>
      </c>
      <c r="B8" s="6" t="s">
        <v>53</v>
      </c>
      <c r="C8" s="6" t="s">
        <v>53</v>
      </c>
      <c r="D8" s="1" t="s">
        <v>42</v>
      </c>
      <c r="E8" s="6">
        <v>1</v>
      </c>
      <c r="F8" s="1">
        <v>120.768</v>
      </c>
      <c r="G8" s="1">
        <v>22.202000000000002</v>
      </c>
      <c r="H8" s="6">
        <v>1.7270000000000001</v>
      </c>
      <c r="I8" s="6">
        <f t="shared" si="0"/>
        <v>144.697</v>
      </c>
      <c r="J8" s="6">
        <v>144.70099999999999</v>
      </c>
      <c r="K8" s="6">
        <v>20</v>
      </c>
      <c r="L8" s="6">
        <v>100</v>
      </c>
      <c r="M8" s="6">
        <f t="shared" si="1"/>
        <v>21.727</v>
      </c>
      <c r="N8" s="6">
        <v>23.632000000000001</v>
      </c>
      <c r="O8" s="6">
        <v>84</v>
      </c>
      <c r="P8" s="1">
        <f t="shared" si="2"/>
        <v>9.5250000000000057</v>
      </c>
      <c r="Q8" s="20">
        <f t="shared" si="3"/>
        <v>8.7678924840060901</v>
      </c>
      <c r="R8" s="20">
        <f>AVERAGE(P8:P10)</f>
        <v>11.021666666666667</v>
      </c>
      <c r="S8" s="20">
        <f>STDEV(P8:P10)</f>
        <v>1.4346544299354131</v>
      </c>
    </row>
    <row r="9" spans="1:19" s="1" customFormat="1" x14ac:dyDescent="0.2">
      <c r="A9" s="1">
        <v>8</v>
      </c>
      <c r="B9" s="6" t="s">
        <v>53</v>
      </c>
      <c r="C9" s="6" t="s">
        <v>53</v>
      </c>
      <c r="D9" s="1" t="s">
        <v>42</v>
      </c>
      <c r="E9" s="6">
        <v>2</v>
      </c>
      <c r="F9" s="1">
        <v>124.43600000000001</v>
      </c>
      <c r="G9" s="1">
        <v>22.702000000000002</v>
      </c>
      <c r="H9" s="6">
        <v>1.722</v>
      </c>
      <c r="I9" s="6">
        <f t="shared" si="0"/>
        <v>148.86000000000001</v>
      </c>
      <c r="J9" s="6">
        <v>148.85300000000001</v>
      </c>
      <c r="K9" s="6">
        <v>20</v>
      </c>
      <c r="L9" s="6">
        <v>100</v>
      </c>
      <c r="M9" s="6">
        <f t="shared" si="1"/>
        <v>21.722000000000001</v>
      </c>
      <c r="N9" s="6">
        <v>23.952999999999999</v>
      </c>
      <c r="O9" s="6">
        <v>82</v>
      </c>
      <c r="P9" s="1">
        <f t="shared" si="2"/>
        <v>11.15499999999999</v>
      </c>
      <c r="Q9" s="20">
        <f t="shared" si="3"/>
        <v>10.270693306325391</v>
      </c>
      <c r="R9" s="6"/>
      <c r="S9" s="6"/>
    </row>
    <row r="10" spans="1:19" s="1" customFormat="1" x14ac:dyDescent="0.2">
      <c r="A10" s="1">
        <v>9</v>
      </c>
      <c r="B10" s="6" t="s">
        <v>53</v>
      </c>
      <c r="C10" s="6" t="s">
        <v>53</v>
      </c>
      <c r="D10" s="1" t="s">
        <v>42</v>
      </c>
      <c r="E10" s="6">
        <v>3</v>
      </c>
      <c r="F10" s="1">
        <v>123.997</v>
      </c>
      <c r="G10" s="1">
        <v>23.024000000000001</v>
      </c>
      <c r="H10" s="6">
        <v>1.7270000000000001</v>
      </c>
      <c r="I10" s="6">
        <f t="shared" si="0"/>
        <v>148.74800000000002</v>
      </c>
      <c r="J10" s="6">
        <v>148.74299999999999</v>
      </c>
      <c r="K10" s="6">
        <v>20</v>
      </c>
      <c r="L10" s="6">
        <v>100</v>
      </c>
      <c r="M10" s="6">
        <f t="shared" si="1"/>
        <v>21.727</v>
      </c>
      <c r="N10" s="6">
        <v>24.204000000000001</v>
      </c>
      <c r="O10" s="6">
        <v>83</v>
      </c>
      <c r="P10" s="1">
        <f t="shared" si="2"/>
        <v>12.385000000000002</v>
      </c>
      <c r="Q10" s="20">
        <f t="shared" si="3"/>
        <v>11.400561513324448</v>
      </c>
      <c r="R10" s="6"/>
      <c r="S10" s="6"/>
    </row>
    <row r="11" spans="1:19" s="1" customFormat="1" x14ac:dyDescent="0.2">
      <c r="A11" s="1">
        <v>10</v>
      </c>
      <c r="B11" s="6" t="s">
        <v>54</v>
      </c>
      <c r="C11" s="6" t="s">
        <v>54</v>
      </c>
      <c r="D11" s="1" t="s">
        <v>42</v>
      </c>
      <c r="E11" s="6">
        <v>1</v>
      </c>
      <c r="F11" s="1">
        <v>115.407</v>
      </c>
      <c r="G11" s="1">
        <v>22.167999999999999</v>
      </c>
      <c r="H11" s="6">
        <v>1.776</v>
      </c>
      <c r="I11" s="6">
        <f t="shared" si="0"/>
        <v>139.351</v>
      </c>
      <c r="J11" s="6">
        <v>139.34899999999999</v>
      </c>
      <c r="K11" s="6">
        <v>20</v>
      </c>
      <c r="L11" s="6">
        <v>100</v>
      </c>
      <c r="M11" s="6">
        <f t="shared" si="1"/>
        <v>21.776</v>
      </c>
      <c r="N11" s="6">
        <v>22.395</v>
      </c>
      <c r="O11" s="6">
        <v>87</v>
      </c>
      <c r="P11" s="1">
        <f t="shared" si="2"/>
        <v>3.0949999999999989</v>
      </c>
      <c r="Q11" s="20">
        <f t="shared" si="3"/>
        <v>2.8425789860396833</v>
      </c>
      <c r="R11" s="20">
        <f>AVERAGE(P11:P13)</f>
        <v>3.0183333333333331</v>
      </c>
      <c r="S11" s="20">
        <f>STDEV(P11:P13)</f>
        <v>8.9489291724392836E-2</v>
      </c>
    </row>
    <row r="12" spans="1:19" s="1" customFormat="1" x14ac:dyDescent="0.2">
      <c r="A12" s="1">
        <v>11</v>
      </c>
      <c r="B12" s="6" t="s">
        <v>54</v>
      </c>
      <c r="C12" s="6" t="s">
        <v>54</v>
      </c>
      <c r="D12" s="1" t="s">
        <v>42</v>
      </c>
      <c r="E12" s="6">
        <v>2</v>
      </c>
      <c r="F12" s="1">
        <v>115.741</v>
      </c>
      <c r="G12" s="1">
        <v>22.802</v>
      </c>
      <c r="H12" s="6">
        <v>1.764</v>
      </c>
      <c r="I12" s="6">
        <f t="shared" si="0"/>
        <v>140.30700000000002</v>
      </c>
      <c r="J12" s="6">
        <v>140.30600000000001</v>
      </c>
      <c r="K12" s="6">
        <v>20</v>
      </c>
      <c r="L12" s="6">
        <v>100</v>
      </c>
      <c r="M12" s="6">
        <f t="shared" si="1"/>
        <v>21.763999999999999</v>
      </c>
      <c r="N12" s="6">
        <v>22.372</v>
      </c>
      <c r="O12" s="6">
        <v>86</v>
      </c>
      <c r="P12" s="1">
        <f t="shared" si="2"/>
        <v>3.0400000000000027</v>
      </c>
      <c r="Q12" s="20">
        <f t="shared" si="3"/>
        <v>2.7936041168902825</v>
      </c>
      <c r="R12" s="6"/>
      <c r="S12" s="6"/>
    </row>
    <row r="13" spans="1:19" s="1" customFormat="1" x14ac:dyDescent="0.2">
      <c r="A13" s="1">
        <v>12</v>
      </c>
      <c r="B13" s="6" t="s">
        <v>54</v>
      </c>
      <c r="C13" s="6" t="s">
        <v>54</v>
      </c>
      <c r="D13" s="1" t="s">
        <v>42</v>
      </c>
      <c r="E13" s="6">
        <v>3</v>
      </c>
      <c r="F13" s="1">
        <v>114.97799999999999</v>
      </c>
      <c r="G13" s="1">
        <v>22.155000000000001</v>
      </c>
      <c r="H13" s="6">
        <v>1.748</v>
      </c>
      <c r="I13" s="6">
        <f t="shared" si="0"/>
        <v>138.88099999999997</v>
      </c>
      <c r="J13" s="6">
        <v>138.88300000000001</v>
      </c>
      <c r="K13" s="6">
        <v>20</v>
      </c>
      <c r="L13" s="6">
        <v>100</v>
      </c>
      <c r="M13" s="6">
        <f t="shared" si="1"/>
        <v>21.748000000000001</v>
      </c>
      <c r="N13" s="6">
        <v>22.332000000000001</v>
      </c>
      <c r="O13" s="6">
        <v>86</v>
      </c>
      <c r="P13" s="1">
        <f t="shared" si="2"/>
        <v>2.9199999999999982</v>
      </c>
      <c r="Q13" s="20">
        <f t="shared" si="3"/>
        <v>2.6853043958065115</v>
      </c>
      <c r="R13" s="6"/>
      <c r="S13" s="6"/>
    </row>
    <row r="14" spans="1:19" s="1" customFormat="1" x14ac:dyDescent="0.2">
      <c r="A14" s="1">
        <v>13</v>
      </c>
      <c r="B14" s="6" t="s">
        <v>55</v>
      </c>
      <c r="C14" s="6" t="s">
        <v>55</v>
      </c>
      <c r="D14" s="1" t="s">
        <v>42</v>
      </c>
      <c r="E14" s="6">
        <v>1</v>
      </c>
      <c r="F14" s="1">
        <v>120.08799999999999</v>
      </c>
      <c r="G14" s="1">
        <v>22.027999999999999</v>
      </c>
      <c r="H14" s="6">
        <v>1.768</v>
      </c>
      <c r="I14" s="6">
        <f t="shared" si="0"/>
        <v>143.88399999999999</v>
      </c>
      <c r="J14" s="6">
        <v>143.887</v>
      </c>
      <c r="K14" s="6">
        <v>20</v>
      </c>
      <c r="L14" s="6">
        <v>100</v>
      </c>
      <c r="M14" s="6">
        <f t="shared" si="1"/>
        <v>21.768000000000001</v>
      </c>
      <c r="N14" s="6">
        <v>23.311</v>
      </c>
      <c r="O14" s="6">
        <v>84</v>
      </c>
      <c r="P14" s="1">
        <f t="shared" si="2"/>
        <v>7.7149999999999963</v>
      </c>
      <c r="Q14" s="20">
        <f t="shared" si="3"/>
        <v>7.0883866225652357</v>
      </c>
      <c r="R14" s="20">
        <f>AVERAGE(P14:P16)</f>
        <v>10.016666666666669</v>
      </c>
      <c r="S14" s="20">
        <f>STDEV(P14:P16)</f>
        <v>2.5575883823112271</v>
      </c>
    </row>
    <row r="15" spans="1:19" s="1" customFormat="1" x14ac:dyDescent="0.2">
      <c r="A15" s="1">
        <v>14</v>
      </c>
      <c r="B15" s="6" t="s">
        <v>55</v>
      </c>
      <c r="C15" s="6" t="s">
        <v>55</v>
      </c>
      <c r="D15" s="1" t="s">
        <v>42</v>
      </c>
      <c r="E15" s="6">
        <v>2</v>
      </c>
      <c r="F15" s="1">
        <v>118.19799999999999</v>
      </c>
      <c r="G15" s="1">
        <v>22.681000000000001</v>
      </c>
      <c r="H15" s="6">
        <v>1.829</v>
      </c>
      <c r="I15" s="6">
        <f t="shared" si="0"/>
        <v>142.708</v>
      </c>
      <c r="J15" s="6">
        <v>142.71100000000001</v>
      </c>
      <c r="K15" s="6">
        <v>20</v>
      </c>
      <c r="L15" s="6">
        <v>100</v>
      </c>
      <c r="M15" s="6">
        <f t="shared" si="1"/>
        <v>21.829000000000001</v>
      </c>
      <c r="N15" s="6">
        <v>23.742000000000001</v>
      </c>
      <c r="O15" s="6">
        <v>84</v>
      </c>
      <c r="P15" s="1">
        <f t="shared" si="2"/>
        <v>9.5650000000000013</v>
      </c>
      <c r="Q15" s="20">
        <f t="shared" si="3"/>
        <v>8.7635713958495565</v>
      </c>
      <c r="R15" s="6"/>
      <c r="S15" s="6"/>
    </row>
    <row r="16" spans="1:19" s="1" customFormat="1" x14ac:dyDescent="0.2">
      <c r="A16" s="1">
        <v>15</v>
      </c>
      <c r="B16" s="6" t="s">
        <v>55</v>
      </c>
      <c r="C16" s="6" t="s">
        <v>55</v>
      </c>
      <c r="D16" s="1" t="s">
        <v>42</v>
      </c>
      <c r="E16" s="6">
        <v>3</v>
      </c>
      <c r="F16" s="1">
        <v>123.273</v>
      </c>
      <c r="G16" s="1">
        <v>22.585999999999999</v>
      </c>
      <c r="H16" s="6">
        <v>1.772</v>
      </c>
      <c r="I16" s="6">
        <f t="shared" si="0"/>
        <v>147.63099999999997</v>
      </c>
      <c r="J16" s="6">
        <v>147.63</v>
      </c>
      <c r="K16" s="6">
        <v>20</v>
      </c>
      <c r="L16" s="6">
        <v>100</v>
      </c>
      <c r="M16" s="6">
        <f t="shared" si="1"/>
        <v>21.771999999999998</v>
      </c>
      <c r="N16" s="6">
        <v>24.326000000000001</v>
      </c>
      <c r="O16" s="6">
        <v>82</v>
      </c>
      <c r="P16" s="1">
        <f t="shared" si="2"/>
        <v>12.77000000000001</v>
      </c>
      <c r="Q16" s="20">
        <f t="shared" si="3"/>
        <v>11.730663237185368</v>
      </c>
      <c r="R16" s="6"/>
      <c r="S16" s="6"/>
    </row>
    <row r="17" spans="1:19" s="1" customFormat="1" x14ac:dyDescent="0.2">
      <c r="A17" s="1">
        <v>16</v>
      </c>
      <c r="B17" s="6" t="s">
        <v>202</v>
      </c>
      <c r="C17" s="6" t="s">
        <v>56</v>
      </c>
      <c r="D17" s="1" t="s">
        <v>42</v>
      </c>
      <c r="E17" s="6">
        <v>1</v>
      </c>
      <c r="F17" s="1">
        <v>149.422</v>
      </c>
      <c r="G17" s="1">
        <v>22.247</v>
      </c>
      <c r="H17" s="6">
        <v>1.7609999999999999</v>
      </c>
      <c r="I17" s="6">
        <f t="shared" si="0"/>
        <v>173.42999999999998</v>
      </c>
      <c r="J17" s="6">
        <v>173.434</v>
      </c>
      <c r="K17" s="6">
        <v>20</v>
      </c>
      <c r="L17" s="6">
        <v>100</v>
      </c>
      <c r="M17" s="6">
        <f t="shared" si="1"/>
        <v>21.760999999999999</v>
      </c>
      <c r="N17" s="6">
        <v>23.55</v>
      </c>
      <c r="O17" s="6">
        <v>86</v>
      </c>
      <c r="P17" s="1">
        <f t="shared" si="2"/>
        <v>8.9450000000000074</v>
      </c>
      <c r="Q17" s="20">
        <f t="shared" si="3"/>
        <v>8.2211295436790621</v>
      </c>
      <c r="R17" s="20">
        <f>AVERAGE(P17:P19)</f>
        <v>8.6250000000000018</v>
      </c>
      <c r="S17" s="20">
        <f>STDEV(P17:P19)</f>
        <v>0.91783713152172253</v>
      </c>
    </row>
    <row r="18" spans="1:19" s="1" customFormat="1" x14ac:dyDescent="0.2">
      <c r="A18" s="1">
        <v>17</v>
      </c>
      <c r="B18" s="6" t="s">
        <v>202</v>
      </c>
      <c r="C18" s="6" t="s">
        <v>56</v>
      </c>
      <c r="D18" s="1" t="s">
        <v>42</v>
      </c>
      <c r="E18" s="6">
        <v>2</v>
      </c>
      <c r="F18" s="1">
        <v>140.07</v>
      </c>
      <c r="G18" s="1">
        <v>21.492000000000001</v>
      </c>
      <c r="H18" s="6">
        <v>1.734</v>
      </c>
      <c r="I18" s="6">
        <f t="shared" si="0"/>
        <v>163.29599999999999</v>
      </c>
      <c r="J18" s="6">
        <v>163.29499999999999</v>
      </c>
      <c r="K18" s="6">
        <v>20</v>
      </c>
      <c r="L18" s="6">
        <v>100</v>
      </c>
      <c r="M18" s="6">
        <f t="shared" si="1"/>
        <v>21.734000000000002</v>
      </c>
      <c r="N18" s="6">
        <v>23.251999999999999</v>
      </c>
      <c r="O18" s="6">
        <v>83</v>
      </c>
      <c r="P18" s="1">
        <f t="shared" si="2"/>
        <v>7.5899999999999865</v>
      </c>
      <c r="Q18" s="20">
        <f t="shared" si="3"/>
        <v>6.9844483298058266</v>
      </c>
      <c r="R18" s="6"/>
      <c r="S18" s="6"/>
    </row>
    <row r="19" spans="1:19" s="1" customFormat="1" x14ac:dyDescent="0.2">
      <c r="A19" s="1">
        <v>18</v>
      </c>
      <c r="B19" s="6" t="s">
        <v>202</v>
      </c>
      <c r="C19" s="6" t="s">
        <v>56</v>
      </c>
      <c r="D19" s="1" t="s">
        <v>42</v>
      </c>
      <c r="E19" s="6">
        <v>3</v>
      </c>
      <c r="F19" s="1">
        <v>122.703</v>
      </c>
      <c r="G19" s="1">
        <v>21.835999999999999</v>
      </c>
      <c r="H19" s="6">
        <v>1.708</v>
      </c>
      <c r="I19" s="6">
        <f t="shared" si="0"/>
        <v>146.24699999999999</v>
      </c>
      <c r="J19" s="6">
        <v>146.24700000000001</v>
      </c>
      <c r="K19" s="6">
        <v>20</v>
      </c>
      <c r="L19" s="6">
        <v>100</v>
      </c>
      <c r="M19" s="6">
        <f t="shared" si="1"/>
        <v>21.707999999999998</v>
      </c>
      <c r="N19" s="6">
        <v>23.576000000000001</v>
      </c>
      <c r="O19" s="6">
        <v>85</v>
      </c>
      <c r="P19" s="1">
        <f t="shared" si="2"/>
        <v>9.3400000000000105</v>
      </c>
      <c r="Q19" s="20">
        <f t="shared" si="3"/>
        <v>8.6051225354708016</v>
      </c>
      <c r="R19" s="6"/>
      <c r="S19" s="6"/>
    </row>
    <row r="20" spans="1:19" s="1" customFormat="1" x14ac:dyDescent="0.2">
      <c r="A20" s="1">
        <v>19</v>
      </c>
      <c r="B20" s="1" t="s">
        <v>31</v>
      </c>
      <c r="C20" s="1" t="s">
        <v>31</v>
      </c>
      <c r="D20" s="1" t="s">
        <v>42</v>
      </c>
      <c r="E20" s="6">
        <v>1</v>
      </c>
      <c r="F20" s="1">
        <v>115.456</v>
      </c>
      <c r="G20" s="1">
        <v>22.172000000000001</v>
      </c>
      <c r="H20" s="6">
        <v>1.7070000000000001</v>
      </c>
      <c r="I20" s="6">
        <f t="shared" si="0"/>
        <v>139.33500000000001</v>
      </c>
      <c r="J20" s="6">
        <v>139.304</v>
      </c>
      <c r="K20" s="6">
        <v>20</v>
      </c>
      <c r="L20" s="6">
        <v>100</v>
      </c>
      <c r="M20" s="6">
        <f t="shared" si="1"/>
        <v>21.707000000000001</v>
      </c>
      <c r="N20" s="6">
        <v>23.277000000000001</v>
      </c>
      <c r="O20" s="6">
        <v>88</v>
      </c>
      <c r="P20" s="1">
        <f t="shared" si="2"/>
        <v>7.8500000000000014</v>
      </c>
      <c r="Q20" s="20">
        <f t="shared" si="3"/>
        <v>7.2326899156954028</v>
      </c>
      <c r="R20" s="20">
        <f>AVERAGE(P20:P22)</f>
        <v>8.0399999999999974</v>
      </c>
      <c r="S20" s="20">
        <f>STDEV(P20:P22)</f>
        <v>1.0628146592891927</v>
      </c>
    </row>
    <row r="21" spans="1:19" s="1" customFormat="1" x14ac:dyDescent="0.2">
      <c r="A21" s="1">
        <v>20</v>
      </c>
      <c r="B21" s="1" t="s">
        <v>31</v>
      </c>
      <c r="C21" s="1" t="s">
        <v>31</v>
      </c>
      <c r="D21" s="1" t="s">
        <v>42</v>
      </c>
      <c r="E21" s="6">
        <v>2</v>
      </c>
      <c r="F21" s="1">
        <v>114.988</v>
      </c>
      <c r="G21" s="1">
        <v>22.802</v>
      </c>
      <c r="H21" s="6">
        <v>1.7170000000000001</v>
      </c>
      <c r="I21" s="6">
        <f t="shared" si="0"/>
        <v>139.50700000000001</v>
      </c>
      <c r="J21" s="6">
        <v>139.50200000000001</v>
      </c>
      <c r="K21" s="6">
        <v>20</v>
      </c>
      <c r="L21" s="6">
        <v>100</v>
      </c>
      <c r="M21" s="6">
        <f t="shared" si="1"/>
        <v>21.716999999999999</v>
      </c>
      <c r="N21" s="6">
        <v>23.553999999999998</v>
      </c>
      <c r="O21" s="6">
        <v>88</v>
      </c>
      <c r="P21" s="1">
        <f t="shared" si="2"/>
        <v>9.1849999999999987</v>
      </c>
      <c r="Q21" s="20">
        <f t="shared" si="3"/>
        <v>8.4588110696689078</v>
      </c>
      <c r="R21" s="6"/>
      <c r="S21" s="6"/>
    </row>
    <row r="22" spans="1:19" s="1" customFormat="1" x14ac:dyDescent="0.2">
      <c r="A22" s="1">
        <v>21</v>
      </c>
      <c r="B22" s="1" t="s">
        <v>31</v>
      </c>
      <c r="C22" s="1" t="s">
        <v>31</v>
      </c>
      <c r="D22" s="1" t="s">
        <v>42</v>
      </c>
      <c r="E22" s="6">
        <v>3</v>
      </c>
      <c r="F22" s="1">
        <v>115.81100000000001</v>
      </c>
      <c r="G22" s="1">
        <v>22.157</v>
      </c>
      <c r="H22" s="6">
        <v>1.696</v>
      </c>
      <c r="I22" s="6">
        <f t="shared" si="0"/>
        <v>139.66400000000002</v>
      </c>
      <c r="J22" s="6">
        <v>139.667</v>
      </c>
      <c r="K22" s="6">
        <v>20</v>
      </c>
      <c r="L22" s="6">
        <v>100</v>
      </c>
      <c r="M22" s="6">
        <f t="shared" si="1"/>
        <v>21.696000000000002</v>
      </c>
      <c r="N22" s="6">
        <v>23.113</v>
      </c>
      <c r="O22" s="6">
        <v>89</v>
      </c>
      <c r="P22" s="1">
        <f t="shared" si="2"/>
        <v>7.0849999999999911</v>
      </c>
      <c r="Q22" s="20">
        <f t="shared" si="3"/>
        <v>6.5311578171091442</v>
      </c>
      <c r="R22" s="6"/>
      <c r="S22" s="6"/>
    </row>
    <row r="23" spans="1:19" s="1" customFormat="1" x14ac:dyDescent="0.2">
      <c r="A23" s="1">
        <v>22</v>
      </c>
      <c r="B23" s="1" t="s">
        <v>31</v>
      </c>
      <c r="C23" s="1" t="s">
        <v>31</v>
      </c>
      <c r="D23" s="6" t="s">
        <v>90</v>
      </c>
      <c r="E23" s="6">
        <v>1</v>
      </c>
      <c r="F23" s="1">
        <v>123.851</v>
      </c>
      <c r="G23" s="1">
        <v>22.670999999999999</v>
      </c>
      <c r="H23" s="6">
        <v>1.7150000000000001</v>
      </c>
      <c r="I23" s="6">
        <f t="shared" si="0"/>
        <v>148.23699999999999</v>
      </c>
      <c r="J23" s="6">
        <v>148.24199999999999</v>
      </c>
      <c r="K23" s="6">
        <v>20</v>
      </c>
      <c r="L23" s="6">
        <v>100</v>
      </c>
      <c r="M23" s="6">
        <f t="shared" si="1"/>
        <v>21.715</v>
      </c>
      <c r="N23" s="6">
        <v>31.446999999999999</v>
      </c>
      <c r="O23" s="6">
        <v>63</v>
      </c>
      <c r="P23" s="1">
        <f t="shared" si="2"/>
        <v>48.66</v>
      </c>
      <c r="Q23" s="20">
        <f t="shared" si="3"/>
        <v>44.816946810960161</v>
      </c>
      <c r="R23" s="20">
        <f>AVERAGE(P23:P25)</f>
        <v>49.313333333333333</v>
      </c>
      <c r="S23" s="20">
        <f>STDEV(P23:P25)</f>
        <v>2.4463305854551494</v>
      </c>
    </row>
    <row r="24" spans="1:19" s="1" customFormat="1" x14ac:dyDescent="0.2">
      <c r="A24" s="1">
        <v>23</v>
      </c>
      <c r="B24" s="1" t="s">
        <v>31</v>
      </c>
      <c r="C24" s="1" t="s">
        <v>31</v>
      </c>
      <c r="D24" s="6" t="s">
        <v>90</v>
      </c>
      <c r="E24" s="6">
        <v>2</v>
      </c>
      <c r="F24" s="1">
        <v>114.116</v>
      </c>
      <c r="G24" s="1">
        <v>21.446999999999999</v>
      </c>
      <c r="H24" s="6">
        <v>1.7490000000000001</v>
      </c>
      <c r="I24" s="6">
        <f t="shared" si="0"/>
        <v>137.31199999999998</v>
      </c>
      <c r="J24" s="6">
        <v>137.31399999999999</v>
      </c>
      <c r="K24" s="6">
        <v>20</v>
      </c>
      <c r="L24" s="6">
        <v>100</v>
      </c>
      <c r="M24" s="6">
        <f t="shared" si="1"/>
        <v>21.748999999999999</v>
      </c>
      <c r="N24" s="6">
        <v>32.152999999999999</v>
      </c>
      <c r="O24" s="6">
        <v>64</v>
      </c>
      <c r="P24" s="1">
        <f t="shared" si="2"/>
        <v>52.02</v>
      </c>
      <c r="Q24" s="20">
        <f t="shared" si="3"/>
        <v>47.83668214630557</v>
      </c>
    </row>
    <row r="25" spans="1:19" s="1" customFormat="1" x14ac:dyDescent="0.2">
      <c r="A25" s="1">
        <v>24</v>
      </c>
      <c r="B25" s="1" t="s">
        <v>31</v>
      </c>
      <c r="C25" s="1" t="s">
        <v>31</v>
      </c>
      <c r="D25" s="6" t="s">
        <v>90</v>
      </c>
      <c r="E25" s="6">
        <v>3</v>
      </c>
      <c r="F25" s="1">
        <v>116.636</v>
      </c>
      <c r="G25" s="1">
        <v>21.855</v>
      </c>
      <c r="H25" s="6">
        <v>1.833</v>
      </c>
      <c r="I25" s="6">
        <f t="shared" si="0"/>
        <v>140.32399999999998</v>
      </c>
      <c r="J25" s="6">
        <v>140.327</v>
      </c>
      <c r="K25" s="6">
        <v>20</v>
      </c>
      <c r="L25" s="6">
        <v>100</v>
      </c>
      <c r="M25" s="6">
        <f t="shared" si="1"/>
        <v>21.832999999999998</v>
      </c>
      <c r="N25" s="6">
        <v>31.285</v>
      </c>
      <c r="O25" s="6">
        <v>63</v>
      </c>
      <c r="P25" s="1">
        <f t="shared" si="2"/>
        <v>47.260000000000005</v>
      </c>
      <c r="Q25" s="20">
        <f t="shared" si="3"/>
        <v>43.292264004030599</v>
      </c>
    </row>
    <row r="26" spans="1:19" s="1" customFormat="1" x14ac:dyDescent="0.2">
      <c r="A26" s="1">
        <v>25</v>
      </c>
      <c r="B26" s="1" t="s">
        <v>32</v>
      </c>
      <c r="C26" s="1" t="s">
        <v>32</v>
      </c>
      <c r="D26" s="1" t="s">
        <v>42</v>
      </c>
      <c r="E26" s="6">
        <v>1</v>
      </c>
      <c r="F26" s="1">
        <v>120.15900000000001</v>
      </c>
      <c r="G26" s="1">
        <v>22.024000000000001</v>
      </c>
      <c r="H26" s="6">
        <v>1.708</v>
      </c>
      <c r="I26" s="6">
        <f t="shared" si="0"/>
        <v>143.89099999999999</v>
      </c>
      <c r="J26" s="6">
        <v>143.99</v>
      </c>
      <c r="K26" s="6">
        <v>20</v>
      </c>
      <c r="L26" s="6">
        <v>100</v>
      </c>
      <c r="M26" s="6">
        <f t="shared" si="1"/>
        <v>21.707999999999998</v>
      </c>
      <c r="N26" s="6">
        <v>22.631</v>
      </c>
      <c r="O26" s="6">
        <v>89</v>
      </c>
      <c r="P26" s="1">
        <f t="shared" si="2"/>
        <v>4.6150000000000091</v>
      </c>
      <c r="Q26" s="20">
        <f t="shared" si="3"/>
        <v>4.2518887046250242</v>
      </c>
      <c r="R26" s="20">
        <f>AVERAGE(P26:P28)</f>
        <v>5.6450000000000005</v>
      </c>
      <c r="S26" s="20">
        <f>STDEV(P26:P28)</f>
        <v>1.1526382780386857</v>
      </c>
    </row>
    <row r="27" spans="1:19" s="1" customFormat="1" x14ac:dyDescent="0.2">
      <c r="A27" s="1">
        <v>26</v>
      </c>
      <c r="B27" s="1" t="s">
        <v>32</v>
      </c>
      <c r="C27" s="1" t="s">
        <v>32</v>
      </c>
      <c r="D27" s="1" t="s">
        <v>42</v>
      </c>
      <c r="E27" s="6">
        <v>2</v>
      </c>
      <c r="F27" s="1">
        <v>118.26300000000001</v>
      </c>
      <c r="G27" s="1">
        <v>22.681000000000001</v>
      </c>
      <c r="H27" s="6">
        <v>1.728</v>
      </c>
      <c r="I27" s="6">
        <f t="shared" si="0"/>
        <v>142.67200000000003</v>
      </c>
      <c r="J27" s="6">
        <v>142.673</v>
      </c>
      <c r="K27" s="6">
        <v>20</v>
      </c>
      <c r="L27" s="6">
        <v>100</v>
      </c>
      <c r="M27" s="6">
        <f t="shared" si="1"/>
        <v>21.728000000000002</v>
      </c>
      <c r="N27" s="6">
        <v>22.814</v>
      </c>
      <c r="O27" s="6">
        <v>89</v>
      </c>
      <c r="P27" s="1">
        <f t="shared" si="2"/>
        <v>5.4299999999999926</v>
      </c>
      <c r="Q27" s="20">
        <f t="shared" si="3"/>
        <v>4.9981590574374124</v>
      </c>
      <c r="R27" s="6"/>
      <c r="S27" s="6"/>
    </row>
    <row r="28" spans="1:19" s="1" customFormat="1" x14ac:dyDescent="0.2">
      <c r="A28" s="1">
        <v>27</v>
      </c>
      <c r="B28" s="1" t="s">
        <v>32</v>
      </c>
      <c r="C28" s="1" t="s">
        <v>32</v>
      </c>
      <c r="D28" s="1" t="s">
        <v>42</v>
      </c>
      <c r="E28" s="6">
        <v>3</v>
      </c>
      <c r="F28" s="1">
        <v>123.28</v>
      </c>
      <c r="G28" s="1">
        <v>22.59</v>
      </c>
      <c r="H28" s="6">
        <v>1.6950000000000001</v>
      </c>
      <c r="I28" s="6">
        <f t="shared" si="0"/>
        <v>147.565</v>
      </c>
      <c r="J28" s="6">
        <v>147.55500000000001</v>
      </c>
      <c r="K28" s="6">
        <v>20</v>
      </c>
      <c r="L28" s="6">
        <v>100</v>
      </c>
      <c r="M28" s="6">
        <f t="shared" si="1"/>
        <v>21.695</v>
      </c>
      <c r="N28" s="6">
        <v>23.073</v>
      </c>
      <c r="O28" s="6">
        <v>89</v>
      </c>
      <c r="P28" s="1">
        <f t="shared" si="2"/>
        <v>6.8900000000000006</v>
      </c>
      <c r="Q28" s="20">
        <f t="shared" si="3"/>
        <v>6.3516939386955507</v>
      </c>
      <c r="R28" s="6"/>
      <c r="S28" s="6"/>
    </row>
    <row r="29" spans="1:19" s="1" customFormat="1" x14ac:dyDescent="0.2">
      <c r="A29" s="1">
        <v>28</v>
      </c>
      <c r="B29" s="1" t="s">
        <v>32</v>
      </c>
      <c r="C29" s="1" t="s">
        <v>32</v>
      </c>
      <c r="D29" s="6" t="s">
        <v>90</v>
      </c>
      <c r="E29" s="6">
        <v>1</v>
      </c>
      <c r="F29" s="1">
        <v>110.27500000000001</v>
      </c>
      <c r="G29" s="1">
        <v>22.443999999999999</v>
      </c>
      <c r="H29" s="6">
        <v>1.82</v>
      </c>
      <c r="I29" s="6">
        <f t="shared" si="0"/>
        <v>134.53899999999999</v>
      </c>
      <c r="J29" s="6">
        <v>134.54599999999999</v>
      </c>
      <c r="K29" s="6">
        <v>20</v>
      </c>
      <c r="L29" s="6">
        <v>100</v>
      </c>
      <c r="M29" s="6">
        <f t="shared" si="1"/>
        <v>21.82</v>
      </c>
      <c r="N29" s="6">
        <v>27.959</v>
      </c>
      <c r="O29" s="6">
        <v>70</v>
      </c>
      <c r="P29" s="1">
        <f t="shared" si="2"/>
        <v>30.695</v>
      </c>
      <c r="Q29" s="20">
        <f t="shared" si="3"/>
        <v>28.134738771769019</v>
      </c>
      <c r="R29" s="20">
        <f>AVERAGE(P29:P31)</f>
        <v>32.511666666666663</v>
      </c>
      <c r="S29" s="20">
        <f>STDEV(P29:P31)</f>
        <v>3.9425161170670386</v>
      </c>
    </row>
    <row r="30" spans="1:19" s="1" customFormat="1" x14ac:dyDescent="0.2">
      <c r="A30" s="1">
        <v>29</v>
      </c>
      <c r="B30" s="1" t="s">
        <v>32</v>
      </c>
      <c r="C30" s="1" t="s">
        <v>32</v>
      </c>
      <c r="D30" s="6" t="s">
        <v>90</v>
      </c>
      <c r="E30" s="6">
        <v>2</v>
      </c>
      <c r="F30" s="1">
        <v>113.87</v>
      </c>
      <c r="G30" s="1">
        <v>22.864000000000001</v>
      </c>
      <c r="H30" s="6">
        <v>1.8</v>
      </c>
      <c r="I30" s="6">
        <f t="shared" si="0"/>
        <v>138.53400000000002</v>
      </c>
      <c r="J30" s="6">
        <v>138.542</v>
      </c>
      <c r="K30" s="6">
        <v>20</v>
      </c>
      <c r="L30" s="6">
        <v>100</v>
      </c>
      <c r="M30" s="6">
        <f t="shared" si="1"/>
        <v>21.8</v>
      </c>
      <c r="N30" s="6">
        <v>27.760999999999999</v>
      </c>
      <c r="O30" s="6">
        <v>70</v>
      </c>
      <c r="P30" s="1">
        <f t="shared" si="2"/>
        <v>29.804999999999996</v>
      </c>
      <c r="Q30" s="20">
        <f t="shared" si="3"/>
        <v>27.344036697247702</v>
      </c>
    </row>
    <row r="31" spans="1:19" s="1" customFormat="1" x14ac:dyDescent="0.2">
      <c r="A31" s="1">
        <v>30</v>
      </c>
      <c r="B31" s="1" t="s">
        <v>32</v>
      </c>
      <c r="C31" s="1" t="s">
        <v>32</v>
      </c>
      <c r="D31" s="6" t="s">
        <v>90</v>
      </c>
      <c r="E31" s="6">
        <v>3</v>
      </c>
      <c r="F31" s="1">
        <v>116.145</v>
      </c>
      <c r="G31" s="1">
        <v>22.059000000000001</v>
      </c>
      <c r="H31" s="6">
        <v>1.7410000000000001</v>
      </c>
      <c r="I31" s="6">
        <f t="shared" si="0"/>
        <v>139.94500000000002</v>
      </c>
      <c r="J31" s="6">
        <v>139.94499999999999</v>
      </c>
      <c r="K31" s="6">
        <v>20</v>
      </c>
      <c r="L31" s="6">
        <v>100</v>
      </c>
      <c r="M31" s="6">
        <f t="shared" si="1"/>
        <v>21.741</v>
      </c>
      <c r="N31" s="6">
        <v>29.148</v>
      </c>
      <c r="O31" s="6">
        <v>68</v>
      </c>
      <c r="P31" s="1">
        <f t="shared" si="2"/>
        <v>37.035000000000004</v>
      </c>
      <c r="Q31" s="20">
        <f t="shared" si="3"/>
        <v>34.069270042776324</v>
      </c>
    </row>
    <row r="32" spans="1:19" s="1" customFormat="1" x14ac:dyDescent="0.2">
      <c r="A32" s="1">
        <v>31</v>
      </c>
      <c r="B32" s="1" t="s">
        <v>33</v>
      </c>
      <c r="C32" s="1" t="s">
        <v>33</v>
      </c>
      <c r="D32" s="1" t="s">
        <v>42</v>
      </c>
      <c r="E32" s="6">
        <v>1</v>
      </c>
      <c r="F32" s="1">
        <v>149.43299999999999</v>
      </c>
      <c r="G32" s="1">
        <v>22.248999999999999</v>
      </c>
      <c r="H32" s="6">
        <v>1.671</v>
      </c>
      <c r="I32" s="6">
        <f t="shared" si="0"/>
        <v>173.35299999999998</v>
      </c>
      <c r="J32" s="6">
        <v>173.339</v>
      </c>
      <c r="K32" s="6">
        <v>20</v>
      </c>
      <c r="L32" s="6">
        <v>100</v>
      </c>
      <c r="M32" s="6">
        <f t="shared" si="1"/>
        <v>21.670999999999999</v>
      </c>
      <c r="N32" s="6">
        <v>22.009</v>
      </c>
      <c r="O32" s="6">
        <v>89</v>
      </c>
      <c r="P32" s="1">
        <f t="shared" si="2"/>
        <v>1.6900000000000048</v>
      </c>
      <c r="Q32" s="20">
        <f t="shared" si="3"/>
        <v>1.5596880623875187</v>
      </c>
      <c r="R32" s="20">
        <f>AVERAGE(P32:P34)</f>
        <v>1.491666666666666</v>
      </c>
      <c r="S32" s="20">
        <f>STDEV(P32:P34)</f>
        <v>0.43302232428979898</v>
      </c>
    </row>
    <row r="33" spans="1:19" s="1" customFormat="1" x14ac:dyDescent="0.2">
      <c r="A33" s="1">
        <v>32</v>
      </c>
      <c r="B33" s="1" t="s">
        <v>33</v>
      </c>
      <c r="C33" s="1" t="s">
        <v>33</v>
      </c>
      <c r="D33" s="1" t="s">
        <v>42</v>
      </c>
      <c r="E33" s="6">
        <v>2</v>
      </c>
      <c r="F33" s="1">
        <v>140.08199999999999</v>
      </c>
      <c r="G33" s="1">
        <v>21.495000000000001</v>
      </c>
      <c r="H33" s="6">
        <v>1.722</v>
      </c>
      <c r="I33" s="6">
        <f t="shared" si="0"/>
        <v>163.29900000000001</v>
      </c>
      <c r="J33" s="6">
        <v>163.286</v>
      </c>
      <c r="K33" s="6">
        <v>20</v>
      </c>
      <c r="L33" s="6">
        <v>100</v>
      </c>
      <c r="M33" s="6">
        <f t="shared" si="1"/>
        <v>21.722000000000001</v>
      </c>
      <c r="N33" s="6">
        <v>21.920999999999999</v>
      </c>
      <c r="O33" s="6">
        <v>90</v>
      </c>
      <c r="P33" s="1">
        <f t="shared" si="2"/>
        <v>0.99499999999999034</v>
      </c>
      <c r="Q33" s="20">
        <f t="shared" si="3"/>
        <v>0.91612190406038962</v>
      </c>
      <c r="R33" s="6"/>
      <c r="S33" s="6"/>
    </row>
    <row r="34" spans="1:19" s="1" customFormat="1" x14ac:dyDescent="0.2">
      <c r="A34" s="1">
        <v>33</v>
      </c>
      <c r="B34" s="1" t="s">
        <v>33</v>
      </c>
      <c r="C34" s="1" t="s">
        <v>33</v>
      </c>
      <c r="D34" s="1" t="s">
        <v>42</v>
      </c>
      <c r="E34" s="6">
        <v>3</v>
      </c>
      <c r="F34" s="1">
        <v>122.733</v>
      </c>
      <c r="G34" s="1">
        <v>21.835999999999999</v>
      </c>
      <c r="H34" s="6">
        <v>1.7</v>
      </c>
      <c r="I34" s="6">
        <f t="shared" ref="I34:I65" si="4">SUM(F34:H34)</f>
        <v>146.26900000000001</v>
      </c>
      <c r="J34" s="6">
        <v>146.24799999999999</v>
      </c>
      <c r="K34" s="6">
        <v>20</v>
      </c>
      <c r="L34" s="6">
        <v>100</v>
      </c>
      <c r="M34" s="6">
        <f t="shared" si="1"/>
        <v>21.7</v>
      </c>
      <c r="N34" s="6">
        <v>22.058</v>
      </c>
      <c r="O34" s="6">
        <v>89</v>
      </c>
      <c r="P34" s="1">
        <f t="shared" si="2"/>
        <v>1.7900000000000027</v>
      </c>
      <c r="Q34" s="20">
        <f t="shared" si="3"/>
        <v>1.6497695852534555</v>
      </c>
      <c r="R34" s="6"/>
      <c r="S34" s="6"/>
    </row>
    <row r="35" spans="1:19" s="1" customFormat="1" x14ac:dyDescent="0.2">
      <c r="A35" s="1">
        <v>34</v>
      </c>
      <c r="B35" s="1" t="s">
        <v>33</v>
      </c>
      <c r="C35" s="1" t="s">
        <v>33</v>
      </c>
      <c r="D35" s="6" t="s">
        <v>90</v>
      </c>
      <c r="E35" s="6">
        <v>1</v>
      </c>
      <c r="F35" s="1">
        <v>114.5</v>
      </c>
      <c r="G35" s="1">
        <v>22.117999999999999</v>
      </c>
      <c r="H35" s="6">
        <v>1.782</v>
      </c>
      <c r="I35" s="6">
        <f t="shared" si="4"/>
        <v>138.4</v>
      </c>
      <c r="J35" s="6">
        <v>138.40600000000001</v>
      </c>
      <c r="K35" s="6">
        <v>20</v>
      </c>
      <c r="L35" s="6">
        <v>100</v>
      </c>
      <c r="M35" s="6">
        <f t="shared" si="1"/>
        <v>21.782</v>
      </c>
      <c r="N35" s="6">
        <v>25.890999999999998</v>
      </c>
      <c r="O35" s="6">
        <v>73</v>
      </c>
      <c r="P35" s="1">
        <f t="shared" si="2"/>
        <v>20.544999999999991</v>
      </c>
      <c r="Q35" s="20">
        <f t="shared" si="3"/>
        <v>18.864199797998342</v>
      </c>
      <c r="R35" s="20">
        <f>AVERAGE(P35:P37)</f>
        <v>19.371666666666666</v>
      </c>
      <c r="S35" s="20">
        <f>STDEV(P35:P37)</f>
        <v>2.0063482582376762</v>
      </c>
    </row>
    <row r="36" spans="1:19" s="1" customFormat="1" x14ac:dyDescent="0.2">
      <c r="A36" s="1">
        <v>35</v>
      </c>
      <c r="B36" s="1" t="s">
        <v>33</v>
      </c>
      <c r="C36" s="1" t="s">
        <v>33</v>
      </c>
      <c r="D36" s="6" t="s">
        <v>90</v>
      </c>
      <c r="E36" s="6">
        <v>2</v>
      </c>
      <c r="F36" s="1">
        <v>110.539</v>
      </c>
      <c r="G36" s="1">
        <v>22.547000000000001</v>
      </c>
      <c r="H36" s="6">
        <v>1.7410000000000001</v>
      </c>
      <c r="I36" s="6">
        <f t="shared" si="4"/>
        <v>134.82700000000003</v>
      </c>
      <c r="J36" s="6">
        <v>134.822</v>
      </c>
      <c r="K36" s="6">
        <v>20</v>
      </c>
      <c r="L36" s="6">
        <v>100</v>
      </c>
      <c r="M36" s="6">
        <f t="shared" si="1"/>
        <v>21.741</v>
      </c>
      <c r="N36" s="6">
        <v>25.844000000000001</v>
      </c>
      <c r="O36" s="6">
        <v>74</v>
      </c>
      <c r="P36" s="1">
        <f t="shared" si="2"/>
        <v>20.515000000000008</v>
      </c>
      <c r="Q36" s="20">
        <f t="shared" si="3"/>
        <v>18.87217699277862</v>
      </c>
    </row>
    <row r="37" spans="1:19" s="1" customFormat="1" x14ac:dyDescent="0.2">
      <c r="A37" s="1">
        <v>36</v>
      </c>
      <c r="B37" s="1" t="s">
        <v>33</v>
      </c>
      <c r="C37" s="1" t="s">
        <v>33</v>
      </c>
      <c r="D37" s="6" t="s">
        <v>90</v>
      </c>
      <c r="E37" s="6">
        <v>3</v>
      </c>
      <c r="F37" s="1">
        <v>115.163</v>
      </c>
      <c r="G37" s="1">
        <v>22.7</v>
      </c>
      <c r="H37" s="6">
        <v>1.7310000000000001</v>
      </c>
      <c r="I37" s="6">
        <f t="shared" si="4"/>
        <v>139.59399999999999</v>
      </c>
      <c r="J37" s="6">
        <v>139.59</v>
      </c>
      <c r="K37" s="6">
        <v>20</v>
      </c>
      <c r="L37" s="6">
        <v>100</v>
      </c>
      <c r="M37" s="6">
        <f t="shared" si="1"/>
        <v>21.731000000000002</v>
      </c>
      <c r="N37" s="6">
        <v>25.141999999999999</v>
      </c>
      <c r="O37" s="6">
        <v>74</v>
      </c>
      <c r="P37" s="1">
        <f t="shared" si="2"/>
        <v>17.054999999999989</v>
      </c>
      <c r="Q37" s="20">
        <f t="shared" si="3"/>
        <v>15.696470479959501</v>
      </c>
    </row>
    <row r="38" spans="1:19" s="1" customFormat="1" x14ac:dyDescent="0.2">
      <c r="A38" s="1">
        <v>37</v>
      </c>
      <c r="B38" s="1" t="s">
        <v>34</v>
      </c>
      <c r="C38" s="1" t="s">
        <v>34</v>
      </c>
      <c r="D38" s="1" t="s">
        <v>42</v>
      </c>
      <c r="E38" s="6">
        <v>1</v>
      </c>
      <c r="F38" s="1">
        <v>122.645</v>
      </c>
      <c r="G38" s="1">
        <v>21.699000000000002</v>
      </c>
      <c r="H38" s="6">
        <v>1.6919999999999999</v>
      </c>
      <c r="I38" s="6">
        <f t="shared" si="4"/>
        <v>146.036</v>
      </c>
      <c r="J38" s="6">
        <v>146.03299999999999</v>
      </c>
      <c r="K38" s="6">
        <v>20</v>
      </c>
      <c r="L38" s="6">
        <v>100</v>
      </c>
      <c r="M38" s="6">
        <f t="shared" si="1"/>
        <v>21.692</v>
      </c>
      <c r="N38" s="6">
        <v>22.466000000000001</v>
      </c>
      <c r="O38" s="6">
        <v>86</v>
      </c>
      <c r="P38" s="1">
        <f t="shared" si="2"/>
        <v>3.8700000000000045</v>
      </c>
      <c r="Q38" s="20">
        <f t="shared" si="3"/>
        <v>3.5681357182371443</v>
      </c>
      <c r="R38" s="20">
        <f>AVERAGE(P38:P40)</f>
        <v>3.3800000000000039</v>
      </c>
      <c r="S38" s="20">
        <f>STDEV(P38:P40)</f>
        <v>0.6596211033616235</v>
      </c>
    </row>
    <row r="39" spans="1:19" s="1" customFormat="1" x14ac:dyDescent="0.2">
      <c r="A39" s="1">
        <v>38</v>
      </c>
      <c r="B39" s="1" t="s">
        <v>34</v>
      </c>
      <c r="C39" s="1" t="s">
        <v>34</v>
      </c>
      <c r="D39" s="1" t="s">
        <v>42</v>
      </c>
      <c r="E39" s="6">
        <v>2</v>
      </c>
      <c r="F39" s="1">
        <v>123.536</v>
      </c>
      <c r="G39" s="1">
        <v>21.314</v>
      </c>
      <c r="H39" s="6">
        <v>1.7170000000000001</v>
      </c>
      <c r="I39" s="6">
        <f t="shared" si="4"/>
        <v>146.56700000000001</v>
      </c>
      <c r="J39" s="6">
        <v>146.55799999999999</v>
      </c>
      <c r="K39" s="6">
        <v>20</v>
      </c>
      <c r="L39" s="6">
        <v>100</v>
      </c>
      <c r="M39" s="6">
        <f t="shared" si="1"/>
        <v>21.716999999999999</v>
      </c>
      <c r="N39" s="6">
        <v>22.445</v>
      </c>
      <c r="O39" s="6">
        <v>83</v>
      </c>
      <c r="P39" s="1">
        <f t="shared" si="2"/>
        <v>3.6400000000000077</v>
      </c>
      <c r="Q39" s="20">
        <f t="shared" si="3"/>
        <v>3.3522125523783153</v>
      </c>
      <c r="R39" s="6"/>
      <c r="S39" s="6"/>
    </row>
    <row r="40" spans="1:19" s="1" customFormat="1" x14ac:dyDescent="0.2">
      <c r="A40" s="1">
        <v>39</v>
      </c>
      <c r="B40" s="1" t="s">
        <v>34</v>
      </c>
      <c r="C40" s="1" t="s">
        <v>34</v>
      </c>
      <c r="D40" s="1" t="s">
        <v>42</v>
      </c>
      <c r="E40" s="6">
        <v>3</v>
      </c>
      <c r="F40" s="1">
        <v>121.035</v>
      </c>
      <c r="G40" s="1">
        <v>21.978999999999999</v>
      </c>
      <c r="H40" s="6">
        <v>1.7150000000000001</v>
      </c>
      <c r="I40" s="6">
        <f t="shared" si="4"/>
        <v>144.72900000000001</v>
      </c>
      <c r="J40" s="6"/>
      <c r="K40" s="6">
        <v>20</v>
      </c>
      <c r="L40" s="6">
        <v>100</v>
      </c>
      <c r="M40" s="6">
        <f t="shared" si="1"/>
        <v>21.715</v>
      </c>
      <c r="N40" s="6">
        <v>22.241</v>
      </c>
      <c r="O40" s="6">
        <v>88</v>
      </c>
      <c r="P40" s="1">
        <f t="shared" si="2"/>
        <v>2.629999999999999</v>
      </c>
      <c r="Q40" s="20">
        <f t="shared" si="3"/>
        <v>2.4222887405019478</v>
      </c>
      <c r="R40" s="6"/>
      <c r="S40" s="6"/>
    </row>
    <row r="41" spans="1:19" s="1" customFormat="1" x14ac:dyDescent="0.2">
      <c r="A41" s="1">
        <v>40</v>
      </c>
      <c r="B41" s="1" t="s">
        <v>34</v>
      </c>
      <c r="C41" s="1" t="s">
        <v>34</v>
      </c>
      <c r="D41" s="6" t="s">
        <v>90</v>
      </c>
      <c r="E41" s="6">
        <v>1</v>
      </c>
      <c r="F41" s="1">
        <v>116.79600000000001</v>
      </c>
      <c r="G41" s="1">
        <v>22.18</v>
      </c>
      <c r="H41" s="1">
        <v>1.8109999999999999</v>
      </c>
      <c r="I41" s="6">
        <f t="shared" si="4"/>
        <v>140.78700000000001</v>
      </c>
      <c r="J41" s="6">
        <v>140.791</v>
      </c>
      <c r="K41" s="6">
        <v>20</v>
      </c>
      <c r="L41" s="6">
        <v>100</v>
      </c>
      <c r="M41" s="6">
        <f t="shared" si="1"/>
        <v>21.811</v>
      </c>
      <c r="N41" s="1">
        <v>23.31</v>
      </c>
      <c r="O41" s="1">
        <v>78</v>
      </c>
      <c r="P41" s="1">
        <f t="shared" si="2"/>
        <v>7.494999999999993</v>
      </c>
      <c r="Q41" s="20">
        <f t="shared" si="3"/>
        <v>6.872678923478972</v>
      </c>
      <c r="R41" s="20">
        <f>AVERAGE(P41:P43)</f>
        <v>8.1116666666666628</v>
      </c>
      <c r="S41" s="20">
        <f>STDEV(P41:P43)</f>
        <v>0.68879121171320279</v>
      </c>
    </row>
    <row r="42" spans="1:19" s="1" customFormat="1" x14ac:dyDescent="0.2">
      <c r="A42" s="1">
        <v>41</v>
      </c>
      <c r="B42" s="1" t="s">
        <v>34</v>
      </c>
      <c r="C42" s="1" t="s">
        <v>34</v>
      </c>
      <c r="D42" s="6" t="s">
        <v>90</v>
      </c>
      <c r="E42" s="6">
        <v>2</v>
      </c>
      <c r="F42" s="1">
        <v>121.389</v>
      </c>
      <c r="G42" s="1">
        <v>22.423999999999999</v>
      </c>
      <c r="H42" s="1">
        <v>1.879</v>
      </c>
      <c r="I42" s="6">
        <f t="shared" si="4"/>
        <v>145.69199999999998</v>
      </c>
      <c r="J42" s="6">
        <v>145.68600000000001</v>
      </c>
      <c r="K42" s="6">
        <v>20</v>
      </c>
      <c r="L42" s="6">
        <v>100</v>
      </c>
      <c r="M42" s="6">
        <f t="shared" si="1"/>
        <v>21.879000000000001</v>
      </c>
      <c r="N42" s="1">
        <v>23.475999999999999</v>
      </c>
      <c r="O42" s="1">
        <v>78</v>
      </c>
      <c r="P42" s="1">
        <f t="shared" si="2"/>
        <v>7.9849999999999879</v>
      </c>
      <c r="Q42" s="20">
        <f t="shared" si="3"/>
        <v>7.29923671100142</v>
      </c>
    </row>
    <row r="43" spans="1:19" s="1" customFormat="1" x14ac:dyDescent="0.2">
      <c r="A43" s="1">
        <v>42</v>
      </c>
      <c r="B43" s="1" t="s">
        <v>34</v>
      </c>
      <c r="C43" s="1" t="s">
        <v>34</v>
      </c>
      <c r="D43" s="6" t="s">
        <v>90</v>
      </c>
      <c r="E43" s="6">
        <v>3</v>
      </c>
      <c r="F43" s="1">
        <v>114.976</v>
      </c>
      <c r="G43" s="1">
        <v>22.797999999999998</v>
      </c>
      <c r="H43" s="1">
        <v>1.7290000000000001</v>
      </c>
      <c r="I43" s="6">
        <f t="shared" si="4"/>
        <v>139.50300000000001</v>
      </c>
      <c r="J43" s="6">
        <v>139.50399999999999</v>
      </c>
      <c r="K43" s="6">
        <v>20</v>
      </c>
      <c r="L43" s="6">
        <v>100</v>
      </c>
      <c r="M43" s="6">
        <f t="shared" si="1"/>
        <v>21.728999999999999</v>
      </c>
      <c r="N43" s="1">
        <v>23.5</v>
      </c>
      <c r="O43" s="1">
        <v>78</v>
      </c>
      <c r="P43" s="1">
        <f t="shared" si="2"/>
        <v>8.855000000000004</v>
      </c>
      <c r="Q43" s="20">
        <f t="shared" si="3"/>
        <v>8.1503980855078417</v>
      </c>
    </row>
    <row r="44" spans="1:19" s="1" customFormat="1" x14ac:dyDescent="0.2">
      <c r="A44" s="1">
        <v>43</v>
      </c>
      <c r="B44" s="6" t="s">
        <v>200</v>
      </c>
      <c r="C44" s="6" t="s">
        <v>51</v>
      </c>
      <c r="D44" s="1" t="s">
        <v>42</v>
      </c>
      <c r="E44" s="6">
        <v>1</v>
      </c>
      <c r="F44" s="1">
        <v>123.97799999999999</v>
      </c>
      <c r="G44" s="1">
        <v>22.673999999999999</v>
      </c>
      <c r="H44" s="6">
        <v>1.716</v>
      </c>
      <c r="I44" s="6">
        <f t="shared" si="4"/>
        <v>148.36799999999999</v>
      </c>
      <c r="J44" s="6">
        <v>148.36000000000001</v>
      </c>
      <c r="K44" s="6">
        <v>20</v>
      </c>
      <c r="L44" s="6">
        <v>100</v>
      </c>
      <c r="M44" s="6">
        <f t="shared" si="1"/>
        <v>21.716000000000001</v>
      </c>
      <c r="N44" s="29">
        <v>22.629000000000001</v>
      </c>
      <c r="O44" s="29">
        <v>74</v>
      </c>
      <c r="P44" s="1">
        <f t="shared" si="2"/>
        <v>4.5650000000000013</v>
      </c>
      <c r="Q44" s="20">
        <f t="shared" si="3"/>
        <v>4.2042733468410454</v>
      </c>
      <c r="R44" s="20">
        <f>AVERAGE(P44:P46)</f>
        <v>5.8683333333333287</v>
      </c>
      <c r="S44" s="20">
        <f>STDEV(P44:P46)</f>
        <v>1.7216295575219851</v>
      </c>
    </row>
    <row r="45" spans="1:19" s="1" customFormat="1" x14ac:dyDescent="0.2">
      <c r="A45" s="1">
        <v>44</v>
      </c>
      <c r="B45" s="6" t="s">
        <v>200</v>
      </c>
      <c r="C45" s="6" t="s">
        <v>51</v>
      </c>
      <c r="D45" s="1" t="s">
        <v>42</v>
      </c>
      <c r="E45" s="6">
        <v>2</v>
      </c>
      <c r="F45" s="1">
        <v>114.14</v>
      </c>
      <c r="G45" s="1">
        <v>21.446999999999999</v>
      </c>
      <c r="H45" s="6">
        <v>1.7829999999999999</v>
      </c>
      <c r="I45" s="6">
        <f t="shared" si="4"/>
        <v>137.36999999999998</v>
      </c>
      <c r="J45" s="6">
        <v>137.34399999999999</v>
      </c>
      <c r="K45" s="6">
        <v>20</v>
      </c>
      <c r="L45" s="6">
        <v>100</v>
      </c>
      <c r="M45" s="6">
        <f t="shared" si="1"/>
        <v>21.783000000000001</v>
      </c>
      <c r="N45" s="6">
        <v>23.347000000000001</v>
      </c>
      <c r="O45" s="6">
        <v>84</v>
      </c>
      <c r="P45" s="1">
        <f t="shared" si="2"/>
        <v>7.82</v>
      </c>
      <c r="Q45" s="20">
        <f t="shared" si="3"/>
        <v>7.179910939723638</v>
      </c>
      <c r="R45" s="6"/>
      <c r="S45" s="6"/>
    </row>
    <row r="46" spans="1:19" s="1" customFormat="1" x14ac:dyDescent="0.2">
      <c r="A46" s="1">
        <v>45</v>
      </c>
      <c r="B46" s="6" t="s">
        <v>200</v>
      </c>
      <c r="C46" s="6" t="s">
        <v>51</v>
      </c>
      <c r="D46" s="1" t="s">
        <v>42</v>
      </c>
      <c r="E46" s="6">
        <v>3</v>
      </c>
      <c r="F46" s="1">
        <v>116.83199999999999</v>
      </c>
      <c r="G46" s="1">
        <v>21.856999999999999</v>
      </c>
      <c r="H46" s="6">
        <v>1.792</v>
      </c>
      <c r="I46" s="6">
        <f t="shared" si="4"/>
        <v>140.48099999999999</v>
      </c>
      <c r="J46" s="6">
        <v>140.47800000000001</v>
      </c>
      <c r="K46" s="6">
        <v>20</v>
      </c>
      <c r="L46" s="6">
        <v>100</v>
      </c>
      <c r="M46" s="6">
        <f t="shared" si="1"/>
        <v>21.792000000000002</v>
      </c>
      <c r="N46" s="6">
        <v>22.835999999999999</v>
      </c>
      <c r="O46" s="6">
        <v>86</v>
      </c>
      <c r="P46" s="1">
        <f t="shared" si="2"/>
        <v>5.2199999999999847</v>
      </c>
      <c r="Q46" s="20">
        <f t="shared" si="3"/>
        <v>4.7907488986784053</v>
      </c>
      <c r="R46" s="6"/>
      <c r="S46" s="6"/>
    </row>
    <row r="47" spans="1:19" s="1" customFormat="1" x14ac:dyDescent="0.2">
      <c r="A47" s="1">
        <v>46</v>
      </c>
      <c r="B47" s="1" t="s">
        <v>23</v>
      </c>
      <c r="C47" s="1" t="s">
        <v>23</v>
      </c>
      <c r="D47" s="1" t="s">
        <v>42</v>
      </c>
      <c r="E47" s="1">
        <v>1</v>
      </c>
      <c r="F47" s="1">
        <v>120.15900000000001</v>
      </c>
      <c r="G47" s="1">
        <v>22.024000000000001</v>
      </c>
      <c r="H47" s="1">
        <v>1.7829999999999999</v>
      </c>
      <c r="I47" s="1">
        <f t="shared" si="4"/>
        <v>143.96599999999998</v>
      </c>
      <c r="J47" s="1">
        <v>143.96600000000001</v>
      </c>
      <c r="K47" s="1">
        <v>20</v>
      </c>
      <c r="L47" s="1">
        <v>100</v>
      </c>
      <c r="M47" s="1">
        <f t="shared" si="1"/>
        <v>21.783000000000001</v>
      </c>
      <c r="N47" s="1">
        <v>23.925000000000001</v>
      </c>
      <c r="O47" s="1">
        <v>76</v>
      </c>
      <c r="P47" s="1">
        <f t="shared" si="2"/>
        <v>10.709999999999997</v>
      </c>
      <c r="Q47" s="20">
        <f t="shared" si="3"/>
        <v>9.8333562870128155</v>
      </c>
      <c r="R47" s="20">
        <f>AVERAGE(P47:P49)</f>
        <v>11.618333333333334</v>
      </c>
      <c r="S47" s="20">
        <f>STDEV(P47:P49)</f>
        <v>2.3246415494293449</v>
      </c>
    </row>
    <row r="48" spans="1:19" s="1" customFormat="1" x14ac:dyDescent="0.2">
      <c r="A48" s="1">
        <v>47</v>
      </c>
      <c r="B48" s="1" t="s">
        <v>23</v>
      </c>
      <c r="C48" s="1" t="s">
        <v>23</v>
      </c>
      <c r="D48" s="1" t="s">
        <v>42</v>
      </c>
      <c r="E48" s="1">
        <v>2</v>
      </c>
      <c r="F48" s="1">
        <v>118.211</v>
      </c>
      <c r="G48" s="1">
        <v>22.681000000000001</v>
      </c>
      <c r="H48" s="1">
        <v>1.732</v>
      </c>
      <c r="I48" s="1">
        <f t="shared" si="4"/>
        <v>142.624</v>
      </c>
      <c r="J48" s="1">
        <v>142.61799999999999</v>
      </c>
      <c r="K48" s="1">
        <v>20</v>
      </c>
      <c r="L48" s="1">
        <v>100</v>
      </c>
      <c r="M48" s="1">
        <f t="shared" si="1"/>
        <v>21.731999999999999</v>
      </c>
      <c r="N48" s="1">
        <v>24.584</v>
      </c>
      <c r="O48" s="1">
        <v>77</v>
      </c>
      <c r="P48" s="1">
        <f t="shared" si="2"/>
        <v>14.260000000000002</v>
      </c>
      <c r="Q48" s="20">
        <f t="shared" si="3"/>
        <v>13.123504509479105</v>
      </c>
    </row>
    <row r="49" spans="1:19" s="1" customFormat="1" x14ac:dyDescent="0.2">
      <c r="A49" s="1">
        <v>48</v>
      </c>
      <c r="B49" s="1" t="s">
        <v>23</v>
      </c>
      <c r="C49" s="1" t="s">
        <v>23</v>
      </c>
      <c r="D49" s="1" t="s">
        <v>42</v>
      </c>
      <c r="E49" s="1">
        <v>3</v>
      </c>
      <c r="F49" s="1">
        <v>123.291</v>
      </c>
      <c r="G49" s="1">
        <v>22.588000000000001</v>
      </c>
      <c r="H49" s="1">
        <v>1.833</v>
      </c>
      <c r="I49" s="1">
        <f t="shared" si="4"/>
        <v>147.71199999999999</v>
      </c>
      <c r="J49" s="1">
        <v>147.69499999999999</v>
      </c>
      <c r="K49" s="1">
        <v>20</v>
      </c>
      <c r="L49" s="1">
        <v>100</v>
      </c>
      <c r="M49" s="1">
        <f t="shared" si="1"/>
        <v>21.832999999999998</v>
      </c>
      <c r="N49" s="1">
        <v>23.81</v>
      </c>
      <c r="O49" s="1">
        <v>76</v>
      </c>
      <c r="P49" s="1">
        <f t="shared" si="2"/>
        <v>9.8850000000000016</v>
      </c>
      <c r="Q49" s="20">
        <f t="shared" si="3"/>
        <v>9.0551000778637736</v>
      </c>
    </row>
    <row r="50" spans="1:19" s="1" customFormat="1" x14ac:dyDescent="0.2">
      <c r="A50" s="1">
        <v>49</v>
      </c>
      <c r="B50" s="1" t="s">
        <v>23</v>
      </c>
      <c r="C50" s="1" t="s">
        <v>23</v>
      </c>
      <c r="D50" s="6" t="s">
        <v>90</v>
      </c>
      <c r="E50" s="6">
        <v>1</v>
      </c>
      <c r="F50" s="1">
        <v>116.797</v>
      </c>
      <c r="G50" s="1">
        <v>22.181999999999999</v>
      </c>
      <c r="H50" s="1">
        <v>1.7150000000000001</v>
      </c>
      <c r="I50" s="6">
        <f t="shared" si="4"/>
        <v>140.69399999999999</v>
      </c>
      <c r="J50" s="6">
        <v>140.69499999999999</v>
      </c>
      <c r="K50" s="6">
        <v>20</v>
      </c>
      <c r="L50" s="6">
        <v>100</v>
      </c>
      <c r="M50" s="6">
        <f t="shared" si="1"/>
        <v>21.715</v>
      </c>
      <c r="N50" s="1">
        <v>25.613</v>
      </c>
      <c r="O50" s="1">
        <v>71</v>
      </c>
      <c r="P50" s="1">
        <f t="shared" si="2"/>
        <v>19.489999999999998</v>
      </c>
      <c r="Q50" s="20">
        <f t="shared" si="3"/>
        <v>17.950725305088646</v>
      </c>
      <c r="R50" s="20">
        <f>AVERAGE(P50:P52)</f>
        <v>17.20333333333333</v>
      </c>
      <c r="S50" s="20">
        <f>STDEV(P50:P52)</f>
        <v>2.3552618396546343</v>
      </c>
    </row>
    <row r="51" spans="1:19" s="1" customFormat="1" x14ac:dyDescent="0.2">
      <c r="A51" s="1">
        <v>50</v>
      </c>
      <c r="B51" s="1" t="s">
        <v>23</v>
      </c>
      <c r="C51" s="1" t="s">
        <v>23</v>
      </c>
      <c r="D51" s="6" t="s">
        <v>90</v>
      </c>
      <c r="E51" s="6">
        <v>2</v>
      </c>
      <c r="F51" s="1">
        <v>121.383</v>
      </c>
      <c r="G51" s="1">
        <v>22.425000000000001</v>
      </c>
      <c r="H51" s="1">
        <v>1.704</v>
      </c>
      <c r="I51" s="6">
        <f t="shared" si="4"/>
        <v>145.512</v>
      </c>
      <c r="J51" s="6">
        <v>145.511</v>
      </c>
      <c r="K51" s="6">
        <v>20</v>
      </c>
      <c r="L51" s="6">
        <v>100</v>
      </c>
      <c r="M51" s="6">
        <f t="shared" si="1"/>
        <v>21.704000000000001</v>
      </c>
      <c r="N51" s="1">
        <v>24.661000000000001</v>
      </c>
      <c r="O51" s="1">
        <v>72</v>
      </c>
      <c r="P51" s="1">
        <f t="shared" si="2"/>
        <v>14.785000000000002</v>
      </c>
      <c r="Q51" s="20">
        <f t="shared" si="3"/>
        <v>13.624216734242543</v>
      </c>
    </row>
    <row r="52" spans="1:19" s="1" customFormat="1" x14ac:dyDescent="0.2">
      <c r="A52" s="1">
        <v>51</v>
      </c>
      <c r="B52" s="1" t="s">
        <v>23</v>
      </c>
      <c r="C52" s="1" t="s">
        <v>23</v>
      </c>
      <c r="D52" s="6" t="s">
        <v>90</v>
      </c>
      <c r="E52" s="6">
        <v>3</v>
      </c>
      <c r="F52" s="1">
        <v>114.976</v>
      </c>
      <c r="G52" s="1">
        <v>22.798999999999999</v>
      </c>
      <c r="H52" s="1">
        <v>1.7190000000000001</v>
      </c>
      <c r="I52" s="6">
        <f t="shared" si="4"/>
        <v>139.494</v>
      </c>
      <c r="J52" s="6">
        <v>139.494</v>
      </c>
      <c r="K52" s="6">
        <v>20</v>
      </c>
      <c r="L52" s="6">
        <v>100</v>
      </c>
      <c r="M52" s="6">
        <f t="shared" si="1"/>
        <v>21.719000000000001</v>
      </c>
      <c r="N52" s="1">
        <v>25.186</v>
      </c>
      <c r="O52" s="1">
        <v>71</v>
      </c>
      <c r="P52" s="1">
        <f t="shared" si="2"/>
        <v>17.334999999999994</v>
      </c>
      <c r="Q52" s="20">
        <f t="shared" si="3"/>
        <v>15.962981721073708</v>
      </c>
    </row>
    <row r="53" spans="1:19" s="1" customFormat="1" x14ac:dyDescent="0.2">
      <c r="A53" s="1">
        <v>52</v>
      </c>
      <c r="B53" s="1" t="s">
        <v>24</v>
      </c>
      <c r="C53" s="1" t="s">
        <v>24</v>
      </c>
      <c r="D53" s="1" t="s">
        <v>42</v>
      </c>
      <c r="E53" s="1">
        <v>1</v>
      </c>
      <c r="F53" s="1">
        <v>149.42500000000001</v>
      </c>
      <c r="G53" s="1">
        <v>22.248000000000001</v>
      </c>
      <c r="H53" s="1">
        <v>1.762</v>
      </c>
      <c r="I53" s="1">
        <f t="shared" si="4"/>
        <v>173.435</v>
      </c>
      <c r="J53" s="1">
        <v>173.42699999999999</v>
      </c>
      <c r="K53" s="1">
        <v>20</v>
      </c>
      <c r="L53" s="1">
        <v>100</v>
      </c>
      <c r="M53" s="1">
        <f t="shared" si="1"/>
        <v>21.762</v>
      </c>
      <c r="N53" s="1">
        <v>26.323</v>
      </c>
      <c r="O53" s="1">
        <v>80</v>
      </c>
      <c r="P53" s="1">
        <f t="shared" si="2"/>
        <v>22.805</v>
      </c>
      <c r="Q53" s="20">
        <f t="shared" si="3"/>
        <v>20.958551603712898</v>
      </c>
      <c r="R53" s="20">
        <f>AVERAGE(P53:P55)</f>
        <v>23.613333333333333</v>
      </c>
      <c r="S53" s="20">
        <f>STDEV(P53:P55)</f>
        <v>3.7631845999542883</v>
      </c>
    </row>
    <row r="54" spans="1:19" s="1" customFormat="1" x14ac:dyDescent="0.2">
      <c r="A54" s="1">
        <v>53</v>
      </c>
      <c r="B54" s="1" t="s">
        <v>24</v>
      </c>
      <c r="C54" s="1" t="s">
        <v>24</v>
      </c>
      <c r="D54" s="1" t="s">
        <v>42</v>
      </c>
      <c r="E54" s="1">
        <v>2</v>
      </c>
      <c r="F54" s="1">
        <v>140.07499999999999</v>
      </c>
      <c r="G54" s="1">
        <v>21.492000000000001</v>
      </c>
      <c r="H54" s="1">
        <v>1.736</v>
      </c>
      <c r="I54" s="1">
        <f t="shared" si="4"/>
        <v>163.30299999999997</v>
      </c>
      <c r="J54" s="1">
        <v>163.44399999999999</v>
      </c>
      <c r="K54" s="1">
        <v>20</v>
      </c>
      <c r="L54" s="1">
        <v>100</v>
      </c>
      <c r="M54" s="1">
        <f t="shared" si="1"/>
        <v>21.736000000000001</v>
      </c>
      <c r="N54" s="1">
        <v>27.279</v>
      </c>
      <c r="O54" s="1">
        <v>79</v>
      </c>
      <c r="P54" s="1">
        <f t="shared" si="2"/>
        <v>27.714999999999996</v>
      </c>
      <c r="Q54" s="20">
        <f t="shared" si="3"/>
        <v>25.501472211998522</v>
      </c>
    </row>
    <row r="55" spans="1:19" s="1" customFormat="1" x14ac:dyDescent="0.2">
      <c r="A55" s="1">
        <v>54</v>
      </c>
      <c r="B55" s="1" t="s">
        <v>24</v>
      </c>
      <c r="C55" s="1" t="s">
        <v>24</v>
      </c>
      <c r="D55" s="1" t="s">
        <v>42</v>
      </c>
      <c r="E55" s="1">
        <v>3</v>
      </c>
      <c r="F55" s="1">
        <v>122.70399999999999</v>
      </c>
      <c r="G55" s="1">
        <v>21.835999999999999</v>
      </c>
      <c r="H55" s="1">
        <v>1.7450000000000001</v>
      </c>
      <c r="I55" s="1">
        <f t="shared" si="4"/>
        <v>146.285</v>
      </c>
      <c r="J55" s="1">
        <v>146.28899999999999</v>
      </c>
      <c r="K55" s="1">
        <v>20</v>
      </c>
      <c r="L55" s="1">
        <v>100</v>
      </c>
      <c r="M55" s="1">
        <f t="shared" si="1"/>
        <v>21.745000000000001</v>
      </c>
      <c r="N55" s="1">
        <v>25.809000000000001</v>
      </c>
      <c r="O55" s="1">
        <v>81</v>
      </c>
      <c r="P55" s="1">
        <f t="shared" si="2"/>
        <v>20.32</v>
      </c>
      <c r="Q55" s="20">
        <f t="shared" si="3"/>
        <v>18.6893538744539</v>
      </c>
    </row>
    <row r="56" spans="1:19" s="1" customFormat="1" x14ac:dyDescent="0.2">
      <c r="A56" s="1">
        <v>55</v>
      </c>
      <c r="B56" s="1" t="s">
        <v>24</v>
      </c>
      <c r="C56" s="1" t="s">
        <v>24</v>
      </c>
      <c r="D56" s="6" t="s">
        <v>90</v>
      </c>
      <c r="E56" s="6">
        <v>1</v>
      </c>
      <c r="F56" s="1">
        <v>123.95699999999999</v>
      </c>
      <c r="G56" s="1">
        <v>22.984999999999999</v>
      </c>
      <c r="H56" s="6">
        <v>1.7130000000000001</v>
      </c>
      <c r="I56" s="6">
        <f t="shared" si="4"/>
        <v>148.655</v>
      </c>
      <c r="J56" s="6">
        <v>148.654</v>
      </c>
      <c r="K56" s="6">
        <v>20</v>
      </c>
      <c r="L56" s="6">
        <v>100</v>
      </c>
      <c r="M56" s="6">
        <f t="shared" si="1"/>
        <v>21.713000000000001</v>
      </c>
      <c r="N56" s="6">
        <v>27.282</v>
      </c>
      <c r="O56" s="6">
        <v>70</v>
      </c>
      <c r="P56" s="1">
        <f t="shared" si="2"/>
        <v>27.844999999999992</v>
      </c>
      <c r="Q56" s="20">
        <f t="shared" si="3"/>
        <v>25.648229171464102</v>
      </c>
      <c r="R56" s="20">
        <f>AVERAGE(P56:P58)</f>
        <v>30.928333333333331</v>
      </c>
      <c r="S56" s="20">
        <f>STDEV(P56:P58)</f>
        <v>3.4661662299049305</v>
      </c>
    </row>
    <row r="57" spans="1:19" s="1" customFormat="1" x14ac:dyDescent="0.2">
      <c r="A57" s="1">
        <v>56</v>
      </c>
      <c r="B57" s="1" t="s">
        <v>24</v>
      </c>
      <c r="C57" s="1" t="s">
        <v>24</v>
      </c>
      <c r="D57" s="6" t="s">
        <v>90</v>
      </c>
      <c r="E57" s="6">
        <v>2</v>
      </c>
      <c r="F57" s="1">
        <v>120.43899999999999</v>
      </c>
      <c r="G57" s="1">
        <v>22.905999999999999</v>
      </c>
      <c r="H57" s="6">
        <v>1.6890000000000001</v>
      </c>
      <c r="I57" s="6">
        <f t="shared" si="4"/>
        <v>145.03399999999999</v>
      </c>
      <c r="J57" s="6">
        <v>145.03899999999999</v>
      </c>
      <c r="K57" s="6">
        <v>20</v>
      </c>
      <c r="L57" s="6">
        <v>100</v>
      </c>
      <c r="M57" s="6">
        <f t="shared" si="1"/>
        <v>21.689</v>
      </c>
      <c r="N57" s="6">
        <v>27.741</v>
      </c>
      <c r="O57" s="6">
        <v>71</v>
      </c>
      <c r="P57" s="1">
        <f t="shared" si="2"/>
        <v>30.259999999999998</v>
      </c>
      <c r="Q57" s="20">
        <f t="shared" si="3"/>
        <v>27.903545576098487</v>
      </c>
    </row>
    <row r="58" spans="1:19" s="1" customFormat="1" x14ac:dyDescent="0.2">
      <c r="A58" s="1">
        <v>57</v>
      </c>
      <c r="B58" s="1" t="s">
        <v>24</v>
      </c>
      <c r="C58" s="1" t="s">
        <v>24</v>
      </c>
      <c r="D58" s="6" t="s">
        <v>90</v>
      </c>
      <c r="E58" s="6">
        <v>3</v>
      </c>
      <c r="F58" s="1">
        <v>142.58500000000001</v>
      </c>
      <c r="G58" s="1">
        <v>22.719000000000001</v>
      </c>
      <c r="H58" s="6">
        <v>1.665</v>
      </c>
      <c r="I58" s="6">
        <f t="shared" si="4"/>
        <v>166.96899999999999</v>
      </c>
      <c r="J58" s="6">
        <v>166.97</v>
      </c>
      <c r="K58" s="6">
        <v>20</v>
      </c>
      <c r="L58" s="6">
        <v>100</v>
      </c>
      <c r="M58" s="6">
        <f t="shared" si="1"/>
        <v>21.664999999999999</v>
      </c>
      <c r="N58" s="6">
        <v>28.600999999999999</v>
      </c>
      <c r="O58" s="6">
        <v>71</v>
      </c>
      <c r="P58" s="1">
        <f t="shared" si="2"/>
        <v>34.68</v>
      </c>
      <c r="Q58" s="20">
        <f t="shared" si="3"/>
        <v>32.014770366951289</v>
      </c>
    </row>
    <row r="59" spans="1:19" s="1" customFormat="1" x14ac:dyDescent="0.2">
      <c r="A59" s="1">
        <v>58</v>
      </c>
      <c r="B59" s="1" t="s">
        <v>25</v>
      </c>
      <c r="C59" s="1" t="s">
        <v>25</v>
      </c>
      <c r="D59" s="1" t="s">
        <v>42</v>
      </c>
      <c r="E59" s="1">
        <v>1</v>
      </c>
      <c r="F59" s="1">
        <v>122.633</v>
      </c>
      <c r="G59" s="1">
        <v>21.699000000000002</v>
      </c>
      <c r="H59" s="1">
        <v>1.71</v>
      </c>
      <c r="I59" s="1">
        <f t="shared" si="4"/>
        <v>146.042</v>
      </c>
      <c r="J59" s="1">
        <v>146.18799999999999</v>
      </c>
      <c r="K59" s="1">
        <v>20</v>
      </c>
      <c r="L59" s="1">
        <v>100</v>
      </c>
      <c r="M59" s="1">
        <f t="shared" si="1"/>
        <v>21.71</v>
      </c>
      <c r="N59" s="1">
        <v>27.641999999999999</v>
      </c>
      <c r="O59" s="1">
        <v>70</v>
      </c>
      <c r="P59" s="1">
        <f t="shared" si="2"/>
        <v>29.659999999999989</v>
      </c>
      <c r="Q59" s="20">
        <f t="shared" si="3"/>
        <v>27.323813910640258</v>
      </c>
      <c r="R59" s="20">
        <f>AVERAGE(P59:P61)</f>
        <v>31.441666666666659</v>
      </c>
      <c r="S59" s="20">
        <f>STDEV(P59:P61)</f>
        <v>3.6587645911336395</v>
      </c>
    </row>
    <row r="60" spans="1:19" s="1" customFormat="1" x14ac:dyDescent="0.2">
      <c r="A60" s="1">
        <v>59</v>
      </c>
      <c r="B60" s="1" t="s">
        <v>25</v>
      </c>
      <c r="C60" s="1" t="s">
        <v>25</v>
      </c>
      <c r="D60" s="1" t="s">
        <v>42</v>
      </c>
      <c r="E60" s="1">
        <v>2</v>
      </c>
      <c r="F60" s="1">
        <v>123.456</v>
      </c>
      <c r="G60" s="1">
        <v>21.312000000000001</v>
      </c>
      <c r="H60" s="1">
        <v>1.7529999999999999</v>
      </c>
      <c r="I60" s="1">
        <f t="shared" si="4"/>
        <v>146.52099999999999</v>
      </c>
      <c r="J60" s="1">
        <v>146.501</v>
      </c>
      <c r="K60" s="1">
        <v>20</v>
      </c>
      <c r="L60" s="1">
        <v>100</v>
      </c>
      <c r="M60" s="1">
        <f t="shared" si="1"/>
        <v>21.753</v>
      </c>
      <c r="N60" s="1">
        <v>28.882999999999999</v>
      </c>
      <c r="O60" s="1">
        <v>70</v>
      </c>
      <c r="P60" s="1">
        <f t="shared" si="2"/>
        <v>35.649999999999991</v>
      </c>
      <c r="Q60" s="20">
        <f t="shared" si="3"/>
        <v>32.777088217717093</v>
      </c>
    </row>
    <row r="61" spans="1:19" s="1" customFormat="1" x14ac:dyDescent="0.2">
      <c r="A61" s="1">
        <v>60</v>
      </c>
      <c r="B61" s="1" t="s">
        <v>25</v>
      </c>
      <c r="C61" s="1" t="s">
        <v>25</v>
      </c>
      <c r="D61" s="1" t="s">
        <v>42</v>
      </c>
      <c r="E61" s="1">
        <v>3</v>
      </c>
      <c r="F61" s="1">
        <v>121.02500000000001</v>
      </c>
      <c r="G61" s="1">
        <v>21.972000000000001</v>
      </c>
      <c r="H61" s="1">
        <v>1.7270000000000001</v>
      </c>
      <c r="I61" s="1">
        <f t="shared" si="4"/>
        <v>144.72400000000002</v>
      </c>
      <c r="J61" s="1">
        <v>144.70500000000001</v>
      </c>
      <c r="K61" s="1">
        <v>20</v>
      </c>
      <c r="L61" s="1">
        <v>100</v>
      </c>
      <c r="M61" s="1">
        <f t="shared" si="1"/>
        <v>21.727</v>
      </c>
      <c r="N61" s="1">
        <v>27.53</v>
      </c>
      <c r="O61" s="1">
        <v>68</v>
      </c>
      <c r="P61" s="1">
        <f t="shared" si="2"/>
        <v>29.015000000000004</v>
      </c>
      <c r="Q61" s="20">
        <f t="shared" si="3"/>
        <v>26.708703456528742</v>
      </c>
    </row>
    <row r="62" spans="1:19" s="1" customFormat="1" x14ac:dyDescent="0.2">
      <c r="A62" s="1">
        <v>61</v>
      </c>
      <c r="B62" s="1" t="s">
        <v>25</v>
      </c>
      <c r="C62" s="1" t="s">
        <v>25</v>
      </c>
      <c r="D62" s="6" t="s">
        <v>90</v>
      </c>
      <c r="E62" s="6">
        <v>1</v>
      </c>
      <c r="F62" s="1">
        <v>122.259</v>
      </c>
      <c r="G62" s="1">
        <v>22.495000000000001</v>
      </c>
      <c r="H62" s="6">
        <v>1.6679999999999999</v>
      </c>
      <c r="I62" s="6">
        <f t="shared" si="4"/>
        <v>146.422</v>
      </c>
      <c r="J62" s="6">
        <v>146.41900000000001</v>
      </c>
      <c r="K62" s="6">
        <v>20</v>
      </c>
      <c r="L62" s="6">
        <v>100</v>
      </c>
      <c r="M62" s="6">
        <f t="shared" si="1"/>
        <v>21.667999999999999</v>
      </c>
      <c r="N62" s="6">
        <v>28.847999999999999</v>
      </c>
      <c r="O62" s="6">
        <v>69</v>
      </c>
      <c r="P62" s="1">
        <f t="shared" si="2"/>
        <v>35.9</v>
      </c>
      <c r="Q62" s="20">
        <f t="shared" si="3"/>
        <v>33.136422374007743</v>
      </c>
      <c r="R62" s="20">
        <f>AVERAGE(P62:P64)</f>
        <v>36.673333333333339</v>
      </c>
      <c r="S62" s="20">
        <f>STDEV(P62:P64)</f>
        <v>3.0055670568685264</v>
      </c>
    </row>
    <row r="63" spans="1:19" s="1" customFormat="1" x14ac:dyDescent="0.2">
      <c r="A63" s="1">
        <v>62</v>
      </c>
      <c r="B63" s="1" t="s">
        <v>25</v>
      </c>
      <c r="C63" s="1" t="s">
        <v>25</v>
      </c>
      <c r="D63" s="6" t="s">
        <v>90</v>
      </c>
      <c r="E63" s="6">
        <v>2</v>
      </c>
      <c r="F63" s="1">
        <v>123.024</v>
      </c>
      <c r="G63" s="1">
        <v>22.835000000000001</v>
      </c>
      <c r="H63" s="6">
        <v>1.625</v>
      </c>
      <c r="I63" s="6">
        <f t="shared" si="4"/>
        <v>147.48400000000001</v>
      </c>
      <c r="J63" s="6">
        <v>147.483</v>
      </c>
      <c r="K63" s="6">
        <v>20</v>
      </c>
      <c r="L63" s="6">
        <v>100</v>
      </c>
      <c r="M63" s="6">
        <f t="shared" si="1"/>
        <v>21.625</v>
      </c>
      <c r="N63" s="6">
        <v>28.451000000000001</v>
      </c>
      <c r="O63" s="6">
        <v>70</v>
      </c>
      <c r="P63" s="1">
        <f t="shared" si="2"/>
        <v>34.130000000000003</v>
      </c>
      <c r="Q63" s="20">
        <f t="shared" si="3"/>
        <v>31.565317919075149</v>
      </c>
    </row>
    <row r="64" spans="1:19" s="1" customFormat="1" x14ac:dyDescent="0.2">
      <c r="A64" s="1">
        <v>63</v>
      </c>
      <c r="B64" s="1" t="s">
        <v>25</v>
      </c>
      <c r="C64" s="1" t="s">
        <v>25</v>
      </c>
      <c r="D64" s="6" t="s">
        <v>90</v>
      </c>
      <c r="E64" s="6">
        <v>3</v>
      </c>
      <c r="F64" s="1">
        <v>118.554</v>
      </c>
      <c r="G64" s="1">
        <v>22.475999999999999</v>
      </c>
      <c r="H64" s="6">
        <v>1.615</v>
      </c>
      <c r="I64" s="6">
        <f t="shared" si="4"/>
        <v>142.64500000000001</v>
      </c>
      <c r="J64" s="6">
        <v>142.64400000000001</v>
      </c>
      <c r="K64" s="6">
        <v>20</v>
      </c>
      <c r="L64" s="6">
        <v>100</v>
      </c>
      <c r="M64" s="6">
        <f t="shared" si="1"/>
        <v>21.614999999999998</v>
      </c>
      <c r="N64" s="6">
        <v>29.613</v>
      </c>
      <c r="O64" s="6">
        <v>68</v>
      </c>
      <c r="P64" s="1">
        <f t="shared" si="2"/>
        <v>39.99</v>
      </c>
      <c r="Q64" s="20">
        <f t="shared" si="3"/>
        <v>37.002081887578079</v>
      </c>
    </row>
    <row r="65" spans="1:19" s="1" customFormat="1" x14ac:dyDescent="0.2">
      <c r="A65" s="1">
        <v>64</v>
      </c>
      <c r="B65" s="1" t="s">
        <v>26</v>
      </c>
      <c r="C65" s="1" t="s">
        <v>26</v>
      </c>
      <c r="D65" s="1" t="s">
        <v>42</v>
      </c>
      <c r="E65" s="1">
        <v>1</v>
      </c>
      <c r="F65" s="1">
        <v>124.46899999999999</v>
      </c>
      <c r="G65" s="1">
        <v>22.673999999999999</v>
      </c>
      <c r="H65" s="1">
        <v>1.7509999999999999</v>
      </c>
      <c r="I65" s="1">
        <f t="shared" si="4"/>
        <v>148.89400000000001</v>
      </c>
      <c r="J65" s="1">
        <v>148.887</v>
      </c>
      <c r="K65" s="5">
        <v>10</v>
      </c>
      <c r="L65" s="1">
        <v>100</v>
      </c>
      <c r="M65" s="1">
        <f t="shared" si="1"/>
        <v>11.750999999999999</v>
      </c>
      <c r="N65" s="1">
        <v>19.475999999999999</v>
      </c>
      <c r="O65" s="5">
        <v>64</v>
      </c>
      <c r="P65" s="5">
        <f t="shared" si="2"/>
        <v>77.25</v>
      </c>
      <c r="Q65" s="28">
        <f t="shared" si="3"/>
        <v>65.739086035231054</v>
      </c>
      <c r="R65" s="20">
        <f>AVERAGE(P65:P67)</f>
        <v>32.223333333333336</v>
      </c>
      <c r="S65" s="20">
        <f>STDEV(P65:P67)</f>
        <v>39.402869607851315</v>
      </c>
    </row>
    <row r="66" spans="1:19" s="1" customFormat="1" x14ac:dyDescent="0.2">
      <c r="A66" s="1">
        <v>65</v>
      </c>
      <c r="B66" s="1" t="s">
        <v>26</v>
      </c>
      <c r="C66" s="1" t="s">
        <v>26</v>
      </c>
      <c r="D66" s="1" t="s">
        <v>42</v>
      </c>
      <c r="E66" s="1">
        <v>2</v>
      </c>
      <c r="F66" s="1">
        <v>114.14700000000001</v>
      </c>
      <c r="G66" s="1">
        <v>21.440999999999999</v>
      </c>
      <c r="H66" s="1">
        <v>1.732</v>
      </c>
      <c r="I66" s="1">
        <f t="shared" ref="I66:I97" si="5">SUM(F66:H66)</f>
        <v>137.32</v>
      </c>
      <c r="J66" s="1">
        <v>137.32</v>
      </c>
      <c r="K66" s="5">
        <v>10</v>
      </c>
      <c r="L66" s="1">
        <v>100</v>
      </c>
      <c r="M66" s="1">
        <f t="shared" ref="M66:M129" si="6">SUM(H66,K66)</f>
        <v>11.731999999999999</v>
      </c>
      <c r="N66" s="1">
        <v>12.137</v>
      </c>
      <c r="O66" s="5">
        <v>91</v>
      </c>
      <c r="P66" s="5">
        <f t="shared" ref="P66:P129" si="7">100*(N66-M66)/(M66-H66)</f>
        <v>4.0500000000000114</v>
      </c>
      <c r="Q66" s="28">
        <f t="shared" ref="Q66:Q129" si="8">((N66-(H66*(N66/M66))-K66)*100)/K66</f>
        <v>3.4520968291851339</v>
      </c>
      <c r="R66" s="5"/>
      <c r="S66" s="5"/>
    </row>
    <row r="67" spans="1:19" s="1" customFormat="1" x14ac:dyDescent="0.2">
      <c r="A67" s="1">
        <v>66</v>
      </c>
      <c r="B67" s="1" t="s">
        <v>26</v>
      </c>
      <c r="C67" s="1" t="s">
        <v>26</v>
      </c>
      <c r="D67" s="1" t="s">
        <v>42</v>
      </c>
      <c r="E67" s="1">
        <v>3</v>
      </c>
      <c r="F67" s="1">
        <v>116.66800000000001</v>
      </c>
      <c r="G67" s="1">
        <v>21.855</v>
      </c>
      <c r="H67" s="1">
        <v>1.7190000000000001</v>
      </c>
      <c r="I67" s="1">
        <f t="shared" si="5"/>
        <v>140.24199999999999</v>
      </c>
      <c r="J67" s="1">
        <v>140.20699999999999</v>
      </c>
      <c r="K67" s="5">
        <v>10</v>
      </c>
      <c r="L67" s="1">
        <v>100</v>
      </c>
      <c r="M67" s="1">
        <f t="shared" si="6"/>
        <v>11.718999999999999</v>
      </c>
      <c r="N67" s="1">
        <v>13.256</v>
      </c>
      <c r="O67" s="5">
        <v>82</v>
      </c>
      <c r="P67" s="5">
        <f t="shared" si="7"/>
        <v>15.370000000000008</v>
      </c>
      <c r="Q67" s="28">
        <f t="shared" si="8"/>
        <v>13.115453536991202</v>
      </c>
      <c r="R67" s="5"/>
      <c r="S67" s="5"/>
    </row>
    <row r="68" spans="1:19" s="1" customFormat="1" x14ac:dyDescent="0.2">
      <c r="A68" s="1">
        <v>67</v>
      </c>
      <c r="B68" s="1" t="s">
        <v>26</v>
      </c>
      <c r="C68" s="1" t="s">
        <v>26</v>
      </c>
      <c r="D68" s="6" t="s">
        <v>90</v>
      </c>
      <c r="E68" s="6">
        <v>1</v>
      </c>
      <c r="F68" s="1">
        <v>120.77200000000001</v>
      </c>
      <c r="G68" s="1">
        <v>22.204000000000001</v>
      </c>
      <c r="H68" s="6">
        <v>1.681</v>
      </c>
      <c r="I68" s="6">
        <f t="shared" si="5"/>
        <v>144.65700000000001</v>
      </c>
      <c r="J68" s="6">
        <v>144.654</v>
      </c>
      <c r="K68" s="6">
        <v>20</v>
      </c>
      <c r="L68" s="6">
        <v>100</v>
      </c>
      <c r="M68" s="6">
        <f t="shared" si="6"/>
        <v>21.681000000000001</v>
      </c>
      <c r="N68" s="6">
        <v>30.948</v>
      </c>
      <c r="O68" s="6">
        <v>71</v>
      </c>
      <c r="P68" s="1">
        <f t="shared" si="7"/>
        <v>46.334999999999994</v>
      </c>
      <c r="Q68" s="20">
        <f t="shared" si="8"/>
        <v>42.742493427424932</v>
      </c>
      <c r="R68" s="20">
        <f>AVERAGE(P68:P70)</f>
        <v>49.335000000000001</v>
      </c>
      <c r="S68" s="20">
        <f>STDEV(P68:P70)</f>
        <v>3.4931683326172549</v>
      </c>
    </row>
    <row r="69" spans="1:19" s="1" customFormat="1" x14ac:dyDescent="0.2">
      <c r="A69" s="1">
        <v>68</v>
      </c>
      <c r="B69" s="1" t="s">
        <v>26</v>
      </c>
      <c r="C69" s="1" t="s">
        <v>26</v>
      </c>
      <c r="D69" s="6" t="s">
        <v>90</v>
      </c>
      <c r="E69" s="6">
        <v>2</v>
      </c>
      <c r="F69" s="1">
        <v>120.086</v>
      </c>
      <c r="G69" s="1">
        <v>22.702000000000002</v>
      </c>
      <c r="H69" s="6">
        <v>1.6759999999999999</v>
      </c>
      <c r="I69" s="6">
        <f t="shared" si="5"/>
        <v>144.464</v>
      </c>
      <c r="J69" s="6">
        <v>144.464</v>
      </c>
      <c r="K69" s="6">
        <v>20</v>
      </c>
      <c r="L69" s="6">
        <v>100</v>
      </c>
      <c r="M69" s="6">
        <f t="shared" si="6"/>
        <v>21.675999999999998</v>
      </c>
      <c r="N69" s="6">
        <v>31.376000000000001</v>
      </c>
      <c r="O69" s="6">
        <v>70</v>
      </c>
      <c r="P69" s="1">
        <f t="shared" si="7"/>
        <v>48.500000000000014</v>
      </c>
      <c r="Q69" s="20">
        <f t="shared" si="8"/>
        <v>44.749953866026949</v>
      </c>
    </row>
    <row r="70" spans="1:19" s="1" customFormat="1" ht="16" customHeight="1" x14ac:dyDescent="0.2">
      <c r="A70" s="1">
        <v>69</v>
      </c>
      <c r="B70" s="1" t="s">
        <v>26</v>
      </c>
      <c r="C70" s="1" t="s">
        <v>26</v>
      </c>
      <c r="D70" s="6" t="s">
        <v>90</v>
      </c>
      <c r="E70" s="6">
        <v>3</v>
      </c>
      <c r="F70" s="1">
        <v>116.19799999999999</v>
      </c>
      <c r="G70" s="1">
        <v>23.032</v>
      </c>
      <c r="H70" s="6">
        <v>1.7250000000000001</v>
      </c>
      <c r="I70" s="6">
        <f t="shared" si="5"/>
        <v>140.95499999999998</v>
      </c>
      <c r="J70" s="6">
        <v>140.953</v>
      </c>
      <c r="K70" s="6">
        <v>20</v>
      </c>
      <c r="L70" s="6">
        <v>100</v>
      </c>
      <c r="M70" s="6">
        <f t="shared" si="6"/>
        <v>21.725000000000001</v>
      </c>
      <c r="N70" s="6">
        <v>32.359000000000002</v>
      </c>
      <c r="O70" s="6">
        <v>70</v>
      </c>
      <c r="P70" s="1">
        <f t="shared" si="7"/>
        <v>53.17</v>
      </c>
      <c r="Q70" s="20">
        <f t="shared" si="8"/>
        <v>48.948216340621414</v>
      </c>
    </row>
    <row r="71" spans="1:19" s="1" customFormat="1" x14ac:dyDescent="0.2">
      <c r="A71" s="1">
        <v>70</v>
      </c>
      <c r="B71" s="1" t="s">
        <v>198</v>
      </c>
      <c r="C71" s="6" t="s">
        <v>49</v>
      </c>
      <c r="D71" s="1" t="s">
        <v>42</v>
      </c>
      <c r="E71" s="6">
        <v>1</v>
      </c>
      <c r="F71" s="1">
        <v>110.285</v>
      </c>
      <c r="G71" s="1">
        <v>22.443999999999999</v>
      </c>
      <c r="H71" s="1">
        <v>1.718</v>
      </c>
      <c r="I71" s="1">
        <f t="shared" si="5"/>
        <v>134.44699999999997</v>
      </c>
      <c r="J71" s="1">
        <v>134.458</v>
      </c>
      <c r="K71" s="1">
        <v>20</v>
      </c>
      <c r="L71" s="1">
        <v>100</v>
      </c>
      <c r="M71" s="1">
        <f t="shared" si="6"/>
        <v>21.718</v>
      </c>
      <c r="N71" s="1">
        <v>28.789000000000001</v>
      </c>
      <c r="O71" s="1">
        <v>80</v>
      </c>
      <c r="P71" s="1">
        <f t="shared" si="7"/>
        <v>35.355000000000004</v>
      </c>
      <c r="Q71" s="20">
        <f t="shared" si="8"/>
        <v>32.558246615710473</v>
      </c>
      <c r="R71" s="20">
        <f>AVERAGE(P71:P73)</f>
        <v>33.268333333333338</v>
      </c>
      <c r="S71" s="20">
        <f>STDEV(P71:P73)</f>
        <v>3.1745445867609576</v>
      </c>
    </row>
    <row r="72" spans="1:19" s="1" customFormat="1" x14ac:dyDescent="0.2">
      <c r="A72" s="1">
        <v>71</v>
      </c>
      <c r="B72" s="1" t="s">
        <v>198</v>
      </c>
      <c r="C72" s="6" t="s">
        <v>49</v>
      </c>
      <c r="D72" s="1" t="s">
        <v>42</v>
      </c>
      <c r="E72" s="6">
        <v>2</v>
      </c>
      <c r="F72" s="1">
        <v>113.871</v>
      </c>
      <c r="G72" s="1">
        <v>22.866</v>
      </c>
      <c r="H72" s="1">
        <v>1.677</v>
      </c>
      <c r="I72" s="1">
        <f t="shared" si="5"/>
        <v>138.41399999999999</v>
      </c>
      <c r="J72" s="1">
        <v>138.41399999999999</v>
      </c>
      <c r="K72" s="1">
        <v>20</v>
      </c>
      <c r="L72" s="1">
        <v>100</v>
      </c>
      <c r="M72" s="1">
        <f t="shared" si="6"/>
        <v>21.677</v>
      </c>
      <c r="N72" s="1">
        <v>28.643999999999998</v>
      </c>
      <c r="O72" s="1">
        <v>80</v>
      </c>
      <c r="P72" s="1">
        <f t="shared" si="7"/>
        <v>34.834999999999994</v>
      </c>
      <c r="Q72" s="20">
        <f t="shared" si="8"/>
        <v>32.140056280850665</v>
      </c>
    </row>
    <row r="73" spans="1:19" s="1" customFormat="1" x14ac:dyDescent="0.2">
      <c r="A73" s="1">
        <v>72</v>
      </c>
      <c r="B73" s="1" t="s">
        <v>198</v>
      </c>
      <c r="C73" s="6" t="s">
        <v>49</v>
      </c>
      <c r="D73" s="1" t="s">
        <v>42</v>
      </c>
      <c r="E73" s="6">
        <v>3</v>
      </c>
      <c r="F73" s="1">
        <v>116.14400000000001</v>
      </c>
      <c r="G73" s="1">
        <v>22.059000000000001</v>
      </c>
      <c r="H73" s="1">
        <v>1.7290000000000001</v>
      </c>
      <c r="I73" s="1">
        <f t="shared" si="5"/>
        <v>139.93200000000002</v>
      </c>
      <c r="J73" s="1">
        <v>139.935</v>
      </c>
      <c r="K73" s="1">
        <v>20</v>
      </c>
      <c r="L73" s="1">
        <v>100</v>
      </c>
      <c r="M73" s="1">
        <f t="shared" si="6"/>
        <v>21.728999999999999</v>
      </c>
      <c r="N73" s="1">
        <v>27.652000000000001</v>
      </c>
      <c r="O73" s="1">
        <v>81</v>
      </c>
      <c r="P73" s="1">
        <f t="shared" si="7"/>
        <v>29.615000000000009</v>
      </c>
      <c r="Q73" s="20">
        <f t="shared" si="8"/>
        <v>27.258502462147369</v>
      </c>
    </row>
    <row r="74" spans="1:19" s="1" customFormat="1" x14ac:dyDescent="0.2">
      <c r="A74" s="1">
        <v>73</v>
      </c>
      <c r="B74" s="1" t="s">
        <v>41</v>
      </c>
      <c r="C74" s="1" t="s">
        <v>41</v>
      </c>
      <c r="D74" s="6" t="s">
        <v>90</v>
      </c>
      <c r="E74" s="6">
        <v>1</v>
      </c>
      <c r="F74" s="1">
        <v>123.849</v>
      </c>
      <c r="G74" s="1">
        <v>22.673999999999999</v>
      </c>
      <c r="H74" s="6">
        <v>1.764</v>
      </c>
      <c r="I74" s="6">
        <f t="shared" si="5"/>
        <v>148.28700000000001</v>
      </c>
      <c r="J74" s="6">
        <v>148.28899999999999</v>
      </c>
      <c r="K74" s="6">
        <v>20</v>
      </c>
      <c r="L74" s="6">
        <v>100</v>
      </c>
      <c r="M74" s="6">
        <f t="shared" si="6"/>
        <v>21.763999999999999</v>
      </c>
      <c r="N74" s="6">
        <v>24.38</v>
      </c>
      <c r="O74" s="6">
        <v>77</v>
      </c>
      <c r="P74" s="1">
        <f t="shared" si="7"/>
        <v>13.079999999999998</v>
      </c>
      <c r="Q74" s="20">
        <f t="shared" si="8"/>
        <v>12.019849292409486</v>
      </c>
      <c r="R74" s="20">
        <f>AVERAGE(P74:P76)</f>
        <v>37.03833333333332</v>
      </c>
      <c r="S74" s="20">
        <f>STDEV(P74:P76)</f>
        <v>38.611108613109415</v>
      </c>
    </row>
    <row r="75" spans="1:19" s="1" customFormat="1" x14ac:dyDescent="0.2">
      <c r="A75" s="1">
        <v>74</v>
      </c>
      <c r="B75" s="1" t="s">
        <v>41</v>
      </c>
      <c r="C75" s="1" t="s">
        <v>41</v>
      </c>
      <c r="D75" s="6" t="s">
        <v>90</v>
      </c>
      <c r="E75" s="6">
        <v>2</v>
      </c>
      <c r="F75" s="1">
        <v>114.116</v>
      </c>
      <c r="G75" s="1">
        <v>21.442</v>
      </c>
      <c r="H75" s="6">
        <v>1.7889999999999999</v>
      </c>
      <c r="I75" s="6">
        <f t="shared" si="5"/>
        <v>137.34699999999998</v>
      </c>
      <c r="J75" s="6">
        <v>137.34700000000001</v>
      </c>
      <c r="K75" s="6">
        <v>20</v>
      </c>
      <c r="L75" s="6">
        <v>100</v>
      </c>
      <c r="M75" s="6">
        <f t="shared" si="6"/>
        <v>21.789000000000001</v>
      </c>
      <c r="N75" s="6">
        <v>38.104999999999997</v>
      </c>
      <c r="O75" s="6">
        <v>61</v>
      </c>
      <c r="P75" s="1">
        <f t="shared" si="7"/>
        <v>81.57999999999997</v>
      </c>
      <c r="Q75" s="20">
        <f t="shared" si="8"/>
        <v>74.881821102391086</v>
      </c>
    </row>
    <row r="76" spans="1:19" s="1" customFormat="1" x14ac:dyDescent="0.2">
      <c r="A76" s="1">
        <v>75</v>
      </c>
      <c r="B76" s="1" t="s">
        <v>41</v>
      </c>
      <c r="C76" s="1" t="s">
        <v>41</v>
      </c>
      <c r="D76" s="6" t="s">
        <v>90</v>
      </c>
      <c r="E76" s="6">
        <v>3</v>
      </c>
      <c r="F76" s="1">
        <v>116.637</v>
      </c>
      <c r="G76" s="1">
        <v>21.869</v>
      </c>
      <c r="H76" s="6">
        <v>1.754</v>
      </c>
      <c r="I76" s="6">
        <f t="shared" si="5"/>
        <v>140.26</v>
      </c>
      <c r="J76" s="6">
        <v>140.255</v>
      </c>
      <c r="K76" s="6">
        <v>20</v>
      </c>
      <c r="L76" s="6">
        <v>100</v>
      </c>
      <c r="M76" s="6">
        <f t="shared" si="6"/>
        <v>21.754000000000001</v>
      </c>
      <c r="N76" s="6">
        <v>25.045000000000002</v>
      </c>
      <c r="O76" s="6">
        <v>76</v>
      </c>
      <c r="P76" s="1">
        <f t="shared" si="7"/>
        <v>16.455000000000002</v>
      </c>
      <c r="Q76" s="20">
        <f t="shared" si="8"/>
        <v>15.128252275443614</v>
      </c>
    </row>
    <row r="77" spans="1:19" s="1" customFormat="1" x14ac:dyDescent="0.2">
      <c r="A77" s="1">
        <v>76</v>
      </c>
      <c r="B77" s="1" t="s">
        <v>27</v>
      </c>
      <c r="C77" s="1" t="s">
        <v>27</v>
      </c>
      <c r="D77" s="1" t="s">
        <v>42</v>
      </c>
      <c r="E77" s="1">
        <v>1</v>
      </c>
      <c r="F77" s="1">
        <v>124.437</v>
      </c>
      <c r="G77" s="1">
        <v>22.672000000000001</v>
      </c>
      <c r="H77" s="1">
        <v>1.7869999999999999</v>
      </c>
      <c r="I77" s="1">
        <f t="shared" si="5"/>
        <v>148.89600000000002</v>
      </c>
      <c r="J77" s="1">
        <v>148.89400000000001</v>
      </c>
      <c r="K77" s="1">
        <v>20</v>
      </c>
      <c r="L77" s="1">
        <v>100</v>
      </c>
      <c r="M77" s="1">
        <f t="shared" si="6"/>
        <v>21.786999999999999</v>
      </c>
      <c r="N77" s="1">
        <v>23.949000000000002</v>
      </c>
      <c r="O77" s="1">
        <v>82</v>
      </c>
      <c r="P77" s="1">
        <f t="shared" si="7"/>
        <v>10.810000000000013</v>
      </c>
      <c r="Q77" s="20">
        <f t="shared" si="8"/>
        <v>9.9233487859732961</v>
      </c>
      <c r="R77" s="20">
        <f>AVERAGE(P77:P79)</f>
        <v>9.9633333333333294</v>
      </c>
      <c r="S77" s="20">
        <f>STDEV(P77:P79)</f>
        <v>0.86031002163949788</v>
      </c>
    </row>
    <row r="78" spans="1:19" s="1" customFormat="1" x14ac:dyDescent="0.2">
      <c r="A78" s="1">
        <v>77</v>
      </c>
      <c r="B78" s="1" t="s">
        <v>27</v>
      </c>
      <c r="C78" s="1" t="s">
        <v>27</v>
      </c>
      <c r="D78" s="1" t="s">
        <v>42</v>
      </c>
      <c r="E78" s="1">
        <v>2</v>
      </c>
      <c r="F78" s="1">
        <v>114.11799999999999</v>
      </c>
      <c r="G78" s="1">
        <v>21.44</v>
      </c>
      <c r="H78" s="1">
        <v>1.821</v>
      </c>
      <c r="I78" s="1">
        <f t="shared" si="5"/>
        <v>137.37899999999999</v>
      </c>
      <c r="J78" s="1">
        <v>137.38300000000001</v>
      </c>
      <c r="K78" s="1">
        <v>20</v>
      </c>
      <c r="L78" s="1">
        <v>100</v>
      </c>
      <c r="M78" s="1">
        <f t="shared" si="6"/>
        <v>21.821000000000002</v>
      </c>
      <c r="N78" s="1">
        <v>23.818999999999999</v>
      </c>
      <c r="O78" s="1">
        <v>82</v>
      </c>
      <c r="P78" s="1">
        <f t="shared" si="7"/>
        <v>9.9899999999999878</v>
      </c>
      <c r="Q78" s="20">
        <f t="shared" si="8"/>
        <v>9.1563173090142413</v>
      </c>
    </row>
    <row r="79" spans="1:19" s="1" customFormat="1" x14ac:dyDescent="0.2">
      <c r="A79" s="1">
        <v>78</v>
      </c>
      <c r="B79" s="1" t="s">
        <v>27</v>
      </c>
      <c r="C79" s="1" t="s">
        <v>27</v>
      </c>
      <c r="D79" s="1" t="s">
        <v>42</v>
      </c>
      <c r="E79" s="1">
        <v>3</v>
      </c>
      <c r="F79" s="1">
        <v>116.639</v>
      </c>
      <c r="G79" s="1">
        <v>21.856000000000002</v>
      </c>
      <c r="H79" s="1">
        <v>1.7949999999999999</v>
      </c>
      <c r="I79" s="1">
        <f t="shared" si="5"/>
        <v>140.29</v>
      </c>
      <c r="J79" s="1">
        <v>140.292</v>
      </c>
      <c r="K79" s="1">
        <v>20</v>
      </c>
      <c r="L79" s="1">
        <v>100</v>
      </c>
      <c r="M79" s="1">
        <f t="shared" si="6"/>
        <v>21.795000000000002</v>
      </c>
      <c r="N79" s="1">
        <v>23.613</v>
      </c>
      <c r="O79" s="1">
        <v>82</v>
      </c>
      <c r="P79" s="1">
        <f t="shared" si="7"/>
        <v>9.0899999999999892</v>
      </c>
      <c r="Q79" s="20">
        <f t="shared" si="8"/>
        <v>8.3413626978664901</v>
      </c>
    </row>
    <row r="80" spans="1:19" s="1" customFormat="1" x14ac:dyDescent="0.2">
      <c r="A80" s="1">
        <v>79</v>
      </c>
      <c r="B80" s="1" t="s">
        <v>27</v>
      </c>
      <c r="C80" s="1" t="s">
        <v>27</v>
      </c>
      <c r="D80" s="6" t="s">
        <v>90</v>
      </c>
      <c r="E80" s="6">
        <v>1</v>
      </c>
      <c r="F80" s="1">
        <v>115.28700000000001</v>
      </c>
      <c r="G80" s="1">
        <v>22.17</v>
      </c>
      <c r="H80" s="6">
        <v>1.8240000000000001</v>
      </c>
      <c r="I80" s="6">
        <f t="shared" si="5"/>
        <v>139.28100000000001</v>
      </c>
      <c r="J80" s="6">
        <v>139.28899999999999</v>
      </c>
      <c r="K80" s="6">
        <v>20</v>
      </c>
      <c r="L80" s="6">
        <v>100</v>
      </c>
      <c r="M80" s="6">
        <f t="shared" si="6"/>
        <v>21.824000000000002</v>
      </c>
      <c r="N80" s="6">
        <v>25.573</v>
      </c>
      <c r="O80" s="6">
        <v>74</v>
      </c>
      <c r="P80" s="1">
        <f t="shared" si="7"/>
        <v>18.744999999999994</v>
      </c>
      <c r="Q80" s="20">
        <f t="shared" si="8"/>
        <v>17.178335777126108</v>
      </c>
      <c r="R80" s="20">
        <f>AVERAGE(P80:P82)</f>
        <v>20.713333333333328</v>
      </c>
      <c r="S80" s="20">
        <f>STDEV(P80:P82)</f>
        <v>2.3568004441049597</v>
      </c>
    </row>
    <row r="81" spans="1:19" s="1" customFormat="1" x14ac:dyDescent="0.2">
      <c r="A81" s="1">
        <v>80</v>
      </c>
      <c r="B81" s="1" t="s">
        <v>27</v>
      </c>
      <c r="C81" s="1" t="s">
        <v>27</v>
      </c>
      <c r="D81" s="6" t="s">
        <v>90</v>
      </c>
      <c r="E81" s="6">
        <v>2</v>
      </c>
      <c r="F81" s="1">
        <v>115.71</v>
      </c>
      <c r="G81" s="1">
        <v>22.802</v>
      </c>
      <c r="H81" s="6">
        <v>1.7509999999999999</v>
      </c>
      <c r="I81" s="6">
        <f t="shared" si="5"/>
        <v>140.26300000000001</v>
      </c>
      <c r="J81" s="6">
        <v>140.26900000000001</v>
      </c>
      <c r="K81" s="6">
        <v>20</v>
      </c>
      <c r="L81" s="6">
        <v>100</v>
      </c>
      <c r="M81" s="6">
        <f t="shared" si="6"/>
        <v>21.751000000000001</v>
      </c>
      <c r="N81" s="6">
        <v>26.416</v>
      </c>
      <c r="O81" s="6">
        <v>74</v>
      </c>
      <c r="P81" s="1">
        <f t="shared" si="7"/>
        <v>23.324999999999996</v>
      </c>
      <c r="Q81" s="20">
        <f t="shared" si="8"/>
        <v>21.447289779780245</v>
      </c>
    </row>
    <row r="82" spans="1:19" s="1" customFormat="1" x14ac:dyDescent="0.2">
      <c r="A82" s="1">
        <v>81</v>
      </c>
      <c r="B82" s="1" t="s">
        <v>27</v>
      </c>
      <c r="C82" s="1" t="s">
        <v>27</v>
      </c>
      <c r="D82" s="6" t="s">
        <v>90</v>
      </c>
      <c r="E82" s="6">
        <v>3</v>
      </c>
      <c r="F82" s="1">
        <v>122.634</v>
      </c>
      <c r="G82" s="1">
        <v>22.16</v>
      </c>
      <c r="H82" s="6">
        <v>1.7589999999999999</v>
      </c>
      <c r="I82" s="6">
        <f t="shared" si="5"/>
        <v>146.553</v>
      </c>
      <c r="J82" s="6">
        <v>146.55199999999999</v>
      </c>
      <c r="K82" s="6">
        <v>20</v>
      </c>
      <c r="L82" s="6">
        <v>100</v>
      </c>
      <c r="M82" s="6">
        <f t="shared" si="6"/>
        <v>21.759</v>
      </c>
      <c r="N82" s="6">
        <v>25.773</v>
      </c>
      <c r="O82" s="6">
        <v>73</v>
      </c>
      <c r="P82" s="1">
        <f t="shared" si="7"/>
        <v>20.069999999999997</v>
      </c>
      <c r="Q82" s="20">
        <f t="shared" si="8"/>
        <v>18.447538949400251</v>
      </c>
    </row>
    <row r="83" spans="1:19" s="1" customFormat="1" x14ac:dyDescent="0.2">
      <c r="A83" s="1">
        <v>82</v>
      </c>
      <c r="B83" s="1" t="s">
        <v>28</v>
      </c>
      <c r="C83" s="1" t="s">
        <v>28</v>
      </c>
      <c r="D83" s="1" t="s">
        <v>42</v>
      </c>
      <c r="E83" s="1">
        <v>1</v>
      </c>
      <c r="F83" s="1">
        <v>116.122</v>
      </c>
      <c r="G83" s="1">
        <v>22.978000000000002</v>
      </c>
      <c r="H83" s="1">
        <v>1.728</v>
      </c>
      <c r="I83" s="1">
        <f t="shared" si="5"/>
        <v>140.828</v>
      </c>
      <c r="J83" s="1">
        <v>140.83500000000001</v>
      </c>
      <c r="K83" s="1">
        <v>20</v>
      </c>
      <c r="L83" s="1">
        <v>100</v>
      </c>
      <c r="M83" s="1">
        <f t="shared" si="6"/>
        <v>21.728000000000002</v>
      </c>
      <c r="N83" s="1">
        <v>28.274000000000001</v>
      </c>
      <c r="O83" s="1">
        <v>81</v>
      </c>
      <c r="P83" s="1">
        <f t="shared" si="7"/>
        <v>32.729999999999997</v>
      </c>
      <c r="Q83" s="20">
        <f t="shared" si="8"/>
        <v>30.127025036818861</v>
      </c>
      <c r="R83" s="20">
        <f>AVERAGE(P83:P85)</f>
        <v>32.409999999999997</v>
      </c>
      <c r="S83" s="20">
        <f>STDEV(P83:P85)</f>
        <v>2.5998124932386926</v>
      </c>
    </row>
    <row r="84" spans="1:19" s="1" customFormat="1" x14ac:dyDescent="0.2">
      <c r="A84" s="1">
        <v>83</v>
      </c>
      <c r="B84" s="1" t="s">
        <v>28</v>
      </c>
      <c r="C84" s="1" t="s">
        <v>28</v>
      </c>
      <c r="D84" s="1" t="s">
        <v>42</v>
      </c>
      <c r="E84" s="1">
        <v>2</v>
      </c>
      <c r="F84" s="1">
        <v>120.453</v>
      </c>
      <c r="G84" s="1">
        <v>22.905999999999999</v>
      </c>
      <c r="H84" s="1">
        <v>1.7350000000000001</v>
      </c>
      <c r="I84" s="1">
        <f t="shared" si="5"/>
        <v>145.09400000000002</v>
      </c>
      <c r="J84" s="1">
        <v>145.09700000000001</v>
      </c>
      <c r="K84" s="1">
        <v>20</v>
      </c>
      <c r="L84" s="1">
        <v>100</v>
      </c>
      <c r="M84" s="1">
        <f t="shared" si="6"/>
        <v>21.734999999999999</v>
      </c>
      <c r="N84" s="1">
        <v>27.667999999999999</v>
      </c>
      <c r="O84" s="1">
        <v>80</v>
      </c>
      <c r="P84" s="1">
        <f t="shared" si="7"/>
        <v>29.664999999999999</v>
      </c>
      <c r="Q84" s="20">
        <f t="shared" si="8"/>
        <v>27.296986427421199</v>
      </c>
    </row>
    <row r="85" spans="1:19" s="1" customFormat="1" x14ac:dyDescent="0.2">
      <c r="A85" s="1">
        <v>84</v>
      </c>
      <c r="B85" s="1" t="s">
        <v>28</v>
      </c>
      <c r="C85" s="1" t="s">
        <v>28</v>
      </c>
      <c r="D85" s="1" t="s">
        <v>42</v>
      </c>
      <c r="E85" s="1">
        <v>3</v>
      </c>
      <c r="F85" s="1">
        <v>123.96</v>
      </c>
      <c r="G85" s="1">
        <v>22.710999999999999</v>
      </c>
      <c r="H85" s="1">
        <v>1.7070000000000001</v>
      </c>
      <c r="I85" s="1">
        <f t="shared" si="5"/>
        <v>148.37799999999999</v>
      </c>
      <c r="J85" s="1">
        <v>148.37</v>
      </c>
      <c r="K85" s="1">
        <v>20</v>
      </c>
      <c r="L85" s="1">
        <v>100</v>
      </c>
      <c r="M85" s="1">
        <f t="shared" si="6"/>
        <v>21.707000000000001</v>
      </c>
      <c r="N85" s="1">
        <v>28.673999999999999</v>
      </c>
      <c r="O85" s="1">
        <v>77</v>
      </c>
      <c r="P85" s="1">
        <f t="shared" si="7"/>
        <v>34.834999999999994</v>
      </c>
      <c r="Q85" s="20">
        <f t="shared" si="8"/>
        <v>32.095637352006271</v>
      </c>
    </row>
    <row r="86" spans="1:19" s="1" customFormat="1" x14ac:dyDescent="0.2">
      <c r="A86" s="1">
        <v>85</v>
      </c>
      <c r="B86" s="1" t="s">
        <v>28</v>
      </c>
      <c r="C86" s="1" t="s">
        <v>28</v>
      </c>
      <c r="D86" s="6" t="s">
        <v>90</v>
      </c>
      <c r="E86" s="6">
        <v>1</v>
      </c>
      <c r="F86" s="1">
        <v>123.991</v>
      </c>
      <c r="G86" s="1">
        <v>22.024000000000001</v>
      </c>
      <c r="H86" s="6">
        <v>1.8029999999999999</v>
      </c>
      <c r="I86" s="6">
        <f t="shared" si="5"/>
        <v>147.81799999999998</v>
      </c>
      <c r="J86" s="6">
        <v>147.815</v>
      </c>
      <c r="K86" s="6">
        <v>20</v>
      </c>
      <c r="L86" s="6">
        <v>100</v>
      </c>
      <c r="M86" s="6">
        <f t="shared" si="6"/>
        <v>21.803000000000001</v>
      </c>
      <c r="N86" s="6">
        <v>30.131</v>
      </c>
      <c r="O86" s="6">
        <v>65</v>
      </c>
      <c r="P86" s="1">
        <f t="shared" si="7"/>
        <v>41.64</v>
      </c>
      <c r="Q86" s="20">
        <f t="shared" si="8"/>
        <v>38.196578452506529</v>
      </c>
      <c r="R86" s="20">
        <f>AVERAGE(P86:P88)</f>
        <v>45.453333333333326</v>
      </c>
      <c r="S86" s="20">
        <f>STDEV(P86:P88)</f>
        <v>3.399140822815867</v>
      </c>
    </row>
    <row r="87" spans="1:19" s="1" customFormat="1" x14ac:dyDescent="0.2">
      <c r="A87" s="1">
        <v>86</v>
      </c>
      <c r="B87" s="1" t="s">
        <v>28</v>
      </c>
      <c r="C87" s="1" t="s">
        <v>28</v>
      </c>
      <c r="D87" s="6" t="s">
        <v>90</v>
      </c>
      <c r="E87" s="6">
        <v>2</v>
      </c>
      <c r="F87" s="1">
        <v>118.2</v>
      </c>
      <c r="G87" s="1">
        <v>22.681999999999999</v>
      </c>
      <c r="H87" s="6">
        <v>1.76</v>
      </c>
      <c r="I87" s="6">
        <f t="shared" si="5"/>
        <v>142.642</v>
      </c>
      <c r="J87" s="6">
        <v>142.64099999999999</v>
      </c>
      <c r="K87" s="6">
        <v>20</v>
      </c>
      <c r="L87" s="6">
        <v>100</v>
      </c>
      <c r="M87" s="6">
        <f t="shared" si="6"/>
        <v>21.76</v>
      </c>
      <c r="N87" s="6">
        <v>31.071000000000002</v>
      </c>
      <c r="O87" s="6">
        <v>65</v>
      </c>
      <c r="P87" s="1">
        <f t="shared" si="7"/>
        <v>46.555</v>
      </c>
      <c r="Q87" s="20">
        <f t="shared" si="8"/>
        <v>42.789522058823529</v>
      </c>
    </row>
    <row r="88" spans="1:19" s="1" customFormat="1" x14ac:dyDescent="0.2">
      <c r="A88" s="1">
        <v>87</v>
      </c>
      <c r="B88" s="1" t="s">
        <v>28</v>
      </c>
      <c r="C88" s="1" t="s">
        <v>28</v>
      </c>
      <c r="D88" s="6" t="s">
        <v>90</v>
      </c>
      <c r="E88" s="6">
        <v>3</v>
      </c>
      <c r="F88" s="1">
        <v>123.273</v>
      </c>
      <c r="G88" s="1">
        <v>22.587</v>
      </c>
      <c r="H88" s="6">
        <v>1.7010000000000001</v>
      </c>
      <c r="I88" s="6">
        <f t="shared" si="5"/>
        <v>147.56099999999998</v>
      </c>
      <c r="J88" s="6">
        <v>147.56200000000001</v>
      </c>
      <c r="K88" s="6">
        <v>20</v>
      </c>
      <c r="L88" s="6">
        <v>100</v>
      </c>
      <c r="M88" s="6">
        <f t="shared" si="6"/>
        <v>21.701000000000001</v>
      </c>
      <c r="N88" s="6">
        <v>31.334</v>
      </c>
      <c r="O88" s="6">
        <v>65</v>
      </c>
      <c r="P88" s="1">
        <f t="shared" si="7"/>
        <v>48.164999999999999</v>
      </c>
      <c r="Q88" s="20">
        <f t="shared" si="8"/>
        <v>44.389659462697573</v>
      </c>
    </row>
    <row r="89" spans="1:19" s="1" customFormat="1" x14ac:dyDescent="0.2">
      <c r="A89" s="1">
        <v>88</v>
      </c>
      <c r="B89" s="1" t="s">
        <v>29</v>
      </c>
      <c r="C89" s="1" t="s">
        <v>29</v>
      </c>
      <c r="D89" s="1" t="s">
        <v>42</v>
      </c>
      <c r="E89" s="1">
        <v>1</v>
      </c>
      <c r="F89" s="1">
        <v>122.27</v>
      </c>
      <c r="G89" s="1">
        <v>22.495000000000001</v>
      </c>
      <c r="H89" s="1">
        <v>1.73</v>
      </c>
      <c r="I89" s="1">
        <f t="shared" si="5"/>
        <v>146.49499999999998</v>
      </c>
      <c r="J89" s="1">
        <v>146.482</v>
      </c>
      <c r="K89" s="1">
        <v>20</v>
      </c>
      <c r="L89" s="1">
        <v>100</v>
      </c>
      <c r="M89" s="1">
        <f t="shared" si="6"/>
        <v>21.73</v>
      </c>
      <c r="N89" s="1">
        <v>26.120999999999999</v>
      </c>
      <c r="O89" s="1">
        <v>74</v>
      </c>
      <c r="P89" s="1">
        <f t="shared" si="7"/>
        <v>21.954999999999991</v>
      </c>
      <c r="Q89" s="20">
        <f t="shared" si="8"/>
        <v>20.207086976530135</v>
      </c>
      <c r="R89" s="20">
        <f>AVERAGE(P89:P91)</f>
        <v>22.579999999999995</v>
      </c>
      <c r="S89" s="20">
        <f>STDEV(P89:P91)</f>
        <v>1.433605594297128</v>
      </c>
    </row>
    <row r="90" spans="1:19" s="1" customFormat="1" x14ac:dyDescent="0.2">
      <c r="A90" s="1">
        <v>89</v>
      </c>
      <c r="B90" s="1" t="s">
        <v>29</v>
      </c>
      <c r="C90" s="1" t="s">
        <v>29</v>
      </c>
      <c r="D90" s="1" t="s">
        <v>42</v>
      </c>
      <c r="E90" s="1">
        <v>2</v>
      </c>
      <c r="F90" s="1">
        <v>123.04</v>
      </c>
      <c r="G90" s="1">
        <v>22.835000000000001</v>
      </c>
      <c r="H90" s="1">
        <v>1.7390000000000001</v>
      </c>
      <c r="I90" s="1">
        <f t="shared" si="5"/>
        <v>147.614</v>
      </c>
      <c r="J90" s="1">
        <v>147.614</v>
      </c>
      <c r="K90" s="1">
        <v>20</v>
      </c>
      <c r="L90" s="1">
        <v>100</v>
      </c>
      <c r="M90" s="1">
        <f t="shared" si="6"/>
        <v>21.739000000000001</v>
      </c>
      <c r="N90" s="1">
        <v>26.052</v>
      </c>
      <c r="O90" s="1">
        <v>76</v>
      </c>
      <c r="P90" s="1">
        <f t="shared" si="7"/>
        <v>21.564999999999994</v>
      </c>
      <c r="Q90" s="20">
        <f t="shared" si="8"/>
        <v>19.839919039514236</v>
      </c>
    </row>
    <row r="91" spans="1:19" s="1" customFormat="1" x14ac:dyDescent="0.2">
      <c r="A91" s="1">
        <v>90</v>
      </c>
      <c r="B91" s="1" t="s">
        <v>29</v>
      </c>
      <c r="C91" s="1" t="s">
        <v>29</v>
      </c>
      <c r="D91" s="1" t="s">
        <v>42</v>
      </c>
      <c r="E91" s="1">
        <v>3</v>
      </c>
      <c r="F91" s="1">
        <v>118.56399999999999</v>
      </c>
      <c r="G91" s="1">
        <v>22.474</v>
      </c>
      <c r="H91" s="1">
        <v>1.73</v>
      </c>
      <c r="I91" s="1">
        <f t="shared" si="5"/>
        <v>142.76799999999997</v>
      </c>
      <c r="J91" s="1">
        <v>142.75299999999999</v>
      </c>
      <c r="K91" s="1">
        <v>20</v>
      </c>
      <c r="L91" s="1">
        <v>100</v>
      </c>
      <c r="M91" s="1">
        <f t="shared" si="6"/>
        <v>21.73</v>
      </c>
      <c r="N91" s="1">
        <v>26.574000000000002</v>
      </c>
      <c r="O91" s="1">
        <v>73</v>
      </c>
      <c r="P91" s="1">
        <f t="shared" si="7"/>
        <v>24.220000000000006</v>
      </c>
      <c r="Q91" s="20">
        <f t="shared" si="8"/>
        <v>22.29176254026692</v>
      </c>
    </row>
    <row r="92" spans="1:19" s="1" customFormat="1" x14ac:dyDescent="0.2">
      <c r="A92" s="1">
        <v>91</v>
      </c>
      <c r="B92" s="1" t="s">
        <v>29</v>
      </c>
      <c r="C92" s="1" t="s">
        <v>29</v>
      </c>
      <c r="D92" s="6" t="s">
        <v>90</v>
      </c>
      <c r="E92" s="6">
        <v>1</v>
      </c>
      <c r="F92" s="1">
        <v>140.072</v>
      </c>
      <c r="G92" s="1">
        <v>22.248999999999999</v>
      </c>
      <c r="H92" s="6">
        <v>1.7010000000000001</v>
      </c>
      <c r="I92" s="6">
        <f t="shared" si="5"/>
        <v>164.02199999999999</v>
      </c>
      <c r="J92" s="6">
        <v>164.02699999999999</v>
      </c>
      <c r="K92" s="6">
        <v>20</v>
      </c>
      <c r="L92" s="6">
        <v>100</v>
      </c>
      <c r="M92" s="6">
        <f t="shared" si="6"/>
        <v>21.701000000000001</v>
      </c>
      <c r="N92" s="6">
        <v>27.843</v>
      </c>
      <c r="O92" s="6">
        <v>71</v>
      </c>
      <c r="P92" s="1">
        <f t="shared" si="7"/>
        <v>30.709999999999997</v>
      </c>
      <c r="Q92" s="20">
        <f t="shared" si="8"/>
        <v>28.302843186949911</v>
      </c>
      <c r="R92" s="20">
        <f>AVERAGE(P92:P94)</f>
        <v>30.193333333333332</v>
      </c>
      <c r="S92" s="20">
        <f>STDEV(P92:P94)</f>
        <v>0.84346507534889892</v>
      </c>
    </row>
    <row r="93" spans="1:19" s="1" customFormat="1" x14ac:dyDescent="0.2">
      <c r="A93" s="1">
        <v>92</v>
      </c>
      <c r="B93" s="1" t="s">
        <v>29</v>
      </c>
      <c r="C93" s="1" t="s">
        <v>29</v>
      </c>
      <c r="D93" s="6" t="s">
        <v>90</v>
      </c>
      <c r="E93" s="6">
        <v>2</v>
      </c>
      <c r="F93" s="1">
        <v>149.42599999999999</v>
      </c>
      <c r="G93" s="1">
        <v>21.491</v>
      </c>
      <c r="H93" s="6">
        <v>1.78</v>
      </c>
      <c r="I93" s="6">
        <f t="shared" si="5"/>
        <v>172.69699999999997</v>
      </c>
      <c r="J93" s="6">
        <v>172.69399999999999</v>
      </c>
      <c r="K93" s="6">
        <v>20</v>
      </c>
      <c r="L93" s="6">
        <v>100</v>
      </c>
      <c r="M93" s="6">
        <f t="shared" si="6"/>
        <v>21.78</v>
      </c>
      <c r="N93" s="6">
        <v>27.91</v>
      </c>
      <c r="O93" s="6">
        <v>72</v>
      </c>
      <c r="P93" s="1">
        <f t="shared" si="7"/>
        <v>30.649999999999995</v>
      </c>
      <c r="Q93" s="20">
        <f t="shared" si="8"/>
        <v>28.145087235996336</v>
      </c>
    </row>
    <row r="94" spans="1:19" s="1" customFormat="1" x14ac:dyDescent="0.2">
      <c r="A94" s="1">
        <v>93</v>
      </c>
      <c r="B94" s="1" t="s">
        <v>29</v>
      </c>
      <c r="C94" s="1" t="s">
        <v>29</v>
      </c>
      <c r="D94" s="6" t="s">
        <v>90</v>
      </c>
      <c r="E94" s="6">
        <v>3</v>
      </c>
      <c r="F94" s="1">
        <v>122.70099999999999</v>
      </c>
      <c r="G94" s="1">
        <v>21.837</v>
      </c>
      <c r="H94" s="6">
        <v>1.7210000000000001</v>
      </c>
      <c r="I94" s="6">
        <f t="shared" si="5"/>
        <v>146.25899999999999</v>
      </c>
      <c r="J94" s="6">
        <v>146.26</v>
      </c>
      <c r="K94" s="6">
        <v>20</v>
      </c>
      <c r="L94" s="6">
        <v>100</v>
      </c>
      <c r="M94" s="6">
        <f t="shared" si="6"/>
        <v>21.721</v>
      </c>
      <c r="N94" s="6">
        <v>27.565000000000001</v>
      </c>
      <c r="O94" s="6">
        <v>71</v>
      </c>
      <c r="P94" s="1">
        <f t="shared" si="7"/>
        <v>29.220000000000006</v>
      </c>
      <c r="Q94" s="20">
        <f t="shared" si="8"/>
        <v>26.904838635421946</v>
      </c>
    </row>
    <row r="95" spans="1:19" s="1" customFormat="1" x14ac:dyDescent="0.2">
      <c r="A95" s="1">
        <v>94</v>
      </c>
      <c r="B95" s="1" t="s">
        <v>30</v>
      </c>
      <c r="C95" s="1" t="s">
        <v>30</v>
      </c>
      <c r="D95" s="1" t="s">
        <v>42</v>
      </c>
      <c r="E95" s="1">
        <v>1</v>
      </c>
      <c r="F95" s="1">
        <v>120.779</v>
      </c>
      <c r="G95" s="1">
        <v>22.202999999999999</v>
      </c>
      <c r="H95" s="1">
        <v>1.7609999999999999</v>
      </c>
      <c r="I95" s="1">
        <f t="shared" si="5"/>
        <v>144.74299999999999</v>
      </c>
      <c r="J95" s="1">
        <v>144.74</v>
      </c>
      <c r="K95" s="1">
        <v>20</v>
      </c>
      <c r="L95" s="1">
        <v>100</v>
      </c>
      <c r="M95" s="1">
        <f t="shared" si="6"/>
        <v>21.760999999999999</v>
      </c>
      <c r="N95" s="1">
        <v>24.116</v>
      </c>
      <c r="O95" s="1">
        <v>74</v>
      </c>
      <c r="P95" s="1">
        <f t="shared" si="7"/>
        <v>11.775000000000002</v>
      </c>
      <c r="Q95" s="20">
        <f t="shared" si="8"/>
        <v>10.822112954367906</v>
      </c>
      <c r="R95" s="20">
        <f>AVERAGE(P95:P97)</f>
        <v>10.436666666666667</v>
      </c>
      <c r="S95" s="20">
        <f>STDEV(P95:P97)</f>
        <v>2.4579276501421523</v>
      </c>
    </row>
    <row r="96" spans="1:19" s="1" customFormat="1" x14ac:dyDescent="0.2">
      <c r="A96" s="1">
        <v>95</v>
      </c>
      <c r="B96" s="1" t="s">
        <v>30</v>
      </c>
      <c r="C96" s="1" t="s">
        <v>30</v>
      </c>
      <c r="D96" s="1" t="s">
        <v>42</v>
      </c>
      <c r="E96" s="1">
        <v>2</v>
      </c>
      <c r="F96" s="1">
        <v>142.6</v>
      </c>
      <c r="G96" s="1">
        <v>22.701000000000001</v>
      </c>
      <c r="H96" s="1">
        <v>1.6379999999999999</v>
      </c>
      <c r="I96" s="1">
        <f t="shared" si="5"/>
        <v>166.93899999999999</v>
      </c>
      <c r="J96" s="1">
        <v>166.923</v>
      </c>
      <c r="K96" s="1">
        <v>20</v>
      </c>
      <c r="L96" s="1">
        <v>100</v>
      </c>
      <c r="M96" s="1">
        <f t="shared" si="6"/>
        <v>21.637999999999998</v>
      </c>
      <c r="N96" s="1">
        <v>24.024999999999999</v>
      </c>
      <c r="O96" s="1">
        <v>75</v>
      </c>
      <c r="P96" s="1">
        <f t="shared" si="7"/>
        <v>11.935000000000002</v>
      </c>
      <c r="Q96" s="20">
        <f t="shared" si="8"/>
        <v>11.031518624641823</v>
      </c>
    </row>
    <row r="97" spans="1:19" s="1" customFormat="1" x14ac:dyDescent="0.2">
      <c r="A97" s="1">
        <v>96</v>
      </c>
      <c r="B97" s="1" t="s">
        <v>30</v>
      </c>
      <c r="C97" s="1" t="s">
        <v>30</v>
      </c>
      <c r="D97" s="1" t="s">
        <v>42</v>
      </c>
      <c r="E97" s="1">
        <v>3</v>
      </c>
      <c r="F97" s="1">
        <v>124.006</v>
      </c>
      <c r="G97" s="1">
        <v>23.02</v>
      </c>
      <c r="H97" s="1">
        <v>1.8160000000000001</v>
      </c>
      <c r="I97" s="1">
        <f t="shared" si="5"/>
        <v>148.84200000000001</v>
      </c>
      <c r="J97" s="1">
        <v>148.828</v>
      </c>
      <c r="K97" s="1">
        <v>20</v>
      </c>
      <c r="L97" s="1">
        <v>100</v>
      </c>
      <c r="M97" s="1">
        <f t="shared" si="6"/>
        <v>21.815999999999999</v>
      </c>
      <c r="N97" s="1">
        <v>23.335999999999999</v>
      </c>
      <c r="O97" s="1">
        <v>74</v>
      </c>
      <c r="P97" s="1">
        <f t="shared" si="7"/>
        <v>7.599999999999997</v>
      </c>
      <c r="Q97" s="20">
        <f t="shared" si="8"/>
        <v>6.9673634030069564</v>
      </c>
    </row>
    <row r="98" spans="1:19" s="1" customFormat="1" x14ac:dyDescent="0.2">
      <c r="A98" s="1">
        <v>97</v>
      </c>
      <c r="B98" s="1" t="s">
        <v>30</v>
      </c>
      <c r="C98" s="1" t="s">
        <v>30</v>
      </c>
      <c r="D98" s="6" t="s">
        <v>90</v>
      </c>
      <c r="E98" s="6">
        <v>1</v>
      </c>
      <c r="F98" s="1">
        <v>124.43300000000001</v>
      </c>
      <c r="G98" s="1">
        <v>21.696999999999999</v>
      </c>
      <c r="H98" s="6">
        <v>1.7250000000000001</v>
      </c>
      <c r="I98" s="6">
        <f t="shared" ref="I98:I129" si="9">SUM(F98:H98)</f>
        <v>147.85499999999999</v>
      </c>
      <c r="J98" s="6">
        <v>147.85900000000001</v>
      </c>
      <c r="K98" s="6">
        <v>20</v>
      </c>
      <c r="L98" s="6">
        <v>100</v>
      </c>
      <c r="M98" s="6">
        <f t="shared" si="6"/>
        <v>21.725000000000001</v>
      </c>
      <c r="N98" s="6">
        <v>26.146000000000001</v>
      </c>
      <c r="O98" s="6">
        <v>73</v>
      </c>
      <c r="P98" s="1">
        <f t="shared" si="7"/>
        <v>22.104999999999997</v>
      </c>
      <c r="Q98" s="20">
        <f t="shared" si="8"/>
        <v>20.34982738780208</v>
      </c>
      <c r="R98" s="20">
        <f>AVERAGE(P98:P100)</f>
        <v>22.548333333333332</v>
      </c>
      <c r="S98" s="20">
        <f>STDEV(P98:P100)</f>
        <v>1.8209361145667173</v>
      </c>
    </row>
    <row r="99" spans="1:19" s="1" customFormat="1" x14ac:dyDescent="0.2">
      <c r="A99" s="1">
        <v>98</v>
      </c>
      <c r="B99" s="1" t="s">
        <v>30</v>
      </c>
      <c r="C99" s="1" t="s">
        <v>30</v>
      </c>
      <c r="D99" s="6" t="s">
        <v>90</v>
      </c>
      <c r="E99" s="6">
        <v>2</v>
      </c>
      <c r="F99" s="1">
        <v>121.004</v>
      </c>
      <c r="G99" s="1">
        <v>21.312999999999999</v>
      </c>
      <c r="H99" s="6">
        <v>1.7649999999999999</v>
      </c>
      <c r="I99" s="6">
        <f t="shared" si="9"/>
        <v>144.08199999999999</v>
      </c>
      <c r="J99" s="6">
        <v>144.083</v>
      </c>
      <c r="K99" s="6">
        <v>20</v>
      </c>
      <c r="L99" s="6">
        <v>100</v>
      </c>
      <c r="M99" s="6">
        <f t="shared" si="6"/>
        <v>21.765000000000001</v>
      </c>
      <c r="N99" s="6">
        <v>25.963000000000001</v>
      </c>
      <c r="O99" s="6">
        <v>73</v>
      </c>
      <c r="P99" s="1">
        <f t="shared" si="7"/>
        <v>20.990000000000002</v>
      </c>
      <c r="Q99" s="20">
        <f t="shared" si="8"/>
        <v>19.287847461520791</v>
      </c>
    </row>
    <row r="100" spans="1:19" s="1" customFormat="1" x14ac:dyDescent="0.2">
      <c r="A100" s="1">
        <v>99</v>
      </c>
      <c r="B100" s="1" t="s">
        <v>30</v>
      </c>
      <c r="C100" s="1" t="s">
        <v>30</v>
      </c>
      <c r="D100" s="6" t="s">
        <v>90</v>
      </c>
      <c r="E100" s="6">
        <v>3</v>
      </c>
      <c r="F100" s="1">
        <v>123.425</v>
      </c>
      <c r="G100" s="1">
        <v>21.975000000000001</v>
      </c>
      <c r="H100" s="6">
        <v>1.7130000000000001</v>
      </c>
      <c r="I100" s="6">
        <f t="shared" si="9"/>
        <v>147.113</v>
      </c>
      <c r="J100" s="6">
        <v>147.11099999999999</v>
      </c>
      <c r="K100" s="6">
        <v>20</v>
      </c>
      <c r="L100" s="6">
        <v>100</v>
      </c>
      <c r="M100" s="6">
        <f t="shared" si="6"/>
        <v>21.713000000000001</v>
      </c>
      <c r="N100" s="6">
        <v>26.623000000000001</v>
      </c>
      <c r="O100" s="6">
        <v>73</v>
      </c>
      <c r="P100" s="1">
        <f t="shared" si="7"/>
        <v>24.55</v>
      </c>
      <c r="Q100" s="20">
        <f t="shared" si="8"/>
        <v>22.613181043614432</v>
      </c>
    </row>
    <row r="101" spans="1:19" s="1" customFormat="1" x14ac:dyDescent="0.2">
      <c r="A101" s="1">
        <v>100</v>
      </c>
      <c r="B101" s="1" t="s">
        <v>199</v>
      </c>
      <c r="C101" s="1" t="s">
        <v>50</v>
      </c>
      <c r="D101" s="1" t="s">
        <v>42</v>
      </c>
      <c r="E101" s="1">
        <v>1</v>
      </c>
      <c r="F101" s="1">
        <v>115.295</v>
      </c>
      <c r="G101" s="1">
        <v>22.167999999999999</v>
      </c>
      <c r="H101" s="1">
        <v>1.746</v>
      </c>
      <c r="I101" s="1">
        <f t="shared" si="9"/>
        <v>139.209</v>
      </c>
      <c r="J101" s="1">
        <v>139.20500000000001</v>
      </c>
      <c r="K101" s="1">
        <v>20</v>
      </c>
      <c r="L101" s="1">
        <v>100</v>
      </c>
      <c r="M101" s="1">
        <f t="shared" si="6"/>
        <v>21.745999999999999</v>
      </c>
      <c r="N101" s="1">
        <v>27.709</v>
      </c>
      <c r="O101" s="1">
        <v>66</v>
      </c>
      <c r="P101" s="1">
        <f t="shared" si="7"/>
        <v>29.815000000000005</v>
      </c>
      <c r="Q101" s="20">
        <f t="shared" si="8"/>
        <v>27.421134921364843</v>
      </c>
      <c r="R101" s="20">
        <f>AVERAGE(P101:P103)</f>
        <v>30.629999999999995</v>
      </c>
      <c r="S101" s="20">
        <f>STDEV(P101:P103)</f>
        <v>1.0762550812888214</v>
      </c>
    </row>
    <row r="102" spans="1:19" s="1" customFormat="1" x14ac:dyDescent="0.2">
      <c r="A102" s="1">
        <v>101</v>
      </c>
      <c r="B102" s="1" t="s">
        <v>199</v>
      </c>
      <c r="C102" s="1" t="s">
        <v>50</v>
      </c>
      <c r="D102" s="1" t="s">
        <v>42</v>
      </c>
      <c r="E102" s="1">
        <v>2</v>
      </c>
      <c r="F102" s="1">
        <v>114.991</v>
      </c>
      <c r="G102" s="1">
        <v>22.800999999999998</v>
      </c>
      <c r="H102" s="1">
        <v>1.7210000000000001</v>
      </c>
      <c r="I102" s="1">
        <f t="shared" si="9"/>
        <v>139.51300000000001</v>
      </c>
      <c r="J102" s="1">
        <v>139.49799999999999</v>
      </c>
      <c r="K102" s="1">
        <v>20</v>
      </c>
      <c r="L102" s="1">
        <v>100</v>
      </c>
      <c r="M102" s="1">
        <f t="shared" si="6"/>
        <v>21.721</v>
      </c>
      <c r="N102" s="1">
        <v>28.091000000000001</v>
      </c>
      <c r="O102" s="1">
        <v>66</v>
      </c>
      <c r="P102" s="1">
        <f t="shared" si="7"/>
        <v>31.850000000000005</v>
      </c>
      <c r="Q102" s="20">
        <f t="shared" si="8"/>
        <v>29.326458266194017</v>
      </c>
    </row>
    <row r="103" spans="1:19" s="1" customFormat="1" x14ac:dyDescent="0.2">
      <c r="A103" s="1">
        <v>102</v>
      </c>
      <c r="B103" s="1" t="s">
        <v>199</v>
      </c>
      <c r="C103" s="1" t="s">
        <v>50</v>
      </c>
      <c r="D103" s="1" t="s">
        <v>42</v>
      </c>
      <c r="E103" s="1">
        <v>3</v>
      </c>
      <c r="F103" s="1">
        <v>115.717</v>
      </c>
      <c r="G103" s="1">
        <v>22.157</v>
      </c>
      <c r="H103" s="1">
        <v>1.8240000000000001</v>
      </c>
      <c r="I103" s="1">
        <f t="shared" si="9"/>
        <v>139.69800000000001</v>
      </c>
      <c r="J103" s="1">
        <v>139.69200000000001</v>
      </c>
      <c r="K103" s="1">
        <v>20</v>
      </c>
      <c r="L103" s="1">
        <v>100</v>
      </c>
      <c r="M103" s="1">
        <f t="shared" si="6"/>
        <v>21.824000000000002</v>
      </c>
      <c r="N103" s="1">
        <v>27.869</v>
      </c>
      <c r="O103" s="1">
        <v>67</v>
      </c>
      <c r="P103" s="1">
        <f t="shared" si="7"/>
        <v>30.224999999999987</v>
      </c>
      <c r="Q103" s="20">
        <f t="shared" si="8"/>
        <v>27.698863636363633</v>
      </c>
    </row>
    <row r="104" spans="1:19" s="1" customFormat="1" x14ac:dyDescent="0.2">
      <c r="A104" s="1">
        <v>103</v>
      </c>
      <c r="B104" s="1" t="s">
        <v>35</v>
      </c>
      <c r="C104" s="1" t="s">
        <v>35</v>
      </c>
      <c r="D104" s="1" t="s">
        <v>42</v>
      </c>
      <c r="E104" s="6">
        <v>1</v>
      </c>
      <c r="F104" s="1">
        <v>114.497</v>
      </c>
      <c r="G104" s="1">
        <v>22.117000000000001</v>
      </c>
      <c r="H104" s="1">
        <v>1.758</v>
      </c>
      <c r="I104" s="1">
        <f t="shared" si="9"/>
        <v>138.37200000000001</v>
      </c>
      <c r="J104" s="1">
        <v>138.376</v>
      </c>
      <c r="K104" s="1">
        <v>20</v>
      </c>
      <c r="L104" s="1">
        <v>100</v>
      </c>
      <c r="M104" s="1">
        <f t="shared" si="6"/>
        <v>21.757999999999999</v>
      </c>
      <c r="N104" s="1">
        <v>22.925000000000001</v>
      </c>
      <c r="O104" s="1">
        <v>80</v>
      </c>
      <c r="P104" s="1">
        <f t="shared" si="7"/>
        <v>5.835000000000008</v>
      </c>
      <c r="Q104" s="20">
        <f t="shared" si="8"/>
        <v>5.3635444434231161</v>
      </c>
      <c r="R104" s="20">
        <f>AVERAGE(P104:P106)</f>
        <v>4.0333333333333359</v>
      </c>
      <c r="S104" s="20">
        <f>STDEV(P104:P106)</f>
        <v>1.5985175423914961</v>
      </c>
    </row>
    <row r="105" spans="1:19" s="1" customFormat="1" x14ac:dyDescent="0.2">
      <c r="A105" s="1">
        <v>104</v>
      </c>
      <c r="B105" s="1" t="s">
        <v>35</v>
      </c>
      <c r="C105" s="1" t="s">
        <v>35</v>
      </c>
      <c r="D105" s="1" t="s">
        <v>42</v>
      </c>
      <c r="E105" s="6">
        <v>2</v>
      </c>
      <c r="F105" s="1">
        <v>110.53700000000001</v>
      </c>
      <c r="G105" s="1">
        <v>22.545000000000002</v>
      </c>
      <c r="H105" s="1">
        <v>1.7350000000000001</v>
      </c>
      <c r="I105" s="1">
        <f t="shared" si="9"/>
        <v>134.81700000000001</v>
      </c>
      <c r="J105" s="1">
        <v>134.82</v>
      </c>
      <c r="K105" s="1">
        <v>20</v>
      </c>
      <c r="L105" s="1">
        <v>100</v>
      </c>
      <c r="M105" s="1">
        <f t="shared" si="6"/>
        <v>21.734999999999999</v>
      </c>
      <c r="N105" s="1">
        <v>22.431000000000001</v>
      </c>
      <c r="O105" s="1">
        <v>81</v>
      </c>
      <c r="P105" s="1">
        <f t="shared" si="7"/>
        <v>3.4800000000000075</v>
      </c>
      <c r="Q105" s="20">
        <f t="shared" si="8"/>
        <v>3.202208419599728</v>
      </c>
    </row>
    <row r="106" spans="1:19" s="1" customFormat="1" x14ac:dyDescent="0.2">
      <c r="A106" s="1">
        <v>105</v>
      </c>
      <c r="B106" s="1" t="s">
        <v>35</v>
      </c>
      <c r="C106" s="1" t="s">
        <v>35</v>
      </c>
      <c r="D106" s="1" t="s">
        <v>42</v>
      </c>
      <c r="E106" s="6">
        <v>3</v>
      </c>
      <c r="F106" s="1">
        <v>115.164</v>
      </c>
      <c r="G106" s="1">
        <v>22.699000000000002</v>
      </c>
      <c r="H106" s="1">
        <v>1.7310000000000001</v>
      </c>
      <c r="I106" s="1">
        <f t="shared" si="9"/>
        <v>139.59399999999999</v>
      </c>
      <c r="J106" s="1">
        <v>139.596</v>
      </c>
      <c r="K106" s="1">
        <v>20</v>
      </c>
      <c r="L106" s="1">
        <v>100</v>
      </c>
      <c r="M106" s="1">
        <f t="shared" si="6"/>
        <v>21.731000000000002</v>
      </c>
      <c r="N106" s="1">
        <v>22.288</v>
      </c>
      <c r="O106" s="1">
        <v>80</v>
      </c>
      <c r="P106" s="1">
        <f t="shared" si="7"/>
        <v>2.784999999999993</v>
      </c>
      <c r="Q106" s="20">
        <f t="shared" si="8"/>
        <v>2.5631586213243729</v>
      </c>
    </row>
    <row r="107" spans="1:19" s="1" customFormat="1" x14ac:dyDescent="0.2">
      <c r="A107" s="1">
        <v>106</v>
      </c>
      <c r="B107" s="1" t="s">
        <v>35</v>
      </c>
      <c r="C107" s="1" t="s">
        <v>35</v>
      </c>
      <c r="D107" s="6" t="s">
        <v>90</v>
      </c>
      <c r="E107" s="6">
        <v>1</v>
      </c>
      <c r="F107" s="1">
        <v>123.95099999999999</v>
      </c>
      <c r="G107" s="1">
        <v>22.986000000000001</v>
      </c>
      <c r="H107" s="6">
        <v>1.7929999999999999</v>
      </c>
      <c r="I107" s="6">
        <f t="shared" si="9"/>
        <v>148.72999999999999</v>
      </c>
      <c r="J107" s="6">
        <v>148.73599999999999</v>
      </c>
      <c r="K107" s="6">
        <v>20</v>
      </c>
      <c r="L107" s="6">
        <v>100</v>
      </c>
      <c r="M107" s="6">
        <f t="shared" si="6"/>
        <v>21.792999999999999</v>
      </c>
      <c r="N107" s="6">
        <v>24.719000000000001</v>
      </c>
      <c r="O107" s="6">
        <v>77</v>
      </c>
      <c r="P107" s="1">
        <f t="shared" si="7"/>
        <v>14.63000000000001</v>
      </c>
      <c r="Q107" s="20">
        <f t="shared" si="8"/>
        <v>13.426329555361818</v>
      </c>
      <c r="R107" s="20">
        <f>AVERAGE(P107:P109)</f>
        <v>12.720000000000004</v>
      </c>
      <c r="S107" s="20">
        <f>STDEV(P107:P109)</f>
        <v>1.6693411874149537</v>
      </c>
    </row>
    <row r="108" spans="1:19" s="1" customFormat="1" x14ac:dyDescent="0.2">
      <c r="A108" s="1">
        <v>107</v>
      </c>
      <c r="B108" s="1" t="s">
        <v>35</v>
      </c>
      <c r="C108" s="1" t="s">
        <v>35</v>
      </c>
      <c r="D108" s="6" t="s">
        <v>90</v>
      </c>
      <c r="E108" s="6">
        <v>2</v>
      </c>
      <c r="F108" s="1">
        <v>120.43600000000001</v>
      </c>
      <c r="G108" s="1">
        <v>22.914000000000001</v>
      </c>
      <c r="H108" s="6">
        <v>1.8220000000000001</v>
      </c>
      <c r="I108" s="6">
        <f t="shared" si="9"/>
        <v>145.17200000000003</v>
      </c>
      <c r="J108" s="6">
        <v>145.173</v>
      </c>
      <c r="K108" s="6">
        <v>20</v>
      </c>
      <c r="L108" s="6">
        <v>100</v>
      </c>
      <c r="M108" s="6">
        <f t="shared" si="6"/>
        <v>21.821999999999999</v>
      </c>
      <c r="N108" s="6">
        <v>24.13</v>
      </c>
      <c r="O108" s="6">
        <v>77</v>
      </c>
      <c r="P108" s="1">
        <f t="shared" si="7"/>
        <v>11.54</v>
      </c>
      <c r="Q108" s="20">
        <f t="shared" si="8"/>
        <v>10.576482448904763</v>
      </c>
    </row>
    <row r="109" spans="1:19" s="1" customFormat="1" x14ac:dyDescent="0.2">
      <c r="A109" s="1">
        <v>108</v>
      </c>
      <c r="B109" s="1" t="s">
        <v>35</v>
      </c>
      <c r="C109" s="1" t="s">
        <v>35</v>
      </c>
      <c r="D109" s="6" t="s">
        <v>90</v>
      </c>
      <c r="E109" s="6">
        <v>3</v>
      </c>
      <c r="F109" s="1">
        <v>142.58199999999999</v>
      </c>
      <c r="G109" s="1">
        <v>22.72</v>
      </c>
      <c r="H109" s="6">
        <v>1.8240000000000001</v>
      </c>
      <c r="I109" s="6">
        <f t="shared" si="9"/>
        <v>167.126</v>
      </c>
      <c r="J109" s="6">
        <v>167.126</v>
      </c>
      <c r="K109" s="6">
        <v>20</v>
      </c>
      <c r="L109" s="6">
        <v>100</v>
      </c>
      <c r="M109" s="6">
        <f t="shared" si="6"/>
        <v>21.824000000000002</v>
      </c>
      <c r="N109" s="6">
        <v>24.222000000000001</v>
      </c>
      <c r="O109" s="6">
        <v>78</v>
      </c>
      <c r="P109" s="1">
        <f t="shared" si="7"/>
        <v>11.989999999999998</v>
      </c>
      <c r="Q109" s="20">
        <f t="shared" si="8"/>
        <v>10.987903225806459</v>
      </c>
    </row>
    <row r="110" spans="1:19" s="1" customFormat="1" x14ac:dyDescent="0.2">
      <c r="A110" s="1">
        <v>109</v>
      </c>
      <c r="B110" s="1" t="s">
        <v>36</v>
      </c>
      <c r="C110" s="1" t="s">
        <v>36</v>
      </c>
      <c r="D110" s="1" t="s">
        <v>42</v>
      </c>
      <c r="E110" s="6">
        <v>1</v>
      </c>
      <c r="F110" s="1">
        <v>116.797</v>
      </c>
      <c r="G110" s="1">
        <v>22.18</v>
      </c>
      <c r="H110" s="1">
        <v>1.776</v>
      </c>
      <c r="I110" s="1">
        <f t="shared" si="9"/>
        <v>140.75300000000001</v>
      </c>
      <c r="J110" s="1">
        <v>140.75299999999999</v>
      </c>
      <c r="K110" s="1">
        <v>20</v>
      </c>
      <c r="L110" s="1">
        <v>100</v>
      </c>
      <c r="M110" s="1">
        <f t="shared" si="6"/>
        <v>21.776</v>
      </c>
      <c r="N110" s="1">
        <v>23.588000000000001</v>
      </c>
      <c r="O110" s="1">
        <v>85</v>
      </c>
      <c r="P110" s="1">
        <f t="shared" si="7"/>
        <v>9.0600000000000058</v>
      </c>
      <c r="Q110" s="20">
        <f t="shared" si="8"/>
        <v>8.3210874357090425</v>
      </c>
      <c r="R110" s="20">
        <f>AVERAGE(P110:P112)</f>
        <v>8.6700000000000088</v>
      </c>
      <c r="S110" s="20">
        <f>STDEV(P110:P112)</f>
        <v>0.74585521383174969</v>
      </c>
    </row>
    <row r="111" spans="1:19" s="1" customFormat="1" x14ac:dyDescent="0.2">
      <c r="A111" s="1">
        <v>110</v>
      </c>
      <c r="B111" s="1" t="s">
        <v>36</v>
      </c>
      <c r="C111" s="1" t="s">
        <v>36</v>
      </c>
      <c r="D111" s="1" t="s">
        <v>42</v>
      </c>
      <c r="E111" s="6">
        <v>2</v>
      </c>
      <c r="F111" s="1">
        <v>121.387</v>
      </c>
      <c r="G111" s="1">
        <v>22.422000000000001</v>
      </c>
      <c r="H111" s="1">
        <v>1.7909999999999999</v>
      </c>
      <c r="I111" s="1">
        <f t="shared" si="9"/>
        <v>145.6</v>
      </c>
      <c r="J111" s="1">
        <v>145.60300000000001</v>
      </c>
      <c r="K111" s="1">
        <v>20</v>
      </c>
      <c r="L111" s="1">
        <v>100</v>
      </c>
      <c r="M111" s="1">
        <f t="shared" si="6"/>
        <v>21.791</v>
      </c>
      <c r="N111" s="1">
        <v>23.353000000000002</v>
      </c>
      <c r="O111" s="1">
        <v>85</v>
      </c>
      <c r="P111" s="1">
        <f t="shared" si="7"/>
        <v>7.8100000000000049</v>
      </c>
      <c r="Q111" s="20">
        <f t="shared" si="8"/>
        <v>7.168096920747101</v>
      </c>
    </row>
    <row r="112" spans="1:19" s="1" customFormat="1" x14ac:dyDescent="0.2">
      <c r="A112" s="1">
        <v>111</v>
      </c>
      <c r="B112" s="1" t="s">
        <v>36</v>
      </c>
      <c r="C112" s="1" t="s">
        <v>36</v>
      </c>
      <c r="D112" s="1" t="s">
        <v>42</v>
      </c>
      <c r="E112" s="6">
        <v>3</v>
      </c>
      <c r="F112" s="1">
        <v>123.857</v>
      </c>
      <c r="G112" s="1">
        <v>22.798999999999999</v>
      </c>
      <c r="H112" s="1">
        <v>1.74</v>
      </c>
      <c r="I112" s="1">
        <f t="shared" si="9"/>
        <v>148.39600000000002</v>
      </c>
      <c r="J112" s="1">
        <v>148.39400000000001</v>
      </c>
      <c r="K112" s="1">
        <v>20</v>
      </c>
      <c r="L112" s="1">
        <v>100</v>
      </c>
      <c r="M112" s="1">
        <f t="shared" si="6"/>
        <v>21.74</v>
      </c>
      <c r="N112" s="1">
        <v>23.568000000000001</v>
      </c>
      <c r="O112" s="1">
        <v>85</v>
      </c>
      <c r="P112" s="1">
        <f t="shared" si="7"/>
        <v>9.1400000000000148</v>
      </c>
      <c r="Q112" s="20">
        <f t="shared" si="8"/>
        <v>8.4084636614535491</v>
      </c>
    </row>
    <row r="113" spans="1:19" s="1" customFormat="1" x14ac:dyDescent="0.2">
      <c r="A113" s="1">
        <v>112</v>
      </c>
      <c r="B113" s="1" t="s">
        <v>36</v>
      </c>
      <c r="C113" s="1" t="s">
        <v>36</v>
      </c>
      <c r="D113" s="6" t="s">
        <v>90</v>
      </c>
      <c r="E113" s="6">
        <v>1</v>
      </c>
      <c r="F113" s="1">
        <v>122.255</v>
      </c>
      <c r="G113" s="1">
        <v>22.498000000000001</v>
      </c>
      <c r="H113" s="6">
        <v>1.766</v>
      </c>
      <c r="I113" s="6">
        <f t="shared" si="9"/>
        <v>146.51899999999998</v>
      </c>
      <c r="J113" s="6">
        <v>146.52000000000001</v>
      </c>
      <c r="K113" s="6">
        <v>20</v>
      </c>
      <c r="L113" s="6">
        <v>100</v>
      </c>
      <c r="M113" s="6">
        <f t="shared" si="6"/>
        <v>21.765999999999998</v>
      </c>
      <c r="N113" s="6">
        <v>26.831</v>
      </c>
      <c r="O113" s="6">
        <v>70</v>
      </c>
      <c r="P113" s="1">
        <f t="shared" si="7"/>
        <v>25.325000000000006</v>
      </c>
      <c r="Q113" s="20">
        <f t="shared" si="8"/>
        <v>23.27023798584948</v>
      </c>
      <c r="R113" s="20">
        <f>AVERAGE(P113:P115)</f>
        <v>26.593333333333334</v>
      </c>
      <c r="S113" s="20">
        <f>STDEV(P113:P115)</f>
        <v>1.3722275078620627</v>
      </c>
    </row>
    <row r="114" spans="1:19" s="1" customFormat="1" x14ac:dyDescent="0.2">
      <c r="A114" s="1">
        <v>113</v>
      </c>
      <c r="B114" s="1" t="s">
        <v>36</v>
      </c>
      <c r="C114" s="1" t="s">
        <v>36</v>
      </c>
      <c r="D114" s="6" t="s">
        <v>90</v>
      </c>
      <c r="E114" s="6">
        <v>2</v>
      </c>
      <c r="F114" s="1">
        <v>123.01900000000001</v>
      </c>
      <c r="G114" s="1">
        <v>22.835000000000001</v>
      </c>
      <c r="H114" s="6">
        <v>1.7729999999999999</v>
      </c>
      <c r="I114" s="6">
        <f t="shared" si="9"/>
        <v>147.62700000000001</v>
      </c>
      <c r="J114" s="6">
        <v>147.63200000000001</v>
      </c>
      <c r="K114" s="6">
        <v>20</v>
      </c>
      <c r="L114" s="6">
        <v>100</v>
      </c>
      <c r="M114" s="6">
        <f t="shared" si="6"/>
        <v>21.773</v>
      </c>
      <c r="N114" s="6">
        <v>27.053999999999998</v>
      </c>
      <c r="O114" s="6">
        <v>71</v>
      </c>
      <c r="P114" s="1">
        <f t="shared" si="7"/>
        <v>26.404999999999994</v>
      </c>
      <c r="Q114" s="20">
        <f t="shared" si="8"/>
        <v>24.254811004455057</v>
      </c>
    </row>
    <row r="115" spans="1:19" s="1" customFormat="1" x14ac:dyDescent="0.2">
      <c r="A115" s="1">
        <v>114</v>
      </c>
      <c r="B115" s="1" t="s">
        <v>36</v>
      </c>
      <c r="C115" s="1" t="s">
        <v>36</v>
      </c>
      <c r="D115" s="6" t="s">
        <v>90</v>
      </c>
      <c r="E115" s="6">
        <v>3</v>
      </c>
      <c r="F115" s="1">
        <v>118.55200000000001</v>
      </c>
      <c r="G115" s="1">
        <v>22.49</v>
      </c>
      <c r="H115" s="6">
        <v>1.7509999999999999</v>
      </c>
      <c r="I115" s="6">
        <f t="shared" si="9"/>
        <v>142.79300000000001</v>
      </c>
      <c r="J115" s="6">
        <v>142.80000000000001</v>
      </c>
      <c r="K115" s="6">
        <v>20</v>
      </c>
      <c r="L115" s="6">
        <v>100</v>
      </c>
      <c r="M115" s="6">
        <f t="shared" si="6"/>
        <v>21.751000000000001</v>
      </c>
      <c r="N115" s="6">
        <v>27.361000000000001</v>
      </c>
      <c r="O115" s="6">
        <v>71</v>
      </c>
      <c r="P115" s="1">
        <f t="shared" si="7"/>
        <v>28.05</v>
      </c>
      <c r="Q115" s="20">
        <f t="shared" si="8"/>
        <v>25.791917612983308</v>
      </c>
    </row>
    <row r="116" spans="1:19" s="1" customFormat="1" x14ac:dyDescent="0.2">
      <c r="A116" s="1">
        <v>115</v>
      </c>
      <c r="B116" s="1" t="s">
        <v>37</v>
      </c>
      <c r="C116" s="1" t="s">
        <v>37</v>
      </c>
      <c r="D116" s="1" t="s">
        <v>42</v>
      </c>
      <c r="E116" s="6">
        <v>1</v>
      </c>
      <c r="F116" s="1">
        <v>116.12</v>
      </c>
      <c r="G116" s="1">
        <v>22.984999999999999</v>
      </c>
      <c r="H116" s="6">
        <v>1.7529999999999999</v>
      </c>
      <c r="I116" s="6">
        <f t="shared" si="9"/>
        <v>140.858</v>
      </c>
      <c r="J116" s="6">
        <v>140.852</v>
      </c>
      <c r="K116" s="6">
        <v>20</v>
      </c>
      <c r="L116" s="6">
        <v>100</v>
      </c>
      <c r="M116" s="6">
        <f t="shared" si="6"/>
        <v>21.753</v>
      </c>
      <c r="N116" s="6">
        <v>26.812999999999999</v>
      </c>
      <c r="O116" s="6">
        <v>73</v>
      </c>
      <c r="P116" s="1">
        <f t="shared" si="7"/>
        <v>25.299999999999994</v>
      </c>
      <c r="Q116" s="20">
        <f t="shared" si="8"/>
        <v>23.261159380315348</v>
      </c>
      <c r="R116" s="20">
        <f>AVERAGE(P116:P118)</f>
        <v>26.133333333333336</v>
      </c>
      <c r="S116" s="20">
        <f>STDEV(P116:P118)</f>
        <v>0.7574518686578996</v>
      </c>
    </row>
    <row r="117" spans="1:19" s="1" customFormat="1" x14ac:dyDescent="0.2">
      <c r="A117" s="1">
        <v>116</v>
      </c>
      <c r="B117" s="1" t="s">
        <v>37</v>
      </c>
      <c r="C117" s="1" t="s">
        <v>37</v>
      </c>
      <c r="D117" s="1" t="s">
        <v>42</v>
      </c>
      <c r="E117" s="6">
        <v>2</v>
      </c>
      <c r="F117" s="1">
        <v>120.45099999999999</v>
      </c>
      <c r="G117" s="1">
        <v>22.905999999999999</v>
      </c>
      <c r="H117" s="6">
        <v>1.7749999999999999</v>
      </c>
      <c r="I117" s="6">
        <f t="shared" si="9"/>
        <v>145.13200000000001</v>
      </c>
      <c r="J117" s="6">
        <v>145.131</v>
      </c>
      <c r="K117" s="6">
        <v>20</v>
      </c>
      <c r="L117" s="6">
        <v>100</v>
      </c>
      <c r="M117" s="6">
        <f t="shared" si="6"/>
        <v>21.774999999999999</v>
      </c>
      <c r="N117" s="6">
        <v>27.131</v>
      </c>
      <c r="O117" s="6">
        <v>72</v>
      </c>
      <c r="P117" s="1">
        <f t="shared" si="7"/>
        <v>26.780000000000008</v>
      </c>
      <c r="Q117" s="20">
        <f t="shared" si="8"/>
        <v>24.597014925373131</v>
      </c>
      <c r="R117" s="6"/>
      <c r="S117" s="6"/>
    </row>
    <row r="118" spans="1:19" s="1" customFormat="1" x14ac:dyDescent="0.2">
      <c r="A118" s="1">
        <v>117</v>
      </c>
      <c r="B118" s="1" t="s">
        <v>37</v>
      </c>
      <c r="C118" s="1" t="s">
        <v>37</v>
      </c>
      <c r="D118" s="1" t="s">
        <v>42</v>
      </c>
      <c r="E118" s="6">
        <v>3</v>
      </c>
      <c r="F118" s="1">
        <v>123.958</v>
      </c>
      <c r="G118" s="1">
        <v>22.713999999999999</v>
      </c>
      <c r="H118" s="6">
        <v>1.7529999999999999</v>
      </c>
      <c r="I118" s="6">
        <f t="shared" si="9"/>
        <v>148.42499999999998</v>
      </c>
      <c r="J118" s="6">
        <v>148.416</v>
      </c>
      <c r="K118" s="6">
        <v>20</v>
      </c>
      <c r="L118" s="6">
        <v>100</v>
      </c>
      <c r="M118" s="6">
        <f t="shared" si="6"/>
        <v>21.753</v>
      </c>
      <c r="N118" s="6">
        <v>27.016999999999999</v>
      </c>
      <c r="O118" s="6">
        <v>71</v>
      </c>
      <c r="P118" s="1">
        <f t="shared" si="7"/>
        <v>26.32</v>
      </c>
      <c r="Q118" s="20">
        <f t="shared" si="8"/>
        <v>24.198961062841899</v>
      </c>
      <c r="R118" s="6"/>
      <c r="S118" s="6"/>
    </row>
    <row r="119" spans="1:19" s="1" customFormat="1" x14ac:dyDescent="0.2">
      <c r="A119" s="1">
        <v>118</v>
      </c>
      <c r="B119" s="1" t="s">
        <v>37</v>
      </c>
      <c r="C119" s="1" t="s">
        <v>37</v>
      </c>
      <c r="D119" s="6" t="s">
        <v>90</v>
      </c>
      <c r="E119" s="6">
        <v>1</v>
      </c>
      <c r="F119" s="1">
        <v>120.767</v>
      </c>
      <c r="G119" s="1">
        <v>22.21</v>
      </c>
      <c r="H119" s="6">
        <v>1.778</v>
      </c>
      <c r="I119" s="6">
        <f t="shared" si="9"/>
        <v>144.755</v>
      </c>
      <c r="J119" s="6">
        <v>144.75899999999999</v>
      </c>
      <c r="K119" s="6">
        <v>20</v>
      </c>
      <c r="L119" s="6">
        <v>100</v>
      </c>
      <c r="M119" s="6">
        <f t="shared" si="6"/>
        <v>21.777999999999999</v>
      </c>
      <c r="N119" s="6">
        <v>27.98</v>
      </c>
      <c r="O119" s="6">
        <v>71</v>
      </c>
      <c r="P119" s="1">
        <f t="shared" si="7"/>
        <v>31.010000000000009</v>
      </c>
      <c r="Q119" s="20">
        <f t="shared" si="8"/>
        <v>28.478280833869043</v>
      </c>
      <c r="R119" s="20">
        <f>AVERAGE(P119:P121)</f>
        <v>32.778333333333343</v>
      </c>
      <c r="S119" s="20">
        <f>STDEV(P119:P121)</f>
        <v>1.5375819761343887</v>
      </c>
    </row>
    <row r="120" spans="1:19" s="1" customFormat="1" x14ac:dyDescent="0.2">
      <c r="A120" s="1">
        <v>119</v>
      </c>
      <c r="B120" s="1" t="s">
        <v>37</v>
      </c>
      <c r="C120" s="1" t="s">
        <v>37</v>
      </c>
      <c r="D120" s="6" t="s">
        <v>90</v>
      </c>
      <c r="E120" s="6">
        <v>2</v>
      </c>
      <c r="F120" s="1">
        <v>120.08499999999999</v>
      </c>
      <c r="G120" s="1">
        <v>22.704999999999998</v>
      </c>
      <c r="H120" s="6">
        <v>1.8049999999999999</v>
      </c>
      <c r="I120" s="6">
        <f t="shared" si="9"/>
        <v>144.595</v>
      </c>
      <c r="J120" s="6">
        <v>144.59299999999999</v>
      </c>
      <c r="K120" s="6">
        <v>20</v>
      </c>
      <c r="L120" s="6">
        <v>100</v>
      </c>
      <c r="M120" s="6">
        <f t="shared" si="6"/>
        <v>21.805</v>
      </c>
      <c r="N120" s="6">
        <v>28.51</v>
      </c>
      <c r="O120" s="6">
        <v>69</v>
      </c>
      <c r="P120" s="1">
        <f t="shared" si="7"/>
        <v>33.525000000000013</v>
      </c>
      <c r="Q120" s="20">
        <f t="shared" si="8"/>
        <v>30.749828021096096</v>
      </c>
    </row>
    <row r="121" spans="1:19" s="1" customFormat="1" x14ac:dyDescent="0.2">
      <c r="A121" s="1">
        <v>120</v>
      </c>
      <c r="B121" s="1" t="s">
        <v>37</v>
      </c>
      <c r="C121" s="1" t="s">
        <v>37</v>
      </c>
      <c r="D121" s="6" t="s">
        <v>90</v>
      </c>
      <c r="E121" s="6">
        <v>3</v>
      </c>
      <c r="F121" s="1">
        <v>116.121</v>
      </c>
      <c r="G121" s="1">
        <v>23.026</v>
      </c>
      <c r="H121" s="6">
        <v>1.6970000000000001</v>
      </c>
      <c r="I121" s="6">
        <f t="shared" si="9"/>
        <v>140.84399999999999</v>
      </c>
      <c r="J121" s="6">
        <v>140.84399999999999</v>
      </c>
      <c r="K121" s="6">
        <v>20</v>
      </c>
      <c r="L121" s="6">
        <v>100</v>
      </c>
      <c r="M121" s="6">
        <f t="shared" si="6"/>
        <v>21.696999999999999</v>
      </c>
      <c r="N121" s="6">
        <v>28.457000000000001</v>
      </c>
      <c r="O121" s="6">
        <v>71</v>
      </c>
      <c r="P121" s="1">
        <f t="shared" si="7"/>
        <v>33.800000000000004</v>
      </c>
      <c r="Q121" s="20">
        <f t="shared" si="8"/>
        <v>31.156381066506889</v>
      </c>
    </row>
    <row r="122" spans="1:19" s="1" customFormat="1" x14ac:dyDescent="0.2">
      <c r="A122" s="1">
        <v>121</v>
      </c>
      <c r="B122" s="1" t="s">
        <v>38</v>
      </c>
      <c r="C122" s="1" t="s">
        <v>38</v>
      </c>
      <c r="D122" s="1" t="s">
        <v>42</v>
      </c>
      <c r="E122" s="6">
        <v>1</v>
      </c>
      <c r="F122" s="1">
        <v>122.31100000000001</v>
      </c>
      <c r="G122" s="1">
        <v>22.495000000000001</v>
      </c>
      <c r="H122" s="6">
        <v>1.778</v>
      </c>
      <c r="I122" s="6">
        <f t="shared" si="9"/>
        <v>146.584</v>
      </c>
      <c r="J122" s="6">
        <v>146.583</v>
      </c>
      <c r="K122" s="6">
        <v>20</v>
      </c>
      <c r="L122" s="6">
        <v>100</v>
      </c>
      <c r="M122" s="6">
        <f t="shared" si="6"/>
        <v>21.777999999999999</v>
      </c>
      <c r="N122" s="6">
        <v>27.016999999999999</v>
      </c>
      <c r="O122" s="6">
        <v>70</v>
      </c>
      <c r="P122" s="1">
        <f t="shared" si="7"/>
        <v>26.195000000000004</v>
      </c>
      <c r="Q122" s="20">
        <f t="shared" si="8"/>
        <v>24.056387179722645</v>
      </c>
      <c r="R122" s="20">
        <f>AVERAGE(P122:P124)</f>
        <v>25.658333333333342</v>
      </c>
      <c r="S122" s="20">
        <f>STDEV(P122:P124)</f>
        <v>4.9319477220802952</v>
      </c>
    </row>
    <row r="123" spans="1:19" s="1" customFormat="1" x14ac:dyDescent="0.2">
      <c r="A123" s="1">
        <v>122</v>
      </c>
      <c r="B123" s="1" t="s">
        <v>38</v>
      </c>
      <c r="C123" s="1" t="s">
        <v>38</v>
      </c>
      <c r="D123" s="1" t="s">
        <v>42</v>
      </c>
      <c r="E123" s="6">
        <v>2</v>
      </c>
      <c r="F123" s="1">
        <v>123.035</v>
      </c>
      <c r="G123" s="1">
        <v>22.837</v>
      </c>
      <c r="H123" s="6">
        <v>1.766</v>
      </c>
      <c r="I123" s="6">
        <f t="shared" si="9"/>
        <v>147.63799999999998</v>
      </c>
      <c r="J123" s="6">
        <v>147.626</v>
      </c>
      <c r="K123" s="6">
        <v>20</v>
      </c>
      <c r="L123" s="6">
        <v>100</v>
      </c>
      <c r="M123" s="6">
        <f t="shared" si="6"/>
        <v>21.765999999999998</v>
      </c>
      <c r="N123" s="6">
        <v>27.826000000000001</v>
      </c>
      <c r="O123" s="6">
        <v>71</v>
      </c>
      <c r="P123" s="1">
        <f t="shared" si="7"/>
        <v>30.300000000000011</v>
      </c>
      <c r="Q123" s="20">
        <f t="shared" si="8"/>
        <v>27.841587797482315</v>
      </c>
      <c r="R123" s="6"/>
      <c r="S123" s="6"/>
    </row>
    <row r="124" spans="1:19" s="1" customFormat="1" x14ac:dyDescent="0.2">
      <c r="A124" s="1">
        <v>123</v>
      </c>
      <c r="B124" s="1" t="s">
        <v>38</v>
      </c>
      <c r="C124" s="1" t="s">
        <v>38</v>
      </c>
      <c r="D124" s="1" t="s">
        <v>42</v>
      </c>
      <c r="E124" s="6">
        <v>3</v>
      </c>
      <c r="F124" s="1">
        <v>118.559</v>
      </c>
      <c r="G124" s="1">
        <v>22.474</v>
      </c>
      <c r="H124" s="6">
        <v>1.758</v>
      </c>
      <c r="I124" s="6">
        <f t="shared" si="9"/>
        <v>142.791</v>
      </c>
      <c r="J124" s="6">
        <v>142.77600000000001</v>
      </c>
      <c r="K124" s="6">
        <v>20</v>
      </c>
      <c r="L124" s="6">
        <v>100</v>
      </c>
      <c r="M124" s="6">
        <f t="shared" si="6"/>
        <v>21.757999999999999</v>
      </c>
      <c r="N124" s="6">
        <v>25.853999999999999</v>
      </c>
      <c r="O124" s="6">
        <v>71</v>
      </c>
      <c r="P124" s="1">
        <f t="shared" si="7"/>
        <v>20.48</v>
      </c>
      <c r="Q124" s="20">
        <f t="shared" si="8"/>
        <v>18.825259674602446</v>
      </c>
      <c r="R124" s="6"/>
      <c r="S124" s="6"/>
    </row>
    <row r="125" spans="1:19" s="1" customFormat="1" x14ac:dyDescent="0.2">
      <c r="A125" s="1">
        <v>124</v>
      </c>
      <c r="B125" s="1" t="s">
        <v>38</v>
      </c>
      <c r="C125" s="1" t="s">
        <v>38</v>
      </c>
      <c r="D125" s="6" t="s">
        <v>90</v>
      </c>
      <c r="E125" s="6">
        <v>1</v>
      </c>
      <c r="F125" s="1">
        <v>115.285</v>
      </c>
      <c r="G125" s="1">
        <v>22.17</v>
      </c>
      <c r="H125" s="6">
        <v>1.7270000000000001</v>
      </c>
      <c r="I125" s="6">
        <f t="shared" si="9"/>
        <v>139.18199999999999</v>
      </c>
      <c r="J125" s="6">
        <v>139.18100000000001</v>
      </c>
      <c r="K125" s="6">
        <v>20</v>
      </c>
      <c r="L125" s="6">
        <v>100</v>
      </c>
      <c r="M125" s="6">
        <f t="shared" si="6"/>
        <v>21.727</v>
      </c>
      <c r="N125" s="6">
        <v>31.780999999999999</v>
      </c>
      <c r="O125" s="6">
        <v>63</v>
      </c>
      <c r="P125" s="1">
        <f t="shared" si="7"/>
        <v>50.269999999999996</v>
      </c>
      <c r="Q125" s="20">
        <f t="shared" si="8"/>
        <v>46.274221015326553</v>
      </c>
      <c r="R125" s="20">
        <f>AVERAGE(P125:P127)</f>
        <v>53.451666666666654</v>
      </c>
      <c r="S125" s="20">
        <f>STDEV(P125:P127)</f>
        <v>3.0124007590845738</v>
      </c>
    </row>
    <row r="126" spans="1:19" s="1" customFormat="1" x14ac:dyDescent="0.2">
      <c r="A126" s="1">
        <v>125</v>
      </c>
      <c r="B126" s="1" t="s">
        <v>38</v>
      </c>
      <c r="C126" s="1" t="s">
        <v>38</v>
      </c>
      <c r="D126" s="6" t="s">
        <v>90</v>
      </c>
      <c r="E126" s="6">
        <v>2</v>
      </c>
      <c r="F126" s="1">
        <v>115.71</v>
      </c>
      <c r="G126" s="1">
        <v>22.803000000000001</v>
      </c>
      <c r="H126" s="6">
        <v>1.7330000000000001</v>
      </c>
      <c r="I126" s="6">
        <f t="shared" si="9"/>
        <v>140.24600000000001</v>
      </c>
      <c r="J126" s="6">
        <v>140.24600000000001</v>
      </c>
      <c r="K126" s="6">
        <v>20</v>
      </c>
      <c r="L126" s="6">
        <v>100</v>
      </c>
      <c r="M126" s="6">
        <f t="shared" si="6"/>
        <v>21.733000000000001</v>
      </c>
      <c r="N126" s="6">
        <v>32.984999999999999</v>
      </c>
      <c r="O126" s="6">
        <v>65</v>
      </c>
      <c r="P126" s="1">
        <f t="shared" si="7"/>
        <v>56.259999999999991</v>
      </c>
      <c r="Q126" s="20">
        <f t="shared" si="8"/>
        <v>51.773800211659683</v>
      </c>
    </row>
    <row r="127" spans="1:19" s="1" customFormat="1" x14ac:dyDescent="0.2">
      <c r="A127" s="1">
        <v>126</v>
      </c>
      <c r="B127" s="1" t="s">
        <v>38</v>
      </c>
      <c r="C127" s="1" t="s">
        <v>38</v>
      </c>
      <c r="D127" s="6" t="s">
        <v>90</v>
      </c>
      <c r="E127" s="6">
        <v>3</v>
      </c>
      <c r="F127" s="1">
        <v>122.629</v>
      </c>
      <c r="G127" s="1">
        <v>22.155999999999999</v>
      </c>
      <c r="H127" s="6">
        <v>1.7909999999999999</v>
      </c>
      <c r="I127" s="6">
        <f t="shared" si="9"/>
        <v>146.57599999999999</v>
      </c>
      <c r="J127" s="6">
        <v>146.57499999999999</v>
      </c>
      <c r="K127" s="6">
        <v>20</v>
      </c>
      <c r="L127" s="6">
        <v>100</v>
      </c>
      <c r="M127" s="6">
        <f t="shared" si="6"/>
        <v>21.791</v>
      </c>
      <c r="N127" s="6">
        <v>32.555999999999997</v>
      </c>
      <c r="O127" s="6">
        <v>63</v>
      </c>
      <c r="P127" s="1">
        <f t="shared" si="7"/>
        <v>53.824999999999989</v>
      </c>
      <c r="Q127" s="20">
        <f t="shared" si="8"/>
        <v>49.401128906429257</v>
      </c>
    </row>
    <row r="128" spans="1:19" s="1" customFormat="1" x14ac:dyDescent="0.2">
      <c r="A128" s="1">
        <v>127</v>
      </c>
      <c r="B128" s="6" t="s">
        <v>201</v>
      </c>
      <c r="C128" s="6" t="s">
        <v>47</v>
      </c>
      <c r="D128" s="1" t="s">
        <v>42</v>
      </c>
      <c r="E128" s="6">
        <v>1</v>
      </c>
      <c r="F128" s="1">
        <v>120.779</v>
      </c>
      <c r="G128" s="1">
        <v>22.204999999999998</v>
      </c>
      <c r="H128" s="6">
        <v>1.7250000000000001</v>
      </c>
      <c r="I128" s="6">
        <f t="shared" si="9"/>
        <v>144.70899999999997</v>
      </c>
      <c r="J128" s="6">
        <v>144.69999999999999</v>
      </c>
      <c r="K128" s="6">
        <v>20</v>
      </c>
      <c r="L128" s="6">
        <v>100</v>
      </c>
      <c r="M128" s="6">
        <f t="shared" si="6"/>
        <v>21.725000000000001</v>
      </c>
      <c r="N128" s="6">
        <v>24.274999999999999</v>
      </c>
      <c r="O128" s="6">
        <v>81</v>
      </c>
      <c r="P128" s="1">
        <f t="shared" si="7"/>
        <v>12.749999999999986</v>
      </c>
      <c r="Q128" s="20">
        <f t="shared" si="8"/>
        <v>11.737629459148433</v>
      </c>
      <c r="R128" s="20">
        <f>AVERAGE(P128:P130)</f>
        <v>12.539999999999997</v>
      </c>
      <c r="S128" s="20">
        <f>STDEV(P128:P130)</f>
        <v>0.22068076490713309</v>
      </c>
    </row>
    <row r="129" spans="1:19" s="1" customFormat="1" x14ac:dyDescent="0.2">
      <c r="A129" s="1">
        <v>128</v>
      </c>
      <c r="B129" s="6" t="s">
        <v>201</v>
      </c>
      <c r="C129" s="6" t="s">
        <v>47</v>
      </c>
      <c r="D129" s="1" t="s">
        <v>42</v>
      </c>
      <c r="E129" s="6">
        <v>2</v>
      </c>
      <c r="F129" s="1">
        <v>124.554</v>
      </c>
      <c r="G129" s="1">
        <v>22.702000000000002</v>
      </c>
      <c r="H129" s="6">
        <v>1.6950000000000001</v>
      </c>
      <c r="I129" s="6">
        <f t="shared" si="9"/>
        <v>148.95099999999999</v>
      </c>
      <c r="J129" s="6">
        <v>148.94999999999999</v>
      </c>
      <c r="K129" s="6">
        <v>20</v>
      </c>
      <c r="L129" s="6">
        <v>100</v>
      </c>
      <c r="M129" s="6">
        <f t="shared" si="6"/>
        <v>21.695</v>
      </c>
      <c r="N129" s="6">
        <v>24.157</v>
      </c>
      <c r="O129" s="6">
        <v>85</v>
      </c>
      <c r="P129" s="1">
        <f t="shared" si="7"/>
        <v>12.309999999999999</v>
      </c>
      <c r="Q129" s="20">
        <f t="shared" si="8"/>
        <v>11.348236920949528</v>
      </c>
      <c r="R129" s="6"/>
      <c r="S129" s="6"/>
    </row>
    <row r="130" spans="1:19" s="1" customFormat="1" x14ac:dyDescent="0.2">
      <c r="A130" s="1">
        <v>129</v>
      </c>
      <c r="B130" s="6" t="s">
        <v>201</v>
      </c>
      <c r="C130" s="6" t="s">
        <v>47</v>
      </c>
      <c r="D130" s="1" t="s">
        <v>42</v>
      </c>
      <c r="E130" s="6">
        <v>3</v>
      </c>
      <c r="F130" s="1">
        <v>124.003</v>
      </c>
      <c r="G130" s="1">
        <v>23.021999999999998</v>
      </c>
      <c r="H130" s="6">
        <v>1.782</v>
      </c>
      <c r="I130" s="6">
        <f t="shared" ref="I130:I138" si="10">SUM(F130:H130)</f>
        <v>148.80700000000002</v>
      </c>
      <c r="J130" s="6">
        <v>148.792</v>
      </c>
      <c r="K130" s="6">
        <v>20</v>
      </c>
      <c r="L130" s="6">
        <v>100</v>
      </c>
      <c r="M130" s="6">
        <f t="shared" ref="M130:M193" si="11">SUM(H130,K130)</f>
        <v>21.782</v>
      </c>
      <c r="N130" s="6">
        <v>24.294</v>
      </c>
      <c r="O130" s="6">
        <v>85</v>
      </c>
      <c r="P130" s="1">
        <f t="shared" ref="P130:P193" si="12">100*(N130-M130)/(M130-H130)</f>
        <v>12.560000000000002</v>
      </c>
      <c r="Q130" s="20">
        <f t="shared" ref="Q130:Q193" si="13">((N130-(H130*(N130/M130))-K130)*100)/K130</f>
        <v>11.532457992838125</v>
      </c>
      <c r="R130" s="6"/>
      <c r="S130" s="6"/>
    </row>
    <row r="131" spans="1:19" s="1" customFormat="1" x14ac:dyDescent="0.2">
      <c r="A131" s="1">
        <v>130</v>
      </c>
      <c r="B131" s="1" t="s">
        <v>11</v>
      </c>
      <c r="C131" s="1" t="s">
        <v>11</v>
      </c>
      <c r="D131" s="1" t="s">
        <v>42</v>
      </c>
      <c r="E131" s="1">
        <v>1</v>
      </c>
      <c r="F131" s="1">
        <v>149.42599999999999</v>
      </c>
      <c r="G131" s="1">
        <v>22.248000000000001</v>
      </c>
      <c r="H131" s="1">
        <v>1.766</v>
      </c>
      <c r="I131" s="1">
        <f t="shared" si="10"/>
        <v>173.43999999999997</v>
      </c>
      <c r="J131" s="1">
        <v>173.435</v>
      </c>
      <c r="K131" s="1">
        <v>20</v>
      </c>
      <c r="L131" s="1">
        <v>100</v>
      </c>
      <c r="M131" s="1">
        <f t="shared" si="11"/>
        <v>21.765999999999998</v>
      </c>
      <c r="N131" s="1">
        <v>40.332000000000001</v>
      </c>
      <c r="O131" s="1">
        <v>65</v>
      </c>
      <c r="P131" s="1">
        <f t="shared" si="12"/>
        <v>92.830000000000013</v>
      </c>
      <c r="Q131" s="20">
        <f t="shared" si="13"/>
        <v>85.298171460075338</v>
      </c>
      <c r="R131" s="20">
        <f>AVERAGE(P131:P133)</f>
        <v>99.280000000000015</v>
      </c>
      <c r="S131" s="20">
        <f>STDEV(P131:P133)</f>
        <v>6.3523617655168243</v>
      </c>
    </row>
    <row r="132" spans="1:19" s="1" customFormat="1" x14ac:dyDescent="0.2">
      <c r="A132" s="1">
        <v>131</v>
      </c>
      <c r="B132" s="1" t="s">
        <v>11</v>
      </c>
      <c r="C132" s="1" t="s">
        <v>11</v>
      </c>
      <c r="D132" s="1" t="s">
        <v>42</v>
      </c>
      <c r="E132" s="1">
        <v>2</v>
      </c>
      <c r="F132" s="1">
        <v>140.07400000000001</v>
      </c>
      <c r="G132" s="1">
        <v>21.492999999999999</v>
      </c>
      <c r="H132" s="1">
        <v>1.746</v>
      </c>
      <c r="I132" s="1">
        <f t="shared" si="10"/>
        <v>163.31300000000002</v>
      </c>
      <c r="J132" s="1">
        <v>163.309</v>
      </c>
      <c r="K132" s="1">
        <v>20</v>
      </c>
      <c r="L132" s="1">
        <v>100</v>
      </c>
      <c r="M132" s="1">
        <f t="shared" si="11"/>
        <v>21.745999999999999</v>
      </c>
      <c r="N132" s="1">
        <v>41.642000000000003</v>
      </c>
      <c r="O132" s="1">
        <v>65</v>
      </c>
      <c r="P132" s="1">
        <f t="shared" si="12"/>
        <v>99.480000000000018</v>
      </c>
      <c r="Q132" s="20">
        <f t="shared" si="13"/>
        <v>91.492688310493904</v>
      </c>
      <c r="R132" s="20"/>
      <c r="S132" s="20"/>
    </row>
    <row r="133" spans="1:19" s="1" customFormat="1" x14ac:dyDescent="0.2">
      <c r="A133" s="1">
        <v>132</v>
      </c>
      <c r="B133" s="1" t="s">
        <v>11</v>
      </c>
      <c r="C133" s="1" t="s">
        <v>11</v>
      </c>
      <c r="D133" s="1" t="s">
        <v>42</v>
      </c>
      <c r="E133" s="1">
        <v>3</v>
      </c>
      <c r="F133" s="1">
        <v>122.709</v>
      </c>
      <c r="G133" s="1">
        <v>21.838000000000001</v>
      </c>
      <c r="H133" s="1">
        <v>1.7350000000000001</v>
      </c>
      <c r="I133" s="1">
        <f t="shared" si="10"/>
        <v>146.28200000000001</v>
      </c>
      <c r="J133" s="1">
        <v>146.279</v>
      </c>
      <c r="K133" s="1">
        <v>20</v>
      </c>
      <c r="L133" s="1">
        <v>100</v>
      </c>
      <c r="M133" s="1">
        <f t="shared" si="11"/>
        <v>21.734999999999999</v>
      </c>
      <c r="N133" s="1">
        <v>42.841000000000001</v>
      </c>
      <c r="O133" s="1">
        <v>65</v>
      </c>
      <c r="P133" s="1">
        <f t="shared" si="12"/>
        <v>105.53000000000002</v>
      </c>
      <c r="Q133" s="20">
        <f t="shared" si="13"/>
        <v>97.1060501495284</v>
      </c>
      <c r="R133" s="20"/>
      <c r="S133" s="20"/>
    </row>
    <row r="134" spans="1:19" s="1" customFormat="1" x14ac:dyDescent="0.2">
      <c r="A134" s="1">
        <v>133</v>
      </c>
      <c r="B134" s="1" t="s">
        <v>11</v>
      </c>
      <c r="C134" s="1" t="s">
        <v>11</v>
      </c>
      <c r="D134" s="6" t="s">
        <v>90</v>
      </c>
      <c r="E134" s="6">
        <v>1</v>
      </c>
      <c r="F134" s="1">
        <v>116.79900000000001</v>
      </c>
      <c r="G134" s="1">
        <v>22.178999999999998</v>
      </c>
      <c r="H134" s="1">
        <v>1.7070000000000001</v>
      </c>
      <c r="I134" s="6">
        <f t="shared" si="10"/>
        <v>140.685</v>
      </c>
      <c r="J134" s="6">
        <v>140.68600000000001</v>
      </c>
      <c r="K134" s="6">
        <v>20</v>
      </c>
      <c r="L134" s="6">
        <v>100</v>
      </c>
      <c r="M134" s="6">
        <f t="shared" si="11"/>
        <v>21.707000000000001</v>
      </c>
      <c r="N134" s="1">
        <v>29.274000000000001</v>
      </c>
      <c r="O134" s="1">
        <v>63</v>
      </c>
      <c r="P134" s="1">
        <f t="shared" si="12"/>
        <v>37.835000000000001</v>
      </c>
      <c r="Q134" s="20">
        <f t="shared" si="13"/>
        <v>34.859722670106414</v>
      </c>
      <c r="R134" s="20">
        <f>AVERAGE(P134:P136)</f>
        <v>35.116666666666667</v>
      </c>
      <c r="S134" s="20">
        <f>STDEV(P134:P136)</f>
        <v>2.6480480232301926</v>
      </c>
    </row>
    <row r="135" spans="1:19" s="1" customFormat="1" x14ac:dyDescent="0.2">
      <c r="A135" s="1">
        <v>134</v>
      </c>
      <c r="B135" s="1" t="s">
        <v>11</v>
      </c>
      <c r="C135" s="1" t="s">
        <v>11</v>
      </c>
      <c r="D135" s="6" t="s">
        <v>90</v>
      </c>
      <c r="E135" s="6">
        <v>2</v>
      </c>
      <c r="F135" s="1">
        <v>121.389</v>
      </c>
      <c r="G135" s="1">
        <v>22.422999999999998</v>
      </c>
      <c r="H135" s="1">
        <v>1.778</v>
      </c>
      <c r="I135" s="6">
        <f t="shared" si="10"/>
        <v>145.58999999999997</v>
      </c>
      <c r="J135" s="6">
        <v>145.59</v>
      </c>
      <c r="K135" s="6">
        <v>20</v>
      </c>
      <c r="L135" s="6">
        <v>100</v>
      </c>
      <c r="M135" s="6">
        <f t="shared" si="11"/>
        <v>21.777999999999999</v>
      </c>
      <c r="N135" s="1">
        <v>28.286999999999999</v>
      </c>
      <c r="O135" s="1">
        <v>63</v>
      </c>
      <c r="P135" s="1">
        <f t="shared" si="12"/>
        <v>32.545000000000002</v>
      </c>
      <c r="Q135" s="20">
        <f t="shared" si="13"/>
        <v>29.887960326935428</v>
      </c>
    </row>
    <row r="136" spans="1:19" s="1" customFormat="1" x14ac:dyDescent="0.2">
      <c r="A136" s="1">
        <v>135</v>
      </c>
      <c r="B136" s="1" t="s">
        <v>11</v>
      </c>
      <c r="C136" s="1" t="s">
        <v>11</v>
      </c>
      <c r="D136" s="6" t="s">
        <v>90</v>
      </c>
      <c r="E136" s="6">
        <v>3</v>
      </c>
      <c r="F136" s="1">
        <v>142.58199999999999</v>
      </c>
      <c r="G136" s="1">
        <v>22.797000000000001</v>
      </c>
      <c r="H136" s="1">
        <v>1.748</v>
      </c>
      <c r="I136" s="6">
        <f t="shared" si="10"/>
        <v>167.12699999999998</v>
      </c>
      <c r="J136" s="6">
        <v>167.126</v>
      </c>
      <c r="K136" s="6">
        <v>20</v>
      </c>
      <c r="L136" s="6">
        <v>100</v>
      </c>
      <c r="M136" s="6">
        <f t="shared" si="11"/>
        <v>21.748000000000001</v>
      </c>
      <c r="N136" s="1">
        <v>28.742000000000001</v>
      </c>
      <c r="O136" s="1">
        <v>63</v>
      </c>
      <c r="P136" s="1">
        <f t="shared" si="12"/>
        <v>34.97</v>
      </c>
      <c r="Q136" s="20">
        <f t="shared" si="13"/>
        <v>32.159279014162223</v>
      </c>
    </row>
    <row r="137" spans="1:19" s="1" customFormat="1" x14ac:dyDescent="0.2">
      <c r="A137" s="1">
        <v>136</v>
      </c>
      <c r="B137" s="1" t="s">
        <v>12</v>
      </c>
      <c r="C137" s="1" t="s">
        <v>12</v>
      </c>
      <c r="D137" s="1" t="s">
        <v>42</v>
      </c>
      <c r="E137" s="1">
        <v>1</v>
      </c>
      <c r="F137" s="1">
        <v>122.642</v>
      </c>
      <c r="G137" s="1">
        <v>21.698</v>
      </c>
      <c r="H137" s="1">
        <v>1.7210000000000001</v>
      </c>
      <c r="I137" s="1">
        <f t="shared" si="10"/>
        <v>146.06100000000001</v>
      </c>
      <c r="J137" s="1">
        <v>146.05099999999999</v>
      </c>
      <c r="K137" s="1">
        <v>20</v>
      </c>
      <c r="L137" s="1">
        <v>100</v>
      </c>
      <c r="M137" s="1">
        <f t="shared" si="11"/>
        <v>21.721</v>
      </c>
      <c r="N137" s="1">
        <v>26.516999999999999</v>
      </c>
      <c r="O137" s="1">
        <v>88</v>
      </c>
      <c r="P137" s="1">
        <f t="shared" si="12"/>
        <v>23.979999999999997</v>
      </c>
      <c r="Q137" s="20">
        <f t="shared" si="13"/>
        <v>22.080014732286717</v>
      </c>
      <c r="R137" s="20">
        <f>AVERAGE(P137:P139)</f>
        <v>21.283333333333331</v>
      </c>
      <c r="S137" s="20">
        <f>STDEV(P137:P139)</f>
        <v>3.0976173639320495</v>
      </c>
    </row>
    <row r="138" spans="1:19" s="1" customFormat="1" x14ac:dyDescent="0.2">
      <c r="A138" s="1">
        <v>137</v>
      </c>
      <c r="B138" s="1" t="s">
        <v>12</v>
      </c>
      <c r="C138" s="1" t="s">
        <v>12</v>
      </c>
      <c r="D138" s="1" t="s">
        <v>42</v>
      </c>
      <c r="E138" s="1">
        <v>2</v>
      </c>
      <c r="F138" s="1">
        <v>123.426</v>
      </c>
      <c r="G138" s="1">
        <v>21.314</v>
      </c>
      <c r="H138" s="1">
        <v>1.7230000000000001</v>
      </c>
      <c r="I138" s="1">
        <f t="shared" si="10"/>
        <v>146.46300000000002</v>
      </c>
      <c r="J138" s="1">
        <v>146.464</v>
      </c>
      <c r="K138" s="1">
        <v>20</v>
      </c>
      <c r="L138" s="1">
        <v>100</v>
      </c>
      <c r="M138" s="1">
        <f t="shared" si="11"/>
        <v>21.722999999999999</v>
      </c>
      <c r="N138" s="1">
        <v>26.117000000000001</v>
      </c>
      <c r="O138" s="1">
        <v>87</v>
      </c>
      <c r="P138" s="1">
        <f t="shared" si="12"/>
        <v>21.97000000000001</v>
      </c>
      <c r="Q138" s="20">
        <f t="shared" si="13"/>
        <v>20.227408737283064</v>
      </c>
      <c r="R138" s="20"/>
      <c r="S138" s="20"/>
    </row>
    <row r="139" spans="1:19" s="1" customFormat="1" x14ac:dyDescent="0.2">
      <c r="A139" s="1">
        <v>138</v>
      </c>
      <c r="B139" s="1" t="s">
        <v>12</v>
      </c>
      <c r="C139" s="1" t="s">
        <v>12</v>
      </c>
      <c r="D139" s="1" t="s">
        <v>42</v>
      </c>
      <c r="E139" s="1">
        <v>3</v>
      </c>
      <c r="F139" s="1">
        <v>121.009</v>
      </c>
      <c r="G139" s="1">
        <v>21.977</v>
      </c>
      <c r="H139" s="1">
        <v>1.7210000000000001</v>
      </c>
      <c r="I139" s="1">
        <v>144.70500000000001</v>
      </c>
      <c r="J139" s="1">
        <v>144.70400000000001</v>
      </c>
      <c r="K139" s="1">
        <v>20</v>
      </c>
      <c r="L139" s="1">
        <v>100</v>
      </c>
      <c r="M139" s="1">
        <f t="shared" si="11"/>
        <v>21.721</v>
      </c>
      <c r="N139" s="1">
        <v>25.300999999999998</v>
      </c>
      <c r="O139" s="1">
        <v>88</v>
      </c>
      <c r="P139" s="1">
        <f t="shared" si="12"/>
        <v>17.899999999999991</v>
      </c>
      <c r="Q139" s="20">
        <f t="shared" si="13"/>
        <v>16.481745775977164</v>
      </c>
      <c r="R139" s="20"/>
      <c r="S139" s="20"/>
    </row>
    <row r="140" spans="1:19" s="1" customFormat="1" x14ac:dyDescent="0.2">
      <c r="A140" s="1">
        <v>139</v>
      </c>
      <c r="B140" s="1" t="s">
        <v>12</v>
      </c>
      <c r="C140" s="1" t="s">
        <v>12</v>
      </c>
      <c r="D140" s="6" t="s">
        <v>90</v>
      </c>
      <c r="E140" s="6">
        <v>1</v>
      </c>
      <c r="F140" s="1">
        <v>116.121</v>
      </c>
      <c r="G140" s="1">
        <v>22.984999999999999</v>
      </c>
      <c r="H140" s="6">
        <v>1.804</v>
      </c>
      <c r="I140" s="6">
        <f t="shared" ref="I140:I186" si="14">SUM(F140:H140)</f>
        <v>140.91</v>
      </c>
      <c r="J140" s="6">
        <v>140.91200000000001</v>
      </c>
      <c r="K140" s="6">
        <v>20</v>
      </c>
      <c r="L140" s="6">
        <v>100</v>
      </c>
      <c r="M140" s="6">
        <f t="shared" si="11"/>
        <v>21.803999999999998</v>
      </c>
      <c r="N140" s="6">
        <v>28.541</v>
      </c>
      <c r="O140" s="6">
        <v>68</v>
      </c>
      <c r="P140" s="1">
        <f t="shared" si="12"/>
        <v>33.685000000000009</v>
      </c>
      <c r="Q140" s="20">
        <f t="shared" si="13"/>
        <v>30.898000366905158</v>
      </c>
      <c r="R140" s="20">
        <f>AVERAGE(P140:P142)</f>
        <v>32.651666666666671</v>
      </c>
      <c r="S140" s="20">
        <f>STDEV(P140:P142)</f>
        <v>0.89892064907496061</v>
      </c>
    </row>
    <row r="141" spans="1:19" s="1" customFormat="1" x14ac:dyDescent="0.2">
      <c r="A141" s="1">
        <v>140</v>
      </c>
      <c r="B141" s="1" t="s">
        <v>12</v>
      </c>
      <c r="C141" s="1" t="s">
        <v>12</v>
      </c>
      <c r="D141" s="6" t="s">
        <v>90</v>
      </c>
      <c r="E141" s="6">
        <v>2</v>
      </c>
      <c r="F141" s="1">
        <v>120.437</v>
      </c>
      <c r="G141" s="1">
        <v>22.916</v>
      </c>
      <c r="H141" s="6">
        <v>1.6910000000000001</v>
      </c>
      <c r="I141" s="6">
        <f t="shared" si="14"/>
        <v>145.04400000000001</v>
      </c>
      <c r="J141" s="6">
        <v>145.04300000000001</v>
      </c>
      <c r="K141" s="6">
        <v>20</v>
      </c>
      <c r="L141" s="6">
        <v>100</v>
      </c>
      <c r="M141" s="6">
        <f t="shared" si="11"/>
        <v>21.690999999999999</v>
      </c>
      <c r="N141" s="6">
        <v>28.100999999999999</v>
      </c>
      <c r="O141" s="6">
        <v>67</v>
      </c>
      <c r="P141" s="1">
        <f t="shared" si="12"/>
        <v>32.049999999999997</v>
      </c>
      <c r="Q141" s="20">
        <f t="shared" si="13"/>
        <v>29.551426859065959</v>
      </c>
      <c r="R141" s="6"/>
      <c r="S141" s="6"/>
    </row>
    <row r="142" spans="1:19" s="1" customFormat="1" x14ac:dyDescent="0.2">
      <c r="A142" s="1">
        <v>141</v>
      </c>
      <c r="B142" s="1" t="s">
        <v>12</v>
      </c>
      <c r="C142" s="1" t="s">
        <v>12</v>
      </c>
      <c r="D142" s="6" t="s">
        <v>90</v>
      </c>
      <c r="E142" s="6">
        <v>3</v>
      </c>
      <c r="F142" s="1">
        <v>123.949</v>
      </c>
      <c r="G142" s="1">
        <v>22.716000000000001</v>
      </c>
      <c r="H142" s="6">
        <v>1.8440000000000001</v>
      </c>
      <c r="I142" s="6">
        <f t="shared" si="14"/>
        <v>148.50899999999999</v>
      </c>
      <c r="J142" s="6">
        <v>148.51300000000001</v>
      </c>
      <c r="K142" s="6">
        <v>20</v>
      </c>
      <c r="L142" s="6">
        <v>100</v>
      </c>
      <c r="M142" s="6">
        <f t="shared" si="11"/>
        <v>21.844000000000001</v>
      </c>
      <c r="N142" s="6">
        <v>28.288</v>
      </c>
      <c r="O142" s="6">
        <v>70</v>
      </c>
      <c r="P142" s="1">
        <f t="shared" si="12"/>
        <v>32.219999999999992</v>
      </c>
      <c r="Q142" s="20">
        <f t="shared" si="13"/>
        <v>29.500091558322659</v>
      </c>
      <c r="R142" s="6"/>
      <c r="S142" s="6"/>
    </row>
    <row r="143" spans="1:19" s="1" customFormat="1" x14ac:dyDescent="0.2">
      <c r="A143" s="1">
        <v>142</v>
      </c>
      <c r="B143" s="1" t="s">
        <v>13</v>
      </c>
      <c r="C143" s="1" t="s">
        <v>13</v>
      </c>
      <c r="D143" s="1" t="s">
        <v>42</v>
      </c>
      <c r="E143" s="1">
        <v>1</v>
      </c>
      <c r="F143" s="1">
        <v>124.437</v>
      </c>
      <c r="G143" s="1">
        <v>22.673999999999999</v>
      </c>
      <c r="H143" s="1">
        <v>1.7030000000000001</v>
      </c>
      <c r="I143" s="1">
        <f t="shared" si="14"/>
        <v>148.81399999999999</v>
      </c>
      <c r="J143" s="1">
        <v>148.81100000000001</v>
      </c>
      <c r="K143" s="1">
        <v>20</v>
      </c>
      <c r="L143" s="1">
        <v>100</v>
      </c>
      <c r="M143" s="1">
        <f t="shared" si="11"/>
        <v>21.702999999999999</v>
      </c>
      <c r="N143" s="1">
        <v>29.734000000000002</v>
      </c>
      <c r="O143" s="1">
        <v>80</v>
      </c>
      <c r="P143" s="1">
        <f t="shared" si="12"/>
        <v>40.155000000000015</v>
      </c>
      <c r="Q143" s="20">
        <f t="shared" si="13"/>
        <v>37.004100815555461</v>
      </c>
      <c r="R143" s="20">
        <f>AVERAGE(P143:P145)</f>
        <v>42.958333333333343</v>
      </c>
      <c r="S143" s="20">
        <f>STDEV(P143:P145)</f>
        <v>5.5537404812732154</v>
      </c>
    </row>
    <row r="144" spans="1:19" s="1" customFormat="1" x14ac:dyDescent="0.2">
      <c r="A144" s="1">
        <v>143</v>
      </c>
      <c r="B144" s="1" t="s">
        <v>13</v>
      </c>
      <c r="C144" s="1" t="s">
        <v>13</v>
      </c>
      <c r="D144" s="1" t="s">
        <v>42</v>
      </c>
      <c r="E144" s="1">
        <v>2</v>
      </c>
      <c r="F144" s="1">
        <v>114.126</v>
      </c>
      <c r="G144" s="1">
        <v>21.442</v>
      </c>
      <c r="H144" s="1">
        <v>1.7230000000000001</v>
      </c>
      <c r="I144" s="1">
        <f t="shared" si="14"/>
        <v>137.29100000000003</v>
      </c>
      <c r="J144" s="1">
        <v>137.285</v>
      </c>
      <c r="K144" s="1">
        <v>20</v>
      </c>
      <c r="L144" s="1">
        <v>100</v>
      </c>
      <c r="M144" s="1">
        <f t="shared" si="11"/>
        <v>21.722999999999999</v>
      </c>
      <c r="N144" s="1">
        <v>29.596</v>
      </c>
      <c r="O144" s="1">
        <v>80</v>
      </c>
      <c r="P144" s="1">
        <f t="shared" si="12"/>
        <v>39.365000000000002</v>
      </c>
      <c r="Q144" s="20">
        <f t="shared" si="13"/>
        <v>36.242692077521511</v>
      </c>
    </row>
    <row r="145" spans="1:19" s="1" customFormat="1" x14ac:dyDescent="0.2">
      <c r="A145" s="1">
        <v>144</v>
      </c>
      <c r="B145" s="1" t="s">
        <v>13</v>
      </c>
      <c r="C145" s="1" t="s">
        <v>13</v>
      </c>
      <c r="D145" s="1" t="s">
        <v>42</v>
      </c>
      <c r="E145" s="1">
        <v>3</v>
      </c>
      <c r="F145" s="1">
        <v>116.637</v>
      </c>
      <c r="G145" s="1">
        <v>21.858000000000001</v>
      </c>
      <c r="H145" s="1">
        <v>1.7490000000000001</v>
      </c>
      <c r="I145" s="1">
        <f t="shared" si="14"/>
        <v>140.244</v>
      </c>
      <c r="J145" s="1">
        <v>140.24</v>
      </c>
      <c r="K145" s="1">
        <v>20</v>
      </c>
      <c r="L145" s="1">
        <v>100</v>
      </c>
      <c r="M145" s="1">
        <f t="shared" si="11"/>
        <v>21.748999999999999</v>
      </c>
      <c r="N145" s="1">
        <v>31.62</v>
      </c>
      <c r="O145" s="1">
        <v>78</v>
      </c>
      <c r="P145" s="1">
        <f t="shared" si="12"/>
        <v>49.355000000000011</v>
      </c>
      <c r="Q145" s="20">
        <f t="shared" si="13"/>
        <v>45.385994758379695</v>
      </c>
    </row>
    <row r="146" spans="1:19" s="1" customFormat="1" x14ac:dyDescent="0.2">
      <c r="A146" s="1">
        <v>145</v>
      </c>
      <c r="B146" s="1" t="s">
        <v>13</v>
      </c>
      <c r="C146" s="1" t="s">
        <v>13</v>
      </c>
      <c r="D146" s="6" t="s">
        <v>90</v>
      </c>
      <c r="E146" s="6">
        <v>1</v>
      </c>
      <c r="F146" s="1">
        <v>122.256</v>
      </c>
      <c r="G146" s="1">
        <v>22.498999999999999</v>
      </c>
      <c r="H146" s="6">
        <v>1.907</v>
      </c>
      <c r="I146" s="6">
        <f t="shared" si="14"/>
        <v>146.66200000000001</v>
      </c>
      <c r="J146" s="6">
        <v>146.678</v>
      </c>
      <c r="K146" s="6">
        <v>20</v>
      </c>
      <c r="L146" s="6">
        <v>100</v>
      </c>
      <c r="M146" s="6">
        <f t="shared" si="11"/>
        <v>21.907</v>
      </c>
      <c r="N146" s="6">
        <v>24.068000000000001</v>
      </c>
      <c r="O146" s="6">
        <v>72</v>
      </c>
      <c r="P146" s="1">
        <f t="shared" si="12"/>
        <v>10.805000000000007</v>
      </c>
      <c r="Q146" s="20">
        <f t="shared" si="13"/>
        <v>9.8644268955128567</v>
      </c>
      <c r="R146" s="20">
        <f>AVERAGE(P146:P148)</f>
        <v>12.291666666666671</v>
      </c>
      <c r="S146" s="20">
        <f>STDEV(P146:P148)</f>
        <v>1.2921816177818553</v>
      </c>
    </row>
    <row r="147" spans="1:19" s="1" customFormat="1" x14ac:dyDescent="0.2">
      <c r="A147" s="1">
        <v>146</v>
      </c>
      <c r="B147" s="1" t="s">
        <v>13</v>
      </c>
      <c r="C147" s="1" t="s">
        <v>13</v>
      </c>
      <c r="D147" s="6" t="s">
        <v>90</v>
      </c>
      <c r="E147" s="6">
        <v>2</v>
      </c>
      <c r="F147" s="1">
        <v>123.01900000000001</v>
      </c>
      <c r="G147" s="1">
        <v>22.835000000000001</v>
      </c>
      <c r="H147" s="6">
        <v>1.855</v>
      </c>
      <c r="I147" s="6">
        <f t="shared" si="14"/>
        <v>147.709</v>
      </c>
      <c r="J147" s="6">
        <v>147.715</v>
      </c>
      <c r="K147" s="6">
        <v>20</v>
      </c>
      <c r="L147" s="6">
        <v>100</v>
      </c>
      <c r="M147" s="6">
        <f t="shared" si="11"/>
        <v>21.855</v>
      </c>
      <c r="N147" s="6">
        <v>24.44</v>
      </c>
      <c r="O147" s="6">
        <v>73</v>
      </c>
      <c r="P147" s="1">
        <f t="shared" si="12"/>
        <v>12.925000000000006</v>
      </c>
      <c r="Q147" s="20">
        <f t="shared" si="13"/>
        <v>11.827956989247319</v>
      </c>
      <c r="R147" s="6"/>
      <c r="S147" s="6"/>
    </row>
    <row r="148" spans="1:19" s="1" customFormat="1" x14ac:dyDescent="0.2">
      <c r="A148" s="1">
        <v>147</v>
      </c>
      <c r="B148" s="1" t="s">
        <v>13</v>
      </c>
      <c r="C148" s="1" t="s">
        <v>13</v>
      </c>
      <c r="D148" s="6" t="s">
        <v>90</v>
      </c>
      <c r="E148" s="6">
        <v>3</v>
      </c>
      <c r="F148" s="1">
        <v>118.553</v>
      </c>
      <c r="G148" s="1">
        <v>22.474</v>
      </c>
      <c r="H148" s="6">
        <v>1.766</v>
      </c>
      <c r="I148" s="6">
        <f t="shared" si="14"/>
        <v>142.79299999999998</v>
      </c>
      <c r="J148" s="6">
        <v>142.79499999999999</v>
      </c>
      <c r="K148" s="6">
        <v>20</v>
      </c>
      <c r="L148" s="6">
        <v>100</v>
      </c>
      <c r="M148" s="6">
        <f t="shared" si="11"/>
        <v>21.765999999999998</v>
      </c>
      <c r="N148" s="6">
        <v>24.395</v>
      </c>
      <c r="O148" s="6">
        <v>73</v>
      </c>
      <c r="P148" s="1">
        <f t="shared" si="12"/>
        <v>13.145000000000007</v>
      </c>
      <c r="Q148" s="20">
        <f t="shared" si="13"/>
        <v>12.078471009831837</v>
      </c>
      <c r="R148" s="6"/>
      <c r="S148" s="6"/>
    </row>
    <row r="149" spans="1:19" s="1" customFormat="1" x14ac:dyDescent="0.2">
      <c r="A149" s="1">
        <v>148</v>
      </c>
      <c r="B149" s="1" t="s">
        <v>14</v>
      </c>
      <c r="C149" s="1" t="s">
        <v>14</v>
      </c>
      <c r="D149" s="1" t="s">
        <v>42</v>
      </c>
      <c r="E149" s="1">
        <v>1</v>
      </c>
      <c r="F149" s="1">
        <v>116.12</v>
      </c>
      <c r="G149" s="1">
        <v>22.986000000000001</v>
      </c>
      <c r="H149" s="1">
        <v>1.7290000000000001</v>
      </c>
      <c r="I149" s="1">
        <f t="shared" si="14"/>
        <v>140.83500000000001</v>
      </c>
      <c r="J149" s="1">
        <v>140.83799999999999</v>
      </c>
      <c r="K149" s="1">
        <v>20</v>
      </c>
      <c r="L149" s="1">
        <v>100</v>
      </c>
      <c r="M149" s="1">
        <f t="shared" si="11"/>
        <v>21.728999999999999</v>
      </c>
      <c r="N149" s="1">
        <v>25.006</v>
      </c>
      <c r="O149" s="1">
        <v>76</v>
      </c>
      <c r="P149" s="1">
        <f t="shared" si="12"/>
        <v>16.385000000000005</v>
      </c>
      <c r="Q149" s="20">
        <f t="shared" si="13"/>
        <v>15.081227852179122</v>
      </c>
      <c r="R149" s="20">
        <f>AVERAGE(P149:P151)</f>
        <v>16.223333333333329</v>
      </c>
      <c r="S149" s="20">
        <f>STDEV(P149:P151)</f>
        <v>0.67713243411708279</v>
      </c>
    </row>
    <row r="150" spans="1:19" s="1" customFormat="1" x14ac:dyDescent="0.2">
      <c r="A150" s="1">
        <v>149</v>
      </c>
      <c r="B150" s="1" t="s">
        <v>14</v>
      </c>
      <c r="C150" s="1" t="s">
        <v>14</v>
      </c>
      <c r="D150" s="1" t="s">
        <v>42</v>
      </c>
      <c r="E150" s="1">
        <v>2</v>
      </c>
      <c r="F150" s="1">
        <v>120.446</v>
      </c>
      <c r="G150" s="1">
        <v>22.905999999999999</v>
      </c>
      <c r="H150" s="1">
        <v>1.794</v>
      </c>
      <c r="I150" s="1">
        <f t="shared" si="14"/>
        <v>145.14600000000002</v>
      </c>
      <c r="J150" s="1">
        <v>145.14699999999999</v>
      </c>
      <c r="K150" s="1">
        <v>20</v>
      </c>
      <c r="L150" s="1">
        <v>100</v>
      </c>
      <c r="M150" s="1">
        <f t="shared" si="11"/>
        <v>21.794</v>
      </c>
      <c r="N150" s="1">
        <v>24.89</v>
      </c>
      <c r="O150" s="1">
        <v>77</v>
      </c>
      <c r="P150" s="1">
        <f t="shared" si="12"/>
        <v>15.48</v>
      </c>
      <c r="Q150" s="20">
        <f t="shared" si="13"/>
        <v>14.205744700376249</v>
      </c>
    </row>
    <row r="151" spans="1:19" s="1" customFormat="1" x14ac:dyDescent="0.2">
      <c r="A151" s="1">
        <v>150</v>
      </c>
      <c r="B151" s="1" t="s">
        <v>14</v>
      </c>
      <c r="C151" s="1" t="s">
        <v>14</v>
      </c>
      <c r="D151" s="1" t="s">
        <v>42</v>
      </c>
      <c r="E151" s="1">
        <v>3</v>
      </c>
      <c r="F151" s="1">
        <v>123.956</v>
      </c>
      <c r="G151" s="1">
        <v>22.710999999999999</v>
      </c>
      <c r="H151" s="1">
        <v>1.734</v>
      </c>
      <c r="I151" s="1">
        <f t="shared" si="14"/>
        <v>148.40100000000001</v>
      </c>
      <c r="J151" s="1">
        <v>148.399</v>
      </c>
      <c r="K151" s="1">
        <v>20</v>
      </c>
      <c r="L151" s="1">
        <v>100</v>
      </c>
      <c r="M151" s="1">
        <f t="shared" si="11"/>
        <v>21.734000000000002</v>
      </c>
      <c r="N151" s="1">
        <v>25.094999999999999</v>
      </c>
      <c r="O151" s="1">
        <v>79</v>
      </c>
      <c r="P151" s="1">
        <f t="shared" si="12"/>
        <v>16.804999999999986</v>
      </c>
      <c r="Q151" s="20">
        <f t="shared" si="13"/>
        <v>15.464249562896839</v>
      </c>
    </row>
    <row r="152" spans="1:19" s="1" customFormat="1" x14ac:dyDescent="0.2">
      <c r="A152" s="1">
        <v>151</v>
      </c>
      <c r="B152" s="1" t="s">
        <v>14</v>
      </c>
      <c r="C152" s="1" t="s">
        <v>14</v>
      </c>
      <c r="D152" s="6" t="s">
        <v>90</v>
      </c>
      <c r="E152" s="6">
        <v>1</v>
      </c>
      <c r="F152" s="1">
        <v>120.771</v>
      </c>
      <c r="G152" s="1">
        <v>22.21</v>
      </c>
      <c r="H152" s="6">
        <v>1.7729999999999999</v>
      </c>
      <c r="I152" s="6">
        <f t="shared" si="14"/>
        <v>144.75399999999999</v>
      </c>
      <c r="J152" s="6">
        <v>144.756</v>
      </c>
      <c r="K152" s="6">
        <v>20</v>
      </c>
      <c r="L152" s="6">
        <v>100</v>
      </c>
      <c r="M152" s="6">
        <f t="shared" si="11"/>
        <v>21.773</v>
      </c>
      <c r="N152" s="6">
        <v>27.786999999999999</v>
      </c>
      <c r="O152" s="6">
        <v>68</v>
      </c>
      <c r="P152" s="1">
        <f t="shared" si="12"/>
        <v>30.07</v>
      </c>
      <c r="Q152" s="20">
        <f t="shared" si="13"/>
        <v>27.621365911909237</v>
      </c>
      <c r="R152" s="20">
        <f>AVERAGE(P152:P154)</f>
        <v>31.545000000000002</v>
      </c>
      <c r="S152" s="20">
        <f>STDEV(P152:P154)</f>
        <v>1.7750422530182199</v>
      </c>
    </row>
    <row r="153" spans="1:19" s="1" customFormat="1" x14ac:dyDescent="0.2">
      <c r="A153" s="1">
        <v>152</v>
      </c>
      <c r="B153" s="1" t="s">
        <v>14</v>
      </c>
      <c r="C153" s="1" t="s">
        <v>14</v>
      </c>
      <c r="D153" s="6" t="s">
        <v>90</v>
      </c>
      <c r="E153" s="6">
        <v>2</v>
      </c>
      <c r="F153" s="1">
        <v>120.084</v>
      </c>
      <c r="G153" s="1">
        <v>22.7</v>
      </c>
      <c r="H153" s="6">
        <v>1.7529999999999999</v>
      </c>
      <c r="I153" s="6">
        <f t="shared" si="14"/>
        <v>144.53699999999998</v>
      </c>
      <c r="J153" s="6">
        <v>144.53800000000001</v>
      </c>
      <c r="K153" s="6">
        <v>20</v>
      </c>
      <c r="L153" s="6">
        <v>100</v>
      </c>
      <c r="M153" s="6">
        <f t="shared" si="11"/>
        <v>21.753</v>
      </c>
      <c r="N153" s="6">
        <v>27.963000000000001</v>
      </c>
      <c r="O153" s="6">
        <v>68</v>
      </c>
      <c r="P153" s="1">
        <f t="shared" si="12"/>
        <v>31.050000000000004</v>
      </c>
      <c r="Q153" s="20">
        <f t="shared" si="13"/>
        <v>28.547786512205228</v>
      </c>
    </row>
    <row r="154" spans="1:19" s="1" customFormat="1" x14ac:dyDescent="0.2">
      <c r="A154" s="1">
        <v>153</v>
      </c>
      <c r="B154" s="1" t="s">
        <v>14</v>
      </c>
      <c r="C154" s="1" t="s">
        <v>14</v>
      </c>
      <c r="D154" s="6" t="s">
        <v>90</v>
      </c>
      <c r="E154" s="6">
        <v>3</v>
      </c>
      <c r="F154" s="1">
        <v>142.589</v>
      </c>
      <c r="G154" s="1">
        <v>23.024000000000001</v>
      </c>
      <c r="H154" s="6">
        <v>1.728</v>
      </c>
      <c r="I154" s="6">
        <f t="shared" si="14"/>
        <v>167.34100000000001</v>
      </c>
      <c r="J154" s="6">
        <v>167.33500000000001</v>
      </c>
      <c r="K154" s="6">
        <v>20</v>
      </c>
      <c r="L154" s="6">
        <v>100</v>
      </c>
      <c r="M154" s="6">
        <f t="shared" si="11"/>
        <v>21.728000000000002</v>
      </c>
      <c r="N154" s="6">
        <v>28.431000000000001</v>
      </c>
      <c r="O154" s="6">
        <v>65</v>
      </c>
      <c r="P154" s="1">
        <f t="shared" si="12"/>
        <v>33.515000000000001</v>
      </c>
      <c r="Q154" s="20">
        <f t="shared" si="13"/>
        <v>30.849594992636234</v>
      </c>
    </row>
    <row r="155" spans="1:19" s="1" customFormat="1" x14ac:dyDescent="0.2">
      <c r="A155" s="1">
        <v>154</v>
      </c>
      <c r="B155" s="1" t="s">
        <v>194</v>
      </c>
      <c r="C155" s="1" t="s">
        <v>44</v>
      </c>
      <c r="D155" s="1" t="s">
        <v>42</v>
      </c>
      <c r="E155" s="1">
        <v>1</v>
      </c>
      <c r="F155" s="1">
        <v>122.256</v>
      </c>
      <c r="G155" s="1">
        <v>22.494</v>
      </c>
      <c r="H155" s="1">
        <v>1.7709999999999999</v>
      </c>
      <c r="I155" s="1">
        <f t="shared" si="14"/>
        <v>146.52099999999999</v>
      </c>
      <c r="J155" s="1">
        <v>146.52500000000001</v>
      </c>
      <c r="K155" s="1">
        <v>20</v>
      </c>
      <c r="L155" s="1">
        <v>100</v>
      </c>
      <c r="M155" s="1">
        <f t="shared" si="11"/>
        <v>21.771000000000001</v>
      </c>
      <c r="N155" s="1">
        <v>22.216000000000001</v>
      </c>
      <c r="O155" s="1">
        <v>80</v>
      </c>
      <c r="P155" s="1">
        <f t="shared" si="12"/>
        <v>2.2250000000000014</v>
      </c>
      <c r="Q155" s="20">
        <f t="shared" si="13"/>
        <v>2.0440034908823712</v>
      </c>
      <c r="R155" s="20">
        <f>AVERAGE(P155:P157)</f>
        <v>3.5616666666666674</v>
      </c>
      <c r="S155" s="20">
        <f>STDEV(P155:P157)</f>
        <v>1.1628019321162684</v>
      </c>
    </row>
    <row r="156" spans="1:19" s="1" customFormat="1" x14ac:dyDescent="0.2">
      <c r="A156" s="1">
        <v>155</v>
      </c>
      <c r="B156" s="1" t="s">
        <v>194</v>
      </c>
      <c r="C156" s="1" t="s">
        <v>44</v>
      </c>
      <c r="D156" s="1" t="s">
        <v>42</v>
      </c>
      <c r="E156" s="1">
        <v>2</v>
      </c>
      <c r="F156" s="1">
        <v>123.024</v>
      </c>
      <c r="G156" s="1">
        <v>22.835000000000001</v>
      </c>
      <c r="H156" s="1">
        <v>1.722</v>
      </c>
      <c r="I156" s="1">
        <f t="shared" si="14"/>
        <v>147.58100000000002</v>
      </c>
      <c r="J156" s="1">
        <v>147.58600000000001</v>
      </c>
      <c r="K156" s="1">
        <v>20</v>
      </c>
      <c r="L156" s="1">
        <v>100</v>
      </c>
      <c r="M156" s="1">
        <f t="shared" si="11"/>
        <v>21.722000000000001</v>
      </c>
      <c r="N156" s="1">
        <v>22.59</v>
      </c>
      <c r="O156" s="1">
        <v>80</v>
      </c>
      <c r="P156" s="1">
        <f t="shared" si="12"/>
        <v>4.3399999999999928</v>
      </c>
      <c r="Q156" s="20">
        <f t="shared" si="13"/>
        <v>3.9959488076604366</v>
      </c>
    </row>
    <row r="157" spans="1:19" s="1" customFormat="1" x14ac:dyDescent="0.2">
      <c r="A157" s="1">
        <v>156</v>
      </c>
      <c r="B157" s="1" t="s">
        <v>194</v>
      </c>
      <c r="C157" s="1" t="s">
        <v>44</v>
      </c>
      <c r="D157" s="1" t="s">
        <v>42</v>
      </c>
      <c r="E157" s="1">
        <v>3</v>
      </c>
      <c r="F157" s="1">
        <v>118.55200000000001</v>
      </c>
      <c r="G157" s="1">
        <v>22.471</v>
      </c>
      <c r="H157" s="1">
        <v>1.77</v>
      </c>
      <c r="I157" s="1">
        <f t="shared" si="14"/>
        <v>142.79300000000001</v>
      </c>
      <c r="J157" s="1">
        <v>142.797</v>
      </c>
      <c r="K157" s="1">
        <v>20</v>
      </c>
      <c r="L157" s="1">
        <v>100</v>
      </c>
      <c r="M157" s="1">
        <f t="shared" si="11"/>
        <v>21.77</v>
      </c>
      <c r="N157" s="1">
        <v>22.594000000000001</v>
      </c>
      <c r="O157" s="1">
        <v>79</v>
      </c>
      <c r="P157" s="1">
        <f t="shared" si="12"/>
        <v>4.1200000000000081</v>
      </c>
      <c r="Q157" s="20">
        <f t="shared" si="13"/>
        <v>3.7850252641249504</v>
      </c>
    </row>
    <row r="158" spans="1:19" s="1" customFormat="1" x14ac:dyDescent="0.2">
      <c r="A158" s="1">
        <v>157</v>
      </c>
      <c r="B158" s="6" t="s">
        <v>44</v>
      </c>
      <c r="C158" s="1" t="s">
        <v>15</v>
      </c>
      <c r="D158" s="6" t="s">
        <v>90</v>
      </c>
      <c r="E158" s="6">
        <v>1</v>
      </c>
      <c r="F158" s="1">
        <v>115.28400000000001</v>
      </c>
      <c r="G158" s="1">
        <v>22.166</v>
      </c>
      <c r="H158" s="6">
        <v>1.756</v>
      </c>
      <c r="I158" s="6">
        <f t="shared" si="14"/>
        <v>139.20600000000002</v>
      </c>
      <c r="J158" s="6">
        <v>139.214</v>
      </c>
      <c r="K158" s="6">
        <v>20</v>
      </c>
      <c r="L158" s="6">
        <v>100</v>
      </c>
      <c r="M158" s="6">
        <f t="shared" si="11"/>
        <v>21.756</v>
      </c>
      <c r="N158" s="6">
        <v>29.527999999999999</v>
      </c>
      <c r="O158" s="6">
        <v>62</v>
      </c>
      <c r="P158" s="1">
        <f t="shared" si="12"/>
        <v>38.859999999999992</v>
      </c>
      <c r="Q158" s="20">
        <f t="shared" si="13"/>
        <v>35.723478580621432</v>
      </c>
      <c r="R158" s="20">
        <f>AVERAGE(P158:P160)</f>
        <v>45.311666666666667</v>
      </c>
      <c r="S158" s="20">
        <f>STDEV(P158:P160)</f>
        <v>5.6191643803446167</v>
      </c>
    </row>
    <row r="159" spans="1:19" s="1" customFormat="1" x14ac:dyDescent="0.2">
      <c r="A159" s="1">
        <v>158</v>
      </c>
      <c r="B159" s="6" t="s">
        <v>44</v>
      </c>
      <c r="C159" s="1" t="s">
        <v>15</v>
      </c>
      <c r="D159" s="6" t="s">
        <v>90</v>
      </c>
      <c r="E159" s="6">
        <v>2</v>
      </c>
      <c r="F159" s="1">
        <v>115.708</v>
      </c>
      <c r="G159" s="1">
        <v>22.798999999999999</v>
      </c>
      <c r="H159" s="6">
        <v>1.6950000000000001</v>
      </c>
      <c r="I159" s="6">
        <f t="shared" si="14"/>
        <v>140.202</v>
      </c>
      <c r="J159" s="6">
        <v>140.214</v>
      </c>
      <c r="K159" s="6">
        <v>20</v>
      </c>
      <c r="L159" s="6">
        <v>100</v>
      </c>
      <c r="M159" s="6">
        <f t="shared" si="11"/>
        <v>21.695</v>
      </c>
      <c r="N159" s="6">
        <v>31.283000000000001</v>
      </c>
      <c r="O159" s="6">
        <v>61</v>
      </c>
      <c r="P159" s="1">
        <f t="shared" si="12"/>
        <v>47.940000000000005</v>
      </c>
      <c r="Q159" s="20">
        <f t="shared" si="13"/>
        <v>44.194514865176316</v>
      </c>
    </row>
    <row r="160" spans="1:19" s="1" customFormat="1" x14ac:dyDescent="0.2">
      <c r="A160" s="1">
        <v>159</v>
      </c>
      <c r="B160" s="6" t="s">
        <v>44</v>
      </c>
      <c r="C160" s="1" t="s">
        <v>15</v>
      </c>
      <c r="D160" s="6" t="s">
        <v>90</v>
      </c>
      <c r="E160" s="6">
        <v>3</v>
      </c>
      <c r="F160" s="1">
        <v>122.629</v>
      </c>
      <c r="G160" s="1">
        <v>22.155000000000001</v>
      </c>
      <c r="H160" s="6">
        <v>1.6859999999999999</v>
      </c>
      <c r="I160" s="6">
        <f t="shared" si="14"/>
        <v>146.47</v>
      </c>
      <c r="J160" s="6">
        <v>146.476</v>
      </c>
      <c r="K160" s="6">
        <v>20</v>
      </c>
      <c r="L160" s="6">
        <v>100</v>
      </c>
      <c r="M160" s="6">
        <f t="shared" si="11"/>
        <v>21.686</v>
      </c>
      <c r="N160" s="6">
        <v>31.513000000000002</v>
      </c>
      <c r="O160" s="6">
        <v>60</v>
      </c>
      <c r="P160" s="1">
        <f t="shared" si="12"/>
        <v>49.135000000000005</v>
      </c>
      <c r="Q160" s="20">
        <f t="shared" si="13"/>
        <v>45.314949737157626</v>
      </c>
    </row>
    <row r="161" spans="1:19" s="1" customFormat="1" x14ac:dyDescent="0.2">
      <c r="A161" s="1">
        <v>160</v>
      </c>
      <c r="B161" s="1" t="s">
        <v>39</v>
      </c>
      <c r="C161" s="1" t="s">
        <v>39</v>
      </c>
      <c r="D161" s="6" t="s">
        <v>90</v>
      </c>
      <c r="E161" s="6">
        <v>1</v>
      </c>
      <c r="F161" s="1">
        <v>140.06800000000001</v>
      </c>
      <c r="G161" s="1">
        <v>22.245999999999999</v>
      </c>
      <c r="H161" s="6">
        <v>1.766</v>
      </c>
      <c r="I161" s="6">
        <f t="shared" si="14"/>
        <v>164.08</v>
      </c>
      <c r="J161" s="6">
        <v>164.083</v>
      </c>
      <c r="K161" s="6">
        <v>20</v>
      </c>
      <c r="L161" s="6">
        <v>100</v>
      </c>
      <c r="M161" s="6">
        <f t="shared" si="11"/>
        <v>21.765999999999998</v>
      </c>
      <c r="N161" s="6">
        <v>25.645</v>
      </c>
      <c r="O161" s="6">
        <v>73</v>
      </c>
      <c r="P161" s="1">
        <f t="shared" si="12"/>
        <v>19.395000000000007</v>
      </c>
      <c r="Q161" s="20">
        <f t="shared" si="13"/>
        <v>17.821372783239919</v>
      </c>
      <c r="R161" s="20">
        <f>AVERAGE(P161:P163)</f>
        <v>20.890000000000004</v>
      </c>
      <c r="S161" s="20">
        <f>STDEV(P161:P163)</f>
        <v>2.1229872821098126</v>
      </c>
    </row>
    <row r="162" spans="1:19" s="1" customFormat="1" x14ac:dyDescent="0.2">
      <c r="A162" s="1">
        <v>161</v>
      </c>
      <c r="B162" s="1" t="s">
        <v>39</v>
      </c>
      <c r="C162" s="1" t="s">
        <v>39</v>
      </c>
      <c r="D162" s="6" t="s">
        <v>90</v>
      </c>
      <c r="E162" s="6">
        <v>2</v>
      </c>
      <c r="F162" s="1">
        <v>149.41999999999999</v>
      </c>
      <c r="G162" s="1">
        <v>21.491</v>
      </c>
      <c r="H162" s="6">
        <v>1.7</v>
      </c>
      <c r="I162" s="6">
        <f t="shared" si="14"/>
        <v>172.61099999999999</v>
      </c>
      <c r="J162" s="6">
        <v>172.613</v>
      </c>
      <c r="K162" s="6">
        <v>20</v>
      </c>
      <c r="L162" s="6">
        <v>100</v>
      </c>
      <c r="M162" s="6">
        <f t="shared" si="11"/>
        <v>21.7</v>
      </c>
      <c r="N162" s="6">
        <v>25.690999999999999</v>
      </c>
      <c r="O162" s="6">
        <v>73</v>
      </c>
      <c r="P162" s="1">
        <f t="shared" si="12"/>
        <v>19.954999999999998</v>
      </c>
      <c r="Q162" s="20">
        <f t="shared" si="13"/>
        <v>18.39170506912442</v>
      </c>
    </row>
    <row r="163" spans="1:19" s="1" customFormat="1" x14ac:dyDescent="0.2">
      <c r="A163" s="1">
        <v>162</v>
      </c>
      <c r="B163" s="1" t="s">
        <v>39</v>
      </c>
      <c r="C163" s="1" t="s">
        <v>39</v>
      </c>
      <c r="D163" s="6" t="s">
        <v>90</v>
      </c>
      <c r="E163" s="6">
        <v>3</v>
      </c>
      <c r="F163" s="1">
        <v>122.70399999999999</v>
      </c>
      <c r="G163" s="1">
        <v>21.835000000000001</v>
      </c>
      <c r="H163" s="6">
        <v>1.6890000000000001</v>
      </c>
      <c r="I163" s="6">
        <f t="shared" si="14"/>
        <v>146.22799999999998</v>
      </c>
      <c r="J163" s="6">
        <v>146.22900000000001</v>
      </c>
      <c r="K163" s="6">
        <v>20</v>
      </c>
      <c r="L163" s="6">
        <v>100</v>
      </c>
      <c r="M163" s="6">
        <f t="shared" si="11"/>
        <v>21.689</v>
      </c>
      <c r="N163" s="6">
        <v>26.353000000000002</v>
      </c>
      <c r="O163" s="6">
        <v>73</v>
      </c>
      <c r="P163" s="1">
        <f t="shared" si="12"/>
        <v>23.320000000000007</v>
      </c>
      <c r="Q163" s="20">
        <f t="shared" si="13"/>
        <v>21.503988196781787</v>
      </c>
    </row>
    <row r="164" spans="1:19" s="1" customFormat="1" x14ac:dyDescent="0.2">
      <c r="A164" s="1">
        <v>163</v>
      </c>
      <c r="B164" s="1" t="s">
        <v>16</v>
      </c>
      <c r="C164" s="1" t="s">
        <v>16</v>
      </c>
      <c r="D164" s="1" t="s">
        <v>42</v>
      </c>
      <c r="E164" s="1">
        <v>1</v>
      </c>
      <c r="F164" s="1">
        <v>120.76600000000001</v>
      </c>
      <c r="G164" s="1">
        <v>22.202999999999999</v>
      </c>
      <c r="H164" s="1">
        <v>1.8089999999999999</v>
      </c>
      <c r="I164" s="1">
        <f t="shared" si="14"/>
        <v>144.77799999999999</v>
      </c>
      <c r="J164" s="1">
        <v>144.779</v>
      </c>
      <c r="K164" s="1">
        <v>20</v>
      </c>
      <c r="L164" s="1">
        <v>100</v>
      </c>
      <c r="M164" s="1">
        <f t="shared" si="11"/>
        <v>21.809000000000001</v>
      </c>
      <c r="N164" s="1">
        <v>22.577000000000002</v>
      </c>
      <c r="O164" s="1">
        <v>78</v>
      </c>
      <c r="P164" s="1">
        <f t="shared" si="12"/>
        <v>3.8400000000000034</v>
      </c>
      <c r="Q164" s="20">
        <f t="shared" si="13"/>
        <v>3.5214819569902467</v>
      </c>
      <c r="R164" s="20">
        <f>AVERAGE(P164:P166)</f>
        <v>4.6166666666666663</v>
      </c>
      <c r="S164" s="20">
        <f>STDEV(P164:P166)</f>
        <v>1.2301659779612446</v>
      </c>
    </row>
    <row r="165" spans="1:19" s="1" customFormat="1" x14ac:dyDescent="0.2">
      <c r="A165" s="1">
        <v>164</v>
      </c>
      <c r="B165" s="1" t="s">
        <v>16</v>
      </c>
      <c r="C165" s="1" t="s">
        <v>16</v>
      </c>
      <c r="D165" s="1" t="s">
        <v>42</v>
      </c>
      <c r="E165" s="1">
        <v>2</v>
      </c>
      <c r="F165" s="1">
        <v>142.58199999999999</v>
      </c>
      <c r="G165" s="1">
        <v>22.699000000000002</v>
      </c>
      <c r="H165" s="1">
        <v>1.7070000000000001</v>
      </c>
      <c r="I165" s="1">
        <f t="shared" si="14"/>
        <v>166.988</v>
      </c>
      <c r="J165" s="1">
        <v>166.989</v>
      </c>
      <c r="K165" s="1">
        <v>20</v>
      </c>
      <c r="L165" s="1">
        <v>100</v>
      </c>
      <c r="M165" s="1">
        <f t="shared" si="11"/>
        <v>21.707000000000001</v>
      </c>
      <c r="N165" s="1">
        <v>22.914000000000001</v>
      </c>
      <c r="O165" s="1">
        <v>78</v>
      </c>
      <c r="P165" s="1">
        <f t="shared" si="12"/>
        <v>6.0350000000000037</v>
      </c>
      <c r="Q165" s="20">
        <f t="shared" si="13"/>
        <v>5.5604182982448158</v>
      </c>
    </row>
    <row r="166" spans="1:19" s="1" customFormat="1" x14ac:dyDescent="0.2">
      <c r="A166" s="1">
        <v>165</v>
      </c>
      <c r="B166" s="1" t="s">
        <v>16</v>
      </c>
      <c r="C166" s="1" t="s">
        <v>16</v>
      </c>
      <c r="D166" s="1" t="s">
        <v>42</v>
      </c>
      <c r="E166" s="1">
        <v>3</v>
      </c>
      <c r="F166" s="1">
        <v>123.99</v>
      </c>
      <c r="G166" s="1">
        <v>23.018999999999998</v>
      </c>
      <c r="H166" s="1">
        <v>1.7310000000000001</v>
      </c>
      <c r="I166" s="1">
        <f t="shared" si="14"/>
        <v>148.73999999999998</v>
      </c>
      <c r="J166" s="1">
        <v>148.74199999999999</v>
      </c>
      <c r="K166" s="1">
        <v>20</v>
      </c>
      <c r="L166" s="1">
        <v>100</v>
      </c>
      <c r="M166" s="1">
        <f t="shared" si="11"/>
        <v>21.731000000000002</v>
      </c>
      <c r="N166" s="1">
        <v>22.526</v>
      </c>
      <c r="O166" s="1">
        <v>78</v>
      </c>
      <c r="P166" s="1">
        <f t="shared" si="12"/>
        <v>3.9749999999999908</v>
      </c>
      <c r="Q166" s="20">
        <f t="shared" si="13"/>
        <v>3.6583682297179188</v>
      </c>
    </row>
    <row r="167" spans="1:19" s="1" customFormat="1" x14ac:dyDescent="0.2">
      <c r="A167" s="1">
        <v>166</v>
      </c>
      <c r="B167" s="1" t="s">
        <v>16</v>
      </c>
      <c r="C167" s="1" t="s">
        <v>16</v>
      </c>
      <c r="D167" s="6" t="s">
        <v>90</v>
      </c>
      <c r="E167" s="6">
        <v>1</v>
      </c>
      <c r="F167" s="1">
        <v>123.986</v>
      </c>
      <c r="G167" s="1">
        <v>22.023</v>
      </c>
      <c r="H167" s="6">
        <v>1.706</v>
      </c>
      <c r="I167" s="6">
        <f t="shared" si="14"/>
        <v>147.715</v>
      </c>
      <c r="J167" s="6">
        <v>147.71799999999999</v>
      </c>
      <c r="K167" s="6">
        <v>20</v>
      </c>
      <c r="L167" s="6">
        <v>100</v>
      </c>
      <c r="M167" s="6">
        <f t="shared" si="11"/>
        <v>21.706</v>
      </c>
      <c r="N167" s="6">
        <v>25.617000000000001</v>
      </c>
      <c r="O167" s="29">
        <v>83</v>
      </c>
      <c r="P167" s="1">
        <f t="shared" si="12"/>
        <v>19.555000000000007</v>
      </c>
      <c r="Q167" s="20">
        <f t="shared" si="13"/>
        <v>18.018059522712626</v>
      </c>
      <c r="R167" s="20">
        <f>AVERAGE(P167:P169)</f>
        <v>26.821666666666673</v>
      </c>
      <c r="S167" s="20">
        <f>STDEV(P167:P169)</f>
        <v>6.3171064050982428</v>
      </c>
    </row>
    <row r="168" spans="1:19" s="1" customFormat="1" x14ac:dyDescent="0.2">
      <c r="A168" s="1">
        <v>167</v>
      </c>
      <c r="B168" s="1" t="s">
        <v>16</v>
      </c>
      <c r="C168" s="1" t="s">
        <v>16</v>
      </c>
      <c r="D168" s="6" t="s">
        <v>90</v>
      </c>
      <c r="E168" s="6">
        <v>2</v>
      </c>
      <c r="F168" s="1">
        <v>118.19799999999999</v>
      </c>
      <c r="G168" s="1">
        <v>22.681000000000001</v>
      </c>
      <c r="H168" s="6">
        <v>1.679</v>
      </c>
      <c r="I168" s="6">
        <f t="shared" si="14"/>
        <v>142.55799999999999</v>
      </c>
      <c r="J168" s="6">
        <v>142.56</v>
      </c>
      <c r="K168" s="6">
        <v>20</v>
      </c>
      <c r="L168" s="6">
        <v>100</v>
      </c>
      <c r="M168" s="6">
        <f t="shared" si="11"/>
        <v>21.678999999999998</v>
      </c>
      <c r="N168" s="6">
        <v>27.66</v>
      </c>
      <c r="O168" s="6">
        <v>78</v>
      </c>
      <c r="P168" s="1">
        <f t="shared" si="12"/>
        <v>29.905000000000008</v>
      </c>
      <c r="Q168" s="20">
        <f t="shared" si="13"/>
        <v>27.588910927625818</v>
      </c>
    </row>
    <row r="169" spans="1:19" s="1" customFormat="1" x14ac:dyDescent="0.2">
      <c r="A169" s="1">
        <v>168</v>
      </c>
      <c r="B169" s="1" t="s">
        <v>16</v>
      </c>
      <c r="C169" s="1" t="s">
        <v>16</v>
      </c>
      <c r="D169" s="6" t="s">
        <v>90</v>
      </c>
      <c r="E169" s="6">
        <v>3</v>
      </c>
      <c r="F169" s="1">
        <v>123.27</v>
      </c>
      <c r="G169" s="1">
        <v>22.582999999999998</v>
      </c>
      <c r="H169" s="6">
        <v>1.671</v>
      </c>
      <c r="I169" s="6">
        <f t="shared" si="14"/>
        <v>147.524</v>
      </c>
      <c r="J169" s="6">
        <v>147.53299999999999</v>
      </c>
      <c r="K169" s="6">
        <v>20</v>
      </c>
      <c r="L169" s="6">
        <v>100</v>
      </c>
      <c r="M169" s="6">
        <f t="shared" si="11"/>
        <v>21.670999999999999</v>
      </c>
      <c r="N169" s="6">
        <v>27.872</v>
      </c>
      <c r="O169" s="6">
        <v>78</v>
      </c>
      <c r="P169" s="1">
        <f t="shared" si="12"/>
        <v>31.005000000000003</v>
      </c>
      <c r="Q169" s="20">
        <f t="shared" si="13"/>
        <v>28.614277144571076</v>
      </c>
    </row>
    <row r="170" spans="1:19" s="1" customFormat="1" x14ac:dyDescent="0.2">
      <c r="A170" s="1">
        <v>169</v>
      </c>
      <c r="B170" s="1" t="s">
        <v>45</v>
      </c>
      <c r="C170" s="1" t="s">
        <v>45</v>
      </c>
      <c r="D170" s="1" t="s">
        <v>42</v>
      </c>
      <c r="E170" s="1">
        <v>1</v>
      </c>
      <c r="F170" s="1">
        <v>115.286</v>
      </c>
      <c r="G170" s="1">
        <v>22.167999999999999</v>
      </c>
      <c r="H170" s="1">
        <v>1.782</v>
      </c>
      <c r="I170" s="1">
        <f t="shared" si="14"/>
        <v>139.23600000000002</v>
      </c>
      <c r="J170" s="1">
        <v>139.23599999999999</v>
      </c>
      <c r="K170" s="1">
        <v>20</v>
      </c>
      <c r="L170" s="1">
        <v>100</v>
      </c>
      <c r="M170" s="1">
        <f t="shared" si="11"/>
        <v>21.782</v>
      </c>
      <c r="N170" s="1">
        <v>25.98</v>
      </c>
      <c r="O170" s="1">
        <v>72</v>
      </c>
      <c r="P170" s="1">
        <f t="shared" si="12"/>
        <v>20.990000000000002</v>
      </c>
      <c r="Q170" s="20">
        <f t="shared" si="13"/>
        <v>19.27279405013314</v>
      </c>
      <c r="R170" s="20">
        <f>AVERAGE(P170:P172)</f>
        <v>18.286666666666665</v>
      </c>
      <c r="S170" s="20">
        <f>STDEV(P170:P172)</f>
        <v>3.67286105554422</v>
      </c>
    </row>
    <row r="171" spans="1:19" s="1" customFormat="1" x14ac:dyDescent="0.2">
      <c r="A171" s="1">
        <v>170</v>
      </c>
      <c r="B171" s="1" t="s">
        <v>45</v>
      </c>
      <c r="C171" s="1" t="s">
        <v>45</v>
      </c>
      <c r="D171" s="1" t="s">
        <v>42</v>
      </c>
      <c r="E171" s="1">
        <v>2</v>
      </c>
      <c r="F171" s="1">
        <v>114.97499999999999</v>
      </c>
      <c r="G171" s="1">
        <v>22.800999999999998</v>
      </c>
      <c r="H171" s="1">
        <v>1.76</v>
      </c>
      <c r="I171" s="1">
        <f t="shared" si="14"/>
        <v>139.53599999999997</v>
      </c>
      <c r="J171" s="1">
        <v>139.541</v>
      </c>
      <c r="K171" s="1">
        <v>20</v>
      </c>
      <c r="L171" s="1">
        <v>100</v>
      </c>
      <c r="M171" s="1">
        <f t="shared" si="11"/>
        <v>21.76</v>
      </c>
      <c r="N171" s="1">
        <v>25.713000000000001</v>
      </c>
      <c r="O171" s="1">
        <v>72</v>
      </c>
      <c r="P171" s="1">
        <f t="shared" si="12"/>
        <v>19.764999999999997</v>
      </c>
      <c r="Q171" s="20">
        <f t="shared" si="13"/>
        <v>18.166360294117645</v>
      </c>
    </row>
    <row r="172" spans="1:19" s="1" customFormat="1" x14ac:dyDescent="0.2">
      <c r="A172" s="1">
        <v>171</v>
      </c>
      <c r="B172" s="1" t="s">
        <v>45</v>
      </c>
      <c r="C172" s="1" t="s">
        <v>45</v>
      </c>
      <c r="D172" s="1" t="s">
        <v>42</v>
      </c>
      <c r="E172" s="1">
        <v>3</v>
      </c>
      <c r="F172" s="1">
        <v>115.709</v>
      </c>
      <c r="G172" s="1">
        <v>22.155999999999999</v>
      </c>
      <c r="H172" s="1">
        <v>1.6970000000000001</v>
      </c>
      <c r="I172" s="1">
        <f t="shared" si="14"/>
        <v>139.56200000000001</v>
      </c>
      <c r="J172" s="1">
        <v>139.566</v>
      </c>
      <c r="K172" s="1">
        <v>20</v>
      </c>
      <c r="L172" s="1">
        <v>100</v>
      </c>
      <c r="M172" s="1">
        <f t="shared" si="11"/>
        <v>21.696999999999999</v>
      </c>
      <c r="N172" s="1">
        <v>24.518000000000001</v>
      </c>
      <c r="O172" s="1">
        <v>71</v>
      </c>
      <c r="P172" s="1">
        <f t="shared" si="12"/>
        <v>14.105000000000008</v>
      </c>
      <c r="Q172" s="20">
        <f t="shared" si="13"/>
        <v>13.001797483523063</v>
      </c>
    </row>
    <row r="173" spans="1:19" s="1" customFormat="1" x14ac:dyDescent="0.2">
      <c r="A173" s="1">
        <v>172</v>
      </c>
      <c r="B173" s="1" t="s">
        <v>17</v>
      </c>
      <c r="C173" s="1" t="s">
        <v>17</v>
      </c>
      <c r="D173" s="1" t="s">
        <v>42</v>
      </c>
      <c r="E173" s="1">
        <v>1</v>
      </c>
      <c r="F173" s="1">
        <v>120.08</v>
      </c>
      <c r="G173" s="1">
        <v>22.024000000000001</v>
      </c>
      <c r="H173" s="1">
        <v>1.7410000000000001</v>
      </c>
      <c r="I173" s="1">
        <f t="shared" si="14"/>
        <v>143.845</v>
      </c>
      <c r="J173" s="1">
        <v>143.846</v>
      </c>
      <c r="K173" s="1">
        <v>20</v>
      </c>
      <c r="L173" s="1">
        <v>100</v>
      </c>
      <c r="M173" s="1">
        <f t="shared" si="11"/>
        <v>21.741</v>
      </c>
      <c r="N173" s="1">
        <v>21.952999999999999</v>
      </c>
      <c r="O173" s="1">
        <v>87</v>
      </c>
      <c r="P173" s="1">
        <f t="shared" si="12"/>
        <v>1.0599999999999987</v>
      </c>
      <c r="Q173" s="20">
        <f t="shared" si="13"/>
        <v>0.97511614001195568</v>
      </c>
      <c r="R173" s="20">
        <f>AVERAGE(P173:P175)</f>
        <v>1.6000000000000014</v>
      </c>
      <c r="S173" s="20">
        <f>STDEV(P173:P175)</f>
        <v>1.0098143393713543</v>
      </c>
    </row>
    <row r="174" spans="1:19" s="1" customFormat="1" x14ac:dyDescent="0.2">
      <c r="A174" s="1">
        <v>173</v>
      </c>
      <c r="B174" s="1" t="s">
        <v>17</v>
      </c>
      <c r="C174" s="1" t="s">
        <v>17</v>
      </c>
      <c r="D174" s="1" t="s">
        <v>42</v>
      </c>
      <c r="E174" s="1">
        <v>2</v>
      </c>
      <c r="F174" s="1">
        <v>118.205</v>
      </c>
      <c r="G174" s="1">
        <v>22.687999999999999</v>
      </c>
      <c r="H174" s="1">
        <v>1.7350000000000001</v>
      </c>
      <c r="I174" s="1">
        <f t="shared" si="14"/>
        <v>142.62800000000001</v>
      </c>
      <c r="J174" s="1">
        <v>142.619</v>
      </c>
      <c r="K174" s="1">
        <v>20</v>
      </c>
      <c r="L174" s="1">
        <v>100</v>
      </c>
      <c r="M174" s="1">
        <f t="shared" si="11"/>
        <v>21.734999999999999</v>
      </c>
      <c r="N174" s="1">
        <v>21.93</v>
      </c>
      <c r="O174" s="1">
        <v>88</v>
      </c>
      <c r="P174" s="1">
        <f t="shared" si="12"/>
        <v>0.97500000000000142</v>
      </c>
      <c r="Q174" s="20">
        <f t="shared" si="13"/>
        <v>0.89717046238785514</v>
      </c>
    </row>
    <row r="175" spans="1:19" s="1" customFormat="1" x14ac:dyDescent="0.2">
      <c r="A175" s="1">
        <v>174</v>
      </c>
      <c r="B175" s="1" t="s">
        <v>17</v>
      </c>
      <c r="C175" s="1" t="s">
        <v>17</v>
      </c>
      <c r="D175" s="1" t="s">
        <v>42</v>
      </c>
      <c r="E175" s="1">
        <v>3</v>
      </c>
      <c r="F175" s="1">
        <v>123.286</v>
      </c>
      <c r="G175" s="1">
        <v>22.59</v>
      </c>
      <c r="H175" s="1">
        <v>1.677</v>
      </c>
      <c r="I175" s="1">
        <f t="shared" si="14"/>
        <v>147.553</v>
      </c>
      <c r="J175" s="1">
        <v>147.53700000000001</v>
      </c>
      <c r="K175" s="1">
        <v>20</v>
      </c>
      <c r="L175" s="1">
        <v>100</v>
      </c>
      <c r="M175" s="1">
        <f t="shared" si="11"/>
        <v>21.677</v>
      </c>
      <c r="N175" s="1">
        <v>22.23</v>
      </c>
      <c r="O175" s="1">
        <v>88</v>
      </c>
      <c r="P175" s="1">
        <f t="shared" si="12"/>
        <v>2.7650000000000041</v>
      </c>
      <c r="Q175" s="20">
        <f t="shared" si="13"/>
        <v>2.5510910181298208</v>
      </c>
    </row>
    <row r="176" spans="1:19" s="1" customFormat="1" x14ac:dyDescent="0.2">
      <c r="A176" s="1">
        <v>175</v>
      </c>
      <c r="B176" s="1" t="s">
        <v>17</v>
      </c>
      <c r="C176" s="1" t="s">
        <v>17</v>
      </c>
      <c r="D176" s="6" t="s">
        <v>90</v>
      </c>
      <c r="E176" s="6">
        <v>1</v>
      </c>
      <c r="F176" s="1">
        <v>149.422</v>
      </c>
      <c r="G176" s="1">
        <v>22.248999999999999</v>
      </c>
      <c r="H176" s="6">
        <v>1.7609999999999999</v>
      </c>
      <c r="I176" s="6">
        <f t="shared" si="14"/>
        <v>173.43199999999999</v>
      </c>
      <c r="J176" s="6">
        <v>173.43199999999999</v>
      </c>
      <c r="K176" s="6">
        <v>20</v>
      </c>
      <c r="L176" s="6">
        <v>100</v>
      </c>
      <c r="M176" s="6">
        <f t="shared" si="11"/>
        <v>21.760999999999999</v>
      </c>
      <c r="N176" s="6">
        <v>23.733000000000001</v>
      </c>
      <c r="O176" s="6">
        <v>74</v>
      </c>
      <c r="P176" s="1">
        <f t="shared" si="12"/>
        <v>9.8600000000000065</v>
      </c>
      <c r="Q176" s="20">
        <f t="shared" si="13"/>
        <v>9.0620835439547776</v>
      </c>
      <c r="R176" s="20">
        <f>AVERAGE(P176:P178)</f>
        <v>10.786666666666669</v>
      </c>
      <c r="S176" s="20">
        <f>STDEV(P176:P178)</f>
        <v>1.0202614044122882</v>
      </c>
    </row>
    <row r="177" spans="1:19" s="1" customFormat="1" x14ac:dyDescent="0.2">
      <c r="A177" s="1">
        <v>176</v>
      </c>
      <c r="B177" s="1" t="s">
        <v>17</v>
      </c>
      <c r="C177" s="1" t="s">
        <v>17</v>
      </c>
      <c r="D177" s="6" t="s">
        <v>90</v>
      </c>
      <c r="E177" s="6">
        <v>2</v>
      </c>
      <c r="F177" s="1">
        <v>140.071</v>
      </c>
      <c r="G177" s="1">
        <v>21.491</v>
      </c>
      <c r="H177" s="6">
        <v>1.7350000000000001</v>
      </c>
      <c r="I177" s="6">
        <f t="shared" si="14"/>
        <v>163.29700000000003</v>
      </c>
      <c r="J177" s="6">
        <v>163.30699999999999</v>
      </c>
      <c r="K177" s="6">
        <v>20</v>
      </c>
      <c r="L177" s="6">
        <v>100</v>
      </c>
      <c r="M177" s="6">
        <f t="shared" si="11"/>
        <v>21.734999999999999</v>
      </c>
      <c r="N177" s="6">
        <v>24.111000000000001</v>
      </c>
      <c r="O177" s="6">
        <v>75</v>
      </c>
      <c r="P177" s="1">
        <f t="shared" si="12"/>
        <v>11.880000000000006</v>
      </c>
      <c r="Q177" s="20">
        <f t="shared" si="13"/>
        <v>10.931677018633543</v>
      </c>
    </row>
    <row r="178" spans="1:19" s="1" customFormat="1" x14ac:dyDescent="0.2">
      <c r="A178" s="1">
        <v>177</v>
      </c>
      <c r="B178" s="1" t="s">
        <v>17</v>
      </c>
      <c r="C178" s="1" t="s">
        <v>17</v>
      </c>
      <c r="D178" s="6" t="s">
        <v>90</v>
      </c>
      <c r="E178" s="6">
        <v>3</v>
      </c>
      <c r="F178" s="1">
        <v>122.70699999999999</v>
      </c>
      <c r="G178" s="1">
        <v>21.835999999999999</v>
      </c>
      <c r="H178" s="6">
        <v>1.7190000000000001</v>
      </c>
      <c r="I178" s="6">
        <f t="shared" si="14"/>
        <v>146.262</v>
      </c>
      <c r="J178" s="6">
        <v>146.26</v>
      </c>
      <c r="K178" s="6">
        <v>20</v>
      </c>
      <c r="L178" s="6">
        <v>100</v>
      </c>
      <c r="M178" s="6">
        <f t="shared" si="11"/>
        <v>21.719000000000001</v>
      </c>
      <c r="N178" s="6">
        <v>23.843</v>
      </c>
      <c r="O178" s="6">
        <v>75</v>
      </c>
      <c r="P178" s="1">
        <f t="shared" si="12"/>
        <v>10.619999999999994</v>
      </c>
      <c r="Q178" s="20">
        <f t="shared" si="13"/>
        <v>9.7794557760486178</v>
      </c>
    </row>
    <row r="179" spans="1:19" s="1" customFormat="1" x14ac:dyDescent="0.2">
      <c r="A179" s="1">
        <v>178</v>
      </c>
      <c r="B179" s="1" t="s">
        <v>18</v>
      </c>
      <c r="C179" s="1" t="s">
        <v>18</v>
      </c>
      <c r="D179" s="1" t="s">
        <v>42</v>
      </c>
      <c r="E179" s="1">
        <v>1</v>
      </c>
      <c r="F179" s="1">
        <v>149.422</v>
      </c>
      <c r="G179" s="1">
        <v>22.247</v>
      </c>
      <c r="H179" s="1">
        <v>1.6779999999999999</v>
      </c>
      <c r="I179" s="1">
        <f t="shared" si="14"/>
        <v>173.34699999999998</v>
      </c>
      <c r="J179" s="1">
        <v>173.34800000000001</v>
      </c>
      <c r="K179" s="1">
        <v>20</v>
      </c>
      <c r="L179" s="1">
        <v>100</v>
      </c>
      <c r="M179" s="1">
        <f t="shared" si="11"/>
        <v>21.678000000000001</v>
      </c>
      <c r="N179" s="1">
        <v>28.306000000000001</v>
      </c>
      <c r="O179" s="1">
        <v>68</v>
      </c>
      <c r="P179" s="1">
        <f t="shared" si="12"/>
        <v>33.14</v>
      </c>
      <c r="Q179" s="20">
        <f t="shared" si="13"/>
        <v>30.574776270873691</v>
      </c>
      <c r="R179" s="20">
        <f>AVERAGE(P179:P181)</f>
        <v>32.396666666666668</v>
      </c>
      <c r="S179" s="20">
        <f>STDEV(P179:P181)</f>
        <v>0.94001773032924829</v>
      </c>
    </row>
    <row r="180" spans="1:19" s="1" customFormat="1" x14ac:dyDescent="0.2">
      <c r="A180" s="1">
        <v>179</v>
      </c>
      <c r="B180" s="1" t="s">
        <v>18</v>
      </c>
      <c r="C180" s="1" t="s">
        <v>18</v>
      </c>
      <c r="D180" s="1" t="s">
        <v>42</v>
      </c>
      <c r="E180" s="1">
        <v>2</v>
      </c>
      <c r="F180" s="1">
        <v>140.07499999999999</v>
      </c>
      <c r="G180" s="1">
        <v>21.49</v>
      </c>
      <c r="H180" s="1">
        <v>1.7410000000000001</v>
      </c>
      <c r="I180" s="1">
        <f t="shared" si="14"/>
        <v>163.30600000000001</v>
      </c>
      <c r="J180" s="1">
        <v>163.30600000000001</v>
      </c>
      <c r="K180" s="1">
        <v>20</v>
      </c>
      <c r="L180" s="1">
        <v>100</v>
      </c>
      <c r="M180" s="1">
        <f t="shared" si="11"/>
        <v>21.741</v>
      </c>
      <c r="N180" s="1">
        <v>28.283000000000001</v>
      </c>
      <c r="O180" s="1">
        <v>66</v>
      </c>
      <c r="P180" s="1">
        <f t="shared" si="12"/>
        <v>32.710000000000008</v>
      </c>
      <c r="Q180" s="20">
        <f t="shared" si="13"/>
        <v>30.090612207350169</v>
      </c>
    </row>
    <row r="181" spans="1:19" s="1" customFormat="1" x14ac:dyDescent="0.2">
      <c r="A181" s="1">
        <v>180</v>
      </c>
      <c r="B181" s="1" t="s">
        <v>18</v>
      </c>
      <c r="C181" s="1" t="s">
        <v>18</v>
      </c>
      <c r="D181" s="1" t="s">
        <v>42</v>
      </c>
      <c r="E181" s="1">
        <v>3</v>
      </c>
      <c r="F181" s="1">
        <v>122.70399999999999</v>
      </c>
      <c r="G181" s="1">
        <v>21.835999999999999</v>
      </c>
      <c r="H181" s="1">
        <v>1.792</v>
      </c>
      <c r="I181" s="1">
        <f t="shared" si="14"/>
        <v>146.33199999999999</v>
      </c>
      <c r="J181" s="1">
        <v>146.33199999999999</v>
      </c>
      <c r="K181" s="1">
        <v>20</v>
      </c>
      <c r="L181" s="1">
        <v>100</v>
      </c>
      <c r="M181" s="1">
        <f t="shared" si="11"/>
        <v>21.792000000000002</v>
      </c>
      <c r="N181" s="1">
        <v>28.06</v>
      </c>
      <c r="O181" s="1">
        <v>69</v>
      </c>
      <c r="P181" s="1">
        <f t="shared" si="12"/>
        <v>31.339999999999986</v>
      </c>
      <c r="Q181" s="20">
        <f t="shared" si="13"/>
        <v>28.762848751835527</v>
      </c>
    </row>
    <row r="182" spans="1:19" s="1" customFormat="1" x14ac:dyDescent="0.2">
      <c r="A182" s="1">
        <v>181</v>
      </c>
      <c r="B182" s="1" t="s">
        <v>18</v>
      </c>
      <c r="C182" s="1" t="s">
        <v>18</v>
      </c>
      <c r="D182" s="6" t="s">
        <v>90</v>
      </c>
      <c r="E182" s="6">
        <v>1</v>
      </c>
      <c r="F182" s="1">
        <v>124.43</v>
      </c>
      <c r="G182" s="1">
        <v>21.709</v>
      </c>
      <c r="H182" s="6">
        <v>1.655</v>
      </c>
      <c r="I182" s="6">
        <f t="shared" si="14"/>
        <v>147.79400000000001</v>
      </c>
      <c r="J182" s="6">
        <v>147.798</v>
      </c>
      <c r="K182" s="6">
        <v>20</v>
      </c>
      <c r="L182" s="6">
        <v>100</v>
      </c>
      <c r="M182" s="6">
        <f t="shared" si="11"/>
        <v>21.655000000000001</v>
      </c>
      <c r="N182" s="6">
        <v>29.093</v>
      </c>
      <c r="O182" s="29">
        <v>68</v>
      </c>
      <c r="P182" s="1">
        <f t="shared" si="12"/>
        <v>37.189999999999991</v>
      </c>
      <c r="Q182" s="20">
        <f t="shared" si="13"/>
        <v>34.347725698453004</v>
      </c>
      <c r="R182" s="20">
        <f>AVERAGE(P182:P184)</f>
        <v>37.576666666666661</v>
      </c>
      <c r="S182" s="20">
        <f>STDEV(P182:P184)</f>
        <v>4.8715226914522303</v>
      </c>
    </row>
    <row r="183" spans="1:19" s="1" customFormat="1" x14ac:dyDescent="0.2">
      <c r="A183" s="1">
        <v>182</v>
      </c>
      <c r="B183" s="1" t="s">
        <v>18</v>
      </c>
      <c r="C183" s="1" t="s">
        <v>18</v>
      </c>
      <c r="D183" s="6" t="s">
        <v>90</v>
      </c>
      <c r="E183" s="6">
        <v>2</v>
      </c>
      <c r="F183" s="1">
        <v>123.42100000000001</v>
      </c>
      <c r="G183" s="1">
        <v>21.312999999999999</v>
      </c>
      <c r="H183" s="6">
        <v>1.6040000000000001</v>
      </c>
      <c r="I183" s="6">
        <f t="shared" si="14"/>
        <v>146.33800000000002</v>
      </c>
      <c r="J183" s="6">
        <v>146.34700000000001</v>
      </c>
      <c r="K183" s="6">
        <v>20</v>
      </c>
      <c r="L183" s="6">
        <v>100</v>
      </c>
      <c r="M183" s="6">
        <f t="shared" si="11"/>
        <v>21.603999999999999</v>
      </c>
      <c r="N183" s="6">
        <v>30.13</v>
      </c>
      <c r="O183" s="29">
        <v>64</v>
      </c>
      <c r="P183" s="1">
        <f t="shared" si="12"/>
        <v>42.63</v>
      </c>
      <c r="Q183" s="20">
        <f t="shared" si="13"/>
        <v>39.464913904832443</v>
      </c>
    </row>
    <row r="184" spans="1:19" s="1" customFormat="1" x14ac:dyDescent="0.2">
      <c r="A184" s="1">
        <v>183</v>
      </c>
      <c r="B184" s="1" t="s">
        <v>18</v>
      </c>
      <c r="C184" s="1" t="s">
        <v>18</v>
      </c>
      <c r="D184" s="6" t="s">
        <v>90</v>
      </c>
      <c r="E184" s="6">
        <v>3</v>
      </c>
      <c r="F184" s="1">
        <v>121</v>
      </c>
      <c r="G184" s="1">
        <v>21.974</v>
      </c>
      <c r="H184" s="6">
        <v>1.7230000000000001</v>
      </c>
      <c r="I184" s="6">
        <f t="shared" si="14"/>
        <v>144.697</v>
      </c>
      <c r="J184" s="6">
        <v>144.69999999999999</v>
      </c>
      <c r="K184" s="6">
        <v>20</v>
      </c>
      <c r="L184" s="6">
        <v>100</v>
      </c>
      <c r="M184" s="6">
        <f t="shared" si="11"/>
        <v>21.722999999999999</v>
      </c>
      <c r="N184" s="6">
        <v>28.305</v>
      </c>
      <c r="O184" s="29">
        <v>71</v>
      </c>
      <c r="P184" s="1">
        <f t="shared" si="12"/>
        <v>32.910000000000004</v>
      </c>
      <c r="Q184" s="20">
        <f t="shared" si="13"/>
        <v>30.299682364314311</v>
      </c>
    </row>
    <row r="185" spans="1:19" s="1" customFormat="1" x14ac:dyDescent="0.2">
      <c r="A185" s="1">
        <v>184</v>
      </c>
      <c r="B185" s="1" t="s">
        <v>197</v>
      </c>
      <c r="C185" s="1" t="s">
        <v>46</v>
      </c>
      <c r="D185" s="1" t="s">
        <v>42</v>
      </c>
      <c r="E185" s="1">
        <v>1</v>
      </c>
      <c r="F185" s="1">
        <v>122.633</v>
      </c>
      <c r="G185" s="1">
        <v>21.699000000000002</v>
      </c>
      <c r="H185" s="1">
        <v>1.726</v>
      </c>
      <c r="I185" s="1">
        <f t="shared" si="14"/>
        <v>146.05799999999999</v>
      </c>
      <c r="J185" s="1">
        <v>146.06</v>
      </c>
      <c r="K185" s="1">
        <v>20</v>
      </c>
      <c r="L185" s="1">
        <v>100</v>
      </c>
      <c r="M185" s="1">
        <f t="shared" si="11"/>
        <v>21.725999999999999</v>
      </c>
      <c r="N185" s="1">
        <v>22.658999999999999</v>
      </c>
      <c r="O185" s="1">
        <v>86</v>
      </c>
      <c r="P185" s="1">
        <f t="shared" si="12"/>
        <v>4.6649999999999991</v>
      </c>
      <c r="Q185" s="20">
        <f t="shared" si="13"/>
        <v>4.2943938138635751</v>
      </c>
      <c r="R185" s="20">
        <f>AVERAGE(P185:P187)</f>
        <v>4.0666666666666629</v>
      </c>
      <c r="S185" s="20">
        <f>STDEV(P185:P187)</f>
        <v>0.79089084792614239</v>
      </c>
    </row>
    <row r="186" spans="1:19" s="1" customFormat="1" x14ac:dyDescent="0.2">
      <c r="A186" s="1">
        <v>185</v>
      </c>
      <c r="B186" s="1" t="s">
        <v>197</v>
      </c>
      <c r="C186" s="1" t="s">
        <v>46</v>
      </c>
      <c r="D186" s="1" t="s">
        <v>42</v>
      </c>
      <c r="E186" s="1">
        <v>2</v>
      </c>
      <c r="F186" s="1">
        <v>123.425</v>
      </c>
      <c r="G186" s="1">
        <v>21.315000000000001</v>
      </c>
      <c r="H186" s="1">
        <v>1.8049999999999999</v>
      </c>
      <c r="I186" s="1">
        <f t="shared" si="14"/>
        <v>146.54500000000002</v>
      </c>
      <c r="J186" s="1">
        <v>146.53899999999999</v>
      </c>
      <c r="K186" s="1">
        <v>20</v>
      </c>
      <c r="L186" s="1">
        <v>100</v>
      </c>
      <c r="M186" s="1">
        <f t="shared" si="11"/>
        <v>21.805</v>
      </c>
      <c r="N186" s="1">
        <v>22.439</v>
      </c>
      <c r="O186" s="1">
        <v>88</v>
      </c>
      <c r="P186" s="1">
        <f t="shared" si="12"/>
        <v>3.1700000000000017</v>
      </c>
      <c r="Q186" s="20">
        <f t="shared" si="13"/>
        <v>2.907590002293059</v>
      </c>
    </row>
    <row r="187" spans="1:19" s="1" customFormat="1" x14ac:dyDescent="0.2">
      <c r="A187" s="1">
        <v>186</v>
      </c>
      <c r="B187" s="1" t="s">
        <v>197</v>
      </c>
      <c r="C187" s="1" t="s">
        <v>46</v>
      </c>
      <c r="D187" s="1" t="s">
        <v>42</v>
      </c>
      <c r="E187" s="1">
        <v>3</v>
      </c>
      <c r="F187" s="1">
        <v>121.005</v>
      </c>
      <c r="G187" s="1">
        <v>21.974</v>
      </c>
      <c r="H187" s="1">
        <v>1.76</v>
      </c>
      <c r="I187" s="1">
        <v>144.70500000000001</v>
      </c>
      <c r="J187" s="1">
        <v>144.738</v>
      </c>
      <c r="K187" s="1">
        <v>20</v>
      </c>
      <c r="L187" s="1">
        <v>100</v>
      </c>
      <c r="M187" s="1">
        <f t="shared" si="11"/>
        <v>21.76</v>
      </c>
      <c r="N187" s="1">
        <v>22.632999999999999</v>
      </c>
      <c r="O187" s="1">
        <v>87</v>
      </c>
      <c r="P187" s="1">
        <f t="shared" si="12"/>
        <v>4.3649999999999878</v>
      </c>
      <c r="Q187" s="20">
        <f t="shared" si="13"/>
        <v>4.0119485294117574</v>
      </c>
    </row>
    <row r="188" spans="1:19" s="1" customFormat="1" x14ac:dyDescent="0.2">
      <c r="A188" s="1">
        <v>187</v>
      </c>
      <c r="B188" s="1" t="s">
        <v>7</v>
      </c>
      <c r="C188" s="1" t="s">
        <v>7</v>
      </c>
      <c r="D188" s="1" t="s">
        <v>42</v>
      </c>
      <c r="E188" s="1">
        <v>1</v>
      </c>
      <c r="F188" s="1">
        <v>116.13</v>
      </c>
      <c r="G188" s="1">
        <v>22.988</v>
      </c>
      <c r="H188" s="1">
        <v>1.8129999999999999</v>
      </c>
      <c r="I188" s="1">
        <f t="shared" ref="I188:I219" si="15">SUM(F188:H188)</f>
        <v>140.93099999999998</v>
      </c>
      <c r="J188" s="1">
        <v>140.92099999999999</v>
      </c>
      <c r="K188" s="1">
        <v>20</v>
      </c>
      <c r="L188" s="1">
        <v>100</v>
      </c>
      <c r="M188" s="1">
        <f t="shared" si="11"/>
        <v>21.812999999999999</v>
      </c>
      <c r="N188" s="1">
        <v>24.684000000000001</v>
      </c>
      <c r="O188" s="1">
        <v>88</v>
      </c>
      <c r="P188" s="1">
        <f t="shared" si="12"/>
        <v>14.355000000000013</v>
      </c>
      <c r="Q188" s="20">
        <f t="shared" si="13"/>
        <v>13.161875945537071</v>
      </c>
      <c r="R188" s="20">
        <f>AVERAGE(Q188:Q190)</f>
        <v>11.987016105848133</v>
      </c>
      <c r="S188" s="20">
        <f>STDEV(Q188:Q190)</f>
        <v>1.522049724894935</v>
      </c>
    </row>
    <row r="189" spans="1:19" s="1" customFormat="1" x14ac:dyDescent="0.2">
      <c r="A189" s="1">
        <v>188</v>
      </c>
      <c r="B189" s="1" t="s">
        <v>7</v>
      </c>
      <c r="C189" s="1" t="s">
        <v>7</v>
      </c>
      <c r="D189" s="1" t="s">
        <v>42</v>
      </c>
      <c r="E189" s="1">
        <v>2</v>
      </c>
      <c r="F189" s="1">
        <v>120.45699999999999</v>
      </c>
      <c r="G189" s="1">
        <v>22.911000000000001</v>
      </c>
      <c r="H189" s="1">
        <v>1.7869999999999999</v>
      </c>
      <c r="I189" s="1">
        <f t="shared" si="15"/>
        <v>145.155</v>
      </c>
      <c r="J189" s="1">
        <v>145.14599999999999</v>
      </c>
      <c r="K189" s="1">
        <v>20</v>
      </c>
      <c r="L189" s="1">
        <v>100</v>
      </c>
      <c r="M189" s="1">
        <f t="shared" si="11"/>
        <v>21.786999999999999</v>
      </c>
      <c r="N189" s="1">
        <v>24.024000000000001</v>
      </c>
      <c r="O189" s="1">
        <v>89</v>
      </c>
      <c r="P189" s="1">
        <f t="shared" si="12"/>
        <v>11.185000000000009</v>
      </c>
      <c r="Q189" s="20">
        <f t="shared" si="13"/>
        <v>10.267590765135175</v>
      </c>
      <c r="R189" s="20"/>
      <c r="S189" s="20"/>
    </row>
    <row r="190" spans="1:19" s="1" customFormat="1" x14ac:dyDescent="0.2">
      <c r="A190" s="1">
        <v>189</v>
      </c>
      <c r="B190" s="1" t="s">
        <v>7</v>
      </c>
      <c r="C190" s="1" t="s">
        <v>7</v>
      </c>
      <c r="D190" s="1" t="s">
        <v>42</v>
      </c>
      <c r="E190" s="1">
        <v>3</v>
      </c>
      <c r="F190" s="1">
        <v>123.956</v>
      </c>
      <c r="G190" s="1">
        <v>22.716000000000001</v>
      </c>
      <c r="H190" s="1">
        <v>1.7689999999999999</v>
      </c>
      <c r="I190" s="1">
        <f t="shared" si="15"/>
        <v>148.441</v>
      </c>
      <c r="J190" s="1">
        <v>148.43299999999999</v>
      </c>
      <c r="K190" s="1">
        <v>20</v>
      </c>
      <c r="L190" s="1">
        <v>100</v>
      </c>
      <c r="M190" s="1">
        <f t="shared" si="11"/>
        <v>21.768999999999998</v>
      </c>
      <c r="N190" s="1">
        <v>24.497</v>
      </c>
      <c r="O190" s="1">
        <v>89</v>
      </c>
      <c r="P190" s="1">
        <f t="shared" si="12"/>
        <v>13.640000000000009</v>
      </c>
      <c r="Q190" s="20">
        <f t="shared" si="13"/>
        <v>12.531581606872155</v>
      </c>
      <c r="R190" s="20"/>
      <c r="S190" s="20"/>
    </row>
    <row r="191" spans="1:19" s="1" customFormat="1" x14ac:dyDescent="0.2">
      <c r="A191" s="1">
        <v>190</v>
      </c>
      <c r="B191" s="1" t="s">
        <v>7</v>
      </c>
      <c r="C191" s="6" t="s">
        <v>7</v>
      </c>
      <c r="D191" s="6" t="s">
        <v>90</v>
      </c>
      <c r="E191" s="6">
        <v>1</v>
      </c>
      <c r="F191" s="1">
        <v>122.63200000000001</v>
      </c>
      <c r="G191" s="1">
        <v>21.7</v>
      </c>
      <c r="H191" s="6">
        <v>1.8180000000000001</v>
      </c>
      <c r="I191" s="6">
        <f t="shared" si="15"/>
        <v>146.15</v>
      </c>
      <c r="J191" s="6">
        <v>146.15</v>
      </c>
      <c r="K191" s="6">
        <v>20</v>
      </c>
      <c r="L191" s="6">
        <v>100</v>
      </c>
      <c r="M191" s="6">
        <f t="shared" si="11"/>
        <v>21.818000000000001</v>
      </c>
      <c r="N191" s="6">
        <v>29.111000000000001</v>
      </c>
      <c r="O191" s="6">
        <v>68</v>
      </c>
      <c r="P191" s="1">
        <f t="shared" si="12"/>
        <v>36.464999999999996</v>
      </c>
      <c r="Q191" s="20">
        <f t="shared" si="13"/>
        <v>33.426528554404626</v>
      </c>
      <c r="R191" s="20">
        <f>AVERAGE(P191:P193)</f>
        <v>33.506666666666668</v>
      </c>
      <c r="S191" s="20">
        <f>STDEV(P191:P193)</f>
        <v>3.5848791239501128</v>
      </c>
    </row>
    <row r="192" spans="1:19" s="1" customFormat="1" x14ac:dyDescent="0.2">
      <c r="A192" s="1">
        <v>191</v>
      </c>
      <c r="B192" s="1" t="s">
        <v>7</v>
      </c>
      <c r="C192" s="1" t="s">
        <v>7</v>
      </c>
      <c r="D192" s="6" t="s">
        <v>90</v>
      </c>
      <c r="E192" s="6">
        <v>2</v>
      </c>
      <c r="F192" s="1">
        <v>123.42700000000001</v>
      </c>
      <c r="G192" s="1">
        <v>21.312999999999999</v>
      </c>
      <c r="H192" s="6">
        <v>1.845</v>
      </c>
      <c r="I192" s="6">
        <f t="shared" si="15"/>
        <v>146.58500000000001</v>
      </c>
      <c r="J192" s="6">
        <v>146.58600000000001</v>
      </c>
      <c r="K192" s="6">
        <v>20</v>
      </c>
      <c r="L192" s="6">
        <v>100</v>
      </c>
      <c r="M192" s="6">
        <f t="shared" si="11"/>
        <v>21.844999999999999</v>
      </c>
      <c r="N192" s="6">
        <v>28.751999999999999</v>
      </c>
      <c r="O192" s="6">
        <v>67</v>
      </c>
      <c r="P192" s="1">
        <f t="shared" si="12"/>
        <v>34.535000000000004</v>
      </c>
      <c r="Q192" s="20">
        <f t="shared" si="13"/>
        <v>31.61821927214465</v>
      </c>
      <c r="R192" s="6"/>
      <c r="S192" s="6"/>
    </row>
    <row r="193" spans="1:19" s="1" customFormat="1" x14ac:dyDescent="0.2">
      <c r="A193" s="1">
        <v>192</v>
      </c>
      <c r="B193" s="1" t="s">
        <v>7</v>
      </c>
      <c r="C193" s="1" t="s">
        <v>7</v>
      </c>
      <c r="D193" s="6" t="s">
        <v>90</v>
      </c>
      <c r="E193" s="6">
        <v>3</v>
      </c>
      <c r="F193" s="1">
        <v>121.003</v>
      </c>
      <c r="G193" s="1">
        <v>21.974</v>
      </c>
      <c r="H193" s="6">
        <v>1.7669999999999999</v>
      </c>
      <c r="I193" s="6">
        <f t="shared" si="15"/>
        <v>144.744</v>
      </c>
      <c r="J193" s="6">
        <v>144.74600000000001</v>
      </c>
      <c r="K193" s="6">
        <v>20</v>
      </c>
      <c r="L193" s="6">
        <v>100</v>
      </c>
      <c r="M193" s="6">
        <f t="shared" si="11"/>
        <v>21.766999999999999</v>
      </c>
      <c r="N193" s="6">
        <v>27.670999999999999</v>
      </c>
      <c r="O193" s="6">
        <v>71</v>
      </c>
      <c r="P193" s="1">
        <f t="shared" si="12"/>
        <v>29.52</v>
      </c>
      <c r="Q193" s="20">
        <f t="shared" si="13"/>
        <v>27.123627509532771</v>
      </c>
      <c r="R193" s="6"/>
      <c r="S193" s="6"/>
    </row>
    <row r="194" spans="1:19" s="1" customFormat="1" x14ac:dyDescent="0.2">
      <c r="A194" s="1">
        <v>193</v>
      </c>
      <c r="B194" s="1" t="s">
        <v>8</v>
      </c>
      <c r="C194" s="1" t="s">
        <v>8</v>
      </c>
      <c r="D194" s="1" t="s">
        <v>42</v>
      </c>
      <c r="E194" s="1">
        <v>1</v>
      </c>
      <c r="F194" s="1">
        <v>122.268</v>
      </c>
      <c r="G194" s="1">
        <v>22.495999999999999</v>
      </c>
      <c r="H194" s="1">
        <v>1.5860000000000001</v>
      </c>
      <c r="I194" s="1">
        <f t="shared" si="15"/>
        <v>146.35000000000002</v>
      </c>
      <c r="J194" s="1">
        <v>146.49700000000001</v>
      </c>
      <c r="K194" s="1">
        <v>20</v>
      </c>
      <c r="L194" s="1">
        <v>100</v>
      </c>
      <c r="M194" s="1">
        <f t="shared" ref="M194:M238" si="16">SUM(H194,K194)</f>
        <v>21.585999999999999</v>
      </c>
      <c r="N194" s="1">
        <v>37.630000000000003</v>
      </c>
      <c r="O194" s="1">
        <v>71</v>
      </c>
      <c r="P194" s="1">
        <f t="shared" ref="P194:P238" si="17">100*(N194-M194)/(M194-H194)</f>
        <v>80.220000000000013</v>
      </c>
      <c r="Q194" s="20">
        <f t="shared" ref="Q194:Q238" si="18">((N194-(H194*(N194/M194))-K194)*100)/K194</f>
        <v>74.325952005929778</v>
      </c>
      <c r="R194" s="20">
        <f>AVERAGE(P194:P196)</f>
        <v>74.970000000000013</v>
      </c>
      <c r="S194" s="20">
        <f>STDEV(P194:P196)</f>
        <v>5.8024046739261497</v>
      </c>
    </row>
    <row r="195" spans="1:19" s="1" customFormat="1" x14ac:dyDescent="0.2">
      <c r="A195" s="1">
        <v>194</v>
      </c>
      <c r="B195" s="1" t="s">
        <v>8</v>
      </c>
      <c r="C195" s="1" t="s">
        <v>8</v>
      </c>
      <c r="D195" s="1" t="s">
        <v>42</v>
      </c>
      <c r="E195" s="1">
        <v>2</v>
      </c>
      <c r="F195" s="1">
        <v>123.03100000000001</v>
      </c>
      <c r="G195" s="1">
        <v>22.835999999999999</v>
      </c>
      <c r="H195" s="1">
        <v>1.754</v>
      </c>
      <c r="I195" s="1">
        <f t="shared" si="15"/>
        <v>147.62100000000001</v>
      </c>
      <c r="J195" s="1">
        <v>147.614</v>
      </c>
      <c r="K195" s="1">
        <v>20</v>
      </c>
      <c r="L195" s="1">
        <v>100</v>
      </c>
      <c r="M195" s="1">
        <f t="shared" si="16"/>
        <v>21.754000000000001</v>
      </c>
      <c r="N195" s="1">
        <v>36.944000000000003</v>
      </c>
      <c r="O195" s="1">
        <v>69</v>
      </c>
      <c r="P195" s="1">
        <f t="shared" si="17"/>
        <v>75.950000000000017</v>
      </c>
      <c r="Q195" s="20">
        <f t="shared" si="18"/>
        <v>69.826238852624812</v>
      </c>
      <c r="R195" s="20"/>
      <c r="S195" s="20"/>
    </row>
    <row r="196" spans="1:19" s="1" customFormat="1" x14ac:dyDescent="0.2">
      <c r="A196" s="1">
        <v>195</v>
      </c>
      <c r="B196" s="1" t="s">
        <v>8</v>
      </c>
      <c r="C196" s="1" t="s">
        <v>8</v>
      </c>
      <c r="D196" s="1" t="s">
        <v>42</v>
      </c>
      <c r="E196" s="1">
        <v>3</v>
      </c>
      <c r="F196" s="1">
        <v>118.55800000000001</v>
      </c>
      <c r="G196" s="1">
        <v>22.475000000000001</v>
      </c>
      <c r="H196" s="1">
        <v>1.76</v>
      </c>
      <c r="I196" s="1">
        <f t="shared" si="15"/>
        <v>142.79300000000001</v>
      </c>
      <c r="J196" s="1">
        <v>142.78700000000001</v>
      </c>
      <c r="K196" s="1">
        <v>20</v>
      </c>
      <c r="L196" s="1">
        <v>100</v>
      </c>
      <c r="M196" s="1">
        <f t="shared" si="16"/>
        <v>21.76</v>
      </c>
      <c r="N196" s="1">
        <v>35.508000000000003</v>
      </c>
      <c r="O196" s="1">
        <v>71</v>
      </c>
      <c r="P196" s="1">
        <f t="shared" si="17"/>
        <v>68.740000000000009</v>
      </c>
      <c r="Q196" s="20">
        <f t="shared" si="18"/>
        <v>63.18014705882355</v>
      </c>
      <c r="R196" s="20"/>
      <c r="S196" s="20"/>
    </row>
    <row r="197" spans="1:19" s="1" customFormat="1" x14ac:dyDescent="0.2">
      <c r="A197" s="1">
        <v>196</v>
      </c>
      <c r="B197" s="1" t="s">
        <v>8</v>
      </c>
      <c r="C197" s="6" t="s">
        <v>8</v>
      </c>
      <c r="D197" s="6" t="s">
        <v>90</v>
      </c>
      <c r="E197" s="6">
        <v>1</v>
      </c>
      <c r="F197" s="1">
        <v>123.851</v>
      </c>
      <c r="G197" s="1">
        <v>22.67</v>
      </c>
      <c r="H197" s="6">
        <v>1.6990000000000001</v>
      </c>
      <c r="I197" s="6">
        <f t="shared" si="15"/>
        <v>148.22000000000003</v>
      </c>
      <c r="J197" s="6">
        <v>148.22200000000001</v>
      </c>
      <c r="K197" s="6">
        <v>20</v>
      </c>
      <c r="L197" s="6">
        <v>100</v>
      </c>
      <c r="M197" s="6">
        <f t="shared" si="16"/>
        <v>21.699000000000002</v>
      </c>
      <c r="N197" s="6">
        <v>29.087</v>
      </c>
      <c r="O197" s="6">
        <v>65</v>
      </c>
      <c r="P197" s="1">
        <f t="shared" si="17"/>
        <v>36.939999999999991</v>
      </c>
      <c r="Q197" s="20">
        <f t="shared" si="18"/>
        <v>34.047651965528374</v>
      </c>
      <c r="R197" s="20">
        <f>AVERAGE(P197:P199)</f>
        <v>33.965000000000003</v>
      </c>
      <c r="S197" s="20">
        <f>STDEV(P197:P199)</f>
        <v>3.1386342571252182</v>
      </c>
    </row>
    <row r="198" spans="1:19" s="1" customFormat="1" x14ac:dyDescent="0.2">
      <c r="A198" s="1">
        <v>197</v>
      </c>
      <c r="B198" s="1" t="s">
        <v>8</v>
      </c>
      <c r="C198" s="1" t="s">
        <v>8</v>
      </c>
      <c r="D198" s="6" t="s">
        <v>90</v>
      </c>
      <c r="E198" s="6">
        <v>2</v>
      </c>
      <c r="F198" s="1">
        <v>114.11799999999999</v>
      </c>
      <c r="G198" s="1">
        <v>21.44</v>
      </c>
      <c r="H198" s="6">
        <v>1.643</v>
      </c>
      <c r="I198" s="6">
        <f t="shared" si="15"/>
        <v>137.20099999999999</v>
      </c>
      <c r="J198" s="6">
        <v>137.19999999999999</v>
      </c>
      <c r="K198" s="6">
        <v>20</v>
      </c>
      <c r="L198" s="6">
        <v>100</v>
      </c>
      <c r="M198" s="6">
        <f t="shared" si="16"/>
        <v>21.643000000000001</v>
      </c>
      <c r="N198" s="6">
        <v>27.78</v>
      </c>
      <c r="O198" s="6">
        <v>66</v>
      </c>
      <c r="P198" s="1">
        <f t="shared" si="17"/>
        <v>30.685000000000002</v>
      </c>
      <c r="Q198" s="20">
        <f t="shared" si="18"/>
        <v>28.355588411957676</v>
      </c>
      <c r="R198" s="6"/>
      <c r="S198" s="6"/>
    </row>
    <row r="199" spans="1:19" s="1" customFormat="1" x14ac:dyDescent="0.2">
      <c r="A199" s="1">
        <v>198</v>
      </c>
      <c r="B199" s="1" t="s">
        <v>8</v>
      </c>
      <c r="C199" s="1" t="s">
        <v>8</v>
      </c>
      <c r="D199" s="6" t="s">
        <v>90</v>
      </c>
      <c r="E199" s="6">
        <v>3</v>
      </c>
      <c r="F199" s="1">
        <v>116.63500000000001</v>
      </c>
      <c r="G199" s="1">
        <v>21.853999999999999</v>
      </c>
      <c r="H199" s="6">
        <v>1.778</v>
      </c>
      <c r="I199" s="6">
        <f t="shared" si="15"/>
        <v>140.267</v>
      </c>
      <c r="J199" s="6">
        <v>140.267</v>
      </c>
      <c r="K199" s="6">
        <v>20</v>
      </c>
      <c r="L199" s="6">
        <v>100</v>
      </c>
      <c r="M199" s="6">
        <f t="shared" si="16"/>
        <v>21.777999999999999</v>
      </c>
      <c r="N199" s="6">
        <v>28.632000000000001</v>
      </c>
      <c r="O199" s="6">
        <v>65</v>
      </c>
      <c r="P199" s="1">
        <f t="shared" si="17"/>
        <v>34.270000000000017</v>
      </c>
      <c r="Q199" s="20">
        <f t="shared" si="18"/>
        <v>31.472127835430257</v>
      </c>
      <c r="R199" s="6"/>
      <c r="S199" s="6"/>
    </row>
    <row r="200" spans="1:19" s="1" customFormat="1" x14ac:dyDescent="0.2">
      <c r="A200" s="1">
        <v>199</v>
      </c>
      <c r="B200" s="1" t="s">
        <v>9</v>
      </c>
      <c r="C200" s="1" t="s">
        <v>9</v>
      </c>
      <c r="D200" s="1" t="s">
        <v>42</v>
      </c>
      <c r="E200" s="1">
        <v>1</v>
      </c>
      <c r="F200" s="1">
        <v>120.774</v>
      </c>
      <c r="G200" s="1">
        <v>22.206</v>
      </c>
      <c r="H200" s="1">
        <v>1.7250000000000001</v>
      </c>
      <c r="I200" s="1">
        <f t="shared" si="15"/>
        <v>144.70499999999998</v>
      </c>
      <c r="J200" s="1">
        <v>144.69999999999999</v>
      </c>
      <c r="K200" s="1">
        <v>20</v>
      </c>
      <c r="L200" s="1">
        <v>100</v>
      </c>
      <c r="M200" s="1">
        <f t="shared" si="16"/>
        <v>21.725000000000001</v>
      </c>
      <c r="N200" s="1">
        <v>28.260999999999999</v>
      </c>
      <c r="O200" s="1">
        <v>84</v>
      </c>
      <c r="P200" s="1">
        <f t="shared" si="17"/>
        <v>32.679999999999993</v>
      </c>
      <c r="Q200" s="20">
        <f t="shared" si="18"/>
        <v>30.085155350978141</v>
      </c>
      <c r="R200" s="20">
        <f>AVERAGE(P200:P202)</f>
        <v>27.394999999999996</v>
      </c>
      <c r="S200" s="20">
        <f>STDEV(P200:P202)</f>
        <v>5.4629410577087665</v>
      </c>
    </row>
    <row r="201" spans="1:19" s="1" customFormat="1" x14ac:dyDescent="0.2">
      <c r="A201" s="1">
        <v>200</v>
      </c>
      <c r="B201" s="1" t="s">
        <v>9</v>
      </c>
      <c r="C201" s="1" t="s">
        <v>9</v>
      </c>
      <c r="D201" s="1" t="s">
        <v>42</v>
      </c>
      <c r="E201" s="1">
        <v>2</v>
      </c>
      <c r="F201" s="1">
        <v>123.997</v>
      </c>
      <c r="G201" s="1">
        <v>23.021000000000001</v>
      </c>
      <c r="H201" s="1">
        <v>1.7370000000000001</v>
      </c>
      <c r="I201" s="1">
        <f t="shared" si="15"/>
        <v>148.755</v>
      </c>
      <c r="J201" s="1">
        <v>148.75</v>
      </c>
      <c r="K201" s="1">
        <v>20</v>
      </c>
      <c r="L201" s="1">
        <v>100</v>
      </c>
      <c r="M201" s="1">
        <f t="shared" si="16"/>
        <v>21.737000000000002</v>
      </c>
      <c r="N201" s="1">
        <v>27.283999999999999</v>
      </c>
      <c r="O201" s="1">
        <v>87</v>
      </c>
      <c r="P201" s="1">
        <f t="shared" si="17"/>
        <v>27.734999999999985</v>
      </c>
      <c r="Q201" s="20">
        <f t="shared" si="18"/>
        <v>25.518700832681596</v>
      </c>
      <c r="R201" s="20"/>
      <c r="S201" s="20"/>
    </row>
    <row r="202" spans="1:19" s="1" customFormat="1" x14ac:dyDescent="0.2">
      <c r="A202" s="1">
        <v>201</v>
      </c>
      <c r="B202" s="1" t="s">
        <v>9</v>
      </c>
      <c r="C202" s="1" t="s">
        <v>9</v>
      </c>
      <c r="D202" s="1" t="s">
        <v>42</v>
      </c>
      <c r="E202" s="1">
        <v>3</v>
      </c>
      <c r="F202" s="1">
        <v>145.59200000000001</v>
      </c>
      <c r="G202" s="1">
        <v>22.702999999999999</v>
      </c>
      <c r="H202" s="1">
        <v>1.766</v>
      </c>
      <c r="I202" s="1">
        <f t="shared" si="15"/>
        <v>170.06100000000001</v>
      </c>
      <c r="J202" s="1">
        <v>167.048</v>
      </c>
      <c r="K202" s="1">
        <v>20</v>
      </c>
      <c r="L202" s="1">
        <v>100</v>
      </c>
      <c r="M202" s="1">
        <f t="shared" si="16"/>
        <v>21.765999999999998</v>
      </c>
      <c r="N202" s="1">
        <v>26.12</v>
      </c>
      <c r="O202" s="1">
        <v>88</v>
      </c>
      <c r="P202" s="1">
        <f t="shared" si="17"/>
        <v>21.770000000000014</v>
      </c>
      <c r="Q202" s="20">
        <f t="shared" si="18"/>
        <v>20.003675457134982</v>
      </c>
      <c r="R202" s="20"/>
      <c r="S202" s="20"/>
    </row>
    <row r="203" spans="1:19" s="1" customFormat="1" x14ac:dyDescent="0.2">
      <c r="A203" s="1">
        <v>202</v>
      </c>
      <c r="B203" s="1" t="s">
        <v>9</v>
      </c>
      <c r="C203" s="6" t="s">
        <v>9</v>
      </c>
      <c r="D203" s="6" t="s">
        <v>90</v>
      </c>
      <c r="E203" s="6">
        <v>1</v>
      </c>
      <c r="F203" s="1">
        <v>110.274</v>
      </c>
      <c r="G203" s="1">
        <v>22.443000000000001</v>
      </c>
      <c r="H203" s="6">
        <v>1.6970000000000001</v>
      </c>
      <c r="I203" s="6">
        <f t="shared" si="15"/>
        <v>134.41400000000002</v>
      </c>
      <c r="J203" s="6">
        <v>134.42099999999999</v>
      </c>
      <c r="K203" s="6">
        <v>20</v>
      </c>
      <c r="L203" s="6">
        <v>100</v>
      </c>
      <c r="M203" s="6">
        <f t="shared" si="16"/>
        <v>21.696999999999999</v>
      </c>
      <c r="N203" s="6">
        <v>26.469000000000001</v>
      </c>
      <c r="O203" s="6">
        <v>80</v>
      </c>
      <c r="P203" s="1">
        <f t="shared" si="17"/>
        <v>23.86000000000001</v>
      </c>
      <c r="Q203" s="20">
        <f t="shared" si="18"/>
        <v>21.993824030972036</v>
      </c>
      <c r="R203" s="20">
        <f>AVERAGE(P203:P205)</f>
        <v>19.951666666666672</v>
      </c>
      <c r="S203" s="20">
        <f>STDEV(P203:P205)</f>
        <v>3.5068658847086529</v>
      </c>
    </row>
    <row r="204" spans="1:19" s="1" customFormat="1" x14ac:dyDescent="0.2">
      <c r="A204" s="1">
        <v>203</v>
      </c>
      <c r="B204" s="1" t="s">
        <v>9</v>
      </c>
      <c r="C204" s="1" t="s">
        <v>9</v>
      </c>
      <c r="D204" s="6" t="s">
        <v>90</v>
      </c>
      <c r="E204" s="6">
        <v>2</v>
      </c>
      <c r="F204" s="1">
        <v>113.869</v>
      </c>
      <c r="G204" s="1">
        <v>22.863</v>
      </c>
      <c r="H204" s="6">
        <v>1.776</v>
      </c>
      <c r="I204" s="6">
        <f t="shared" si="15"/>
        <v>138.50800000000001</v>
      </c>
      <c r="J204" s="6">
        <v>138.50700000000001</v>
      </c>
      <c r="K204" s="6">
        <v>20</v>
      </c>
      <c r="L204" s="6">
        <v>100</v>
      </c>
      <c r="M204" s="6">
        <f t="shared" si="16"/>
        <v>21.776</v>
      </c>
      <c r="N204" s="6">
        <v>25.559000000000001</v>
      </c>
      <c r="O204" s="6">
        <v>81</v>
      </c>
      <c r="P204" s="1">
        <f t="shared" si="17"/>
        <v>18.915000000000006</v>
      </c>
      <c r="Q204" s="20">
        <f t="shared" si="18"/>
        <v>17.372336517266724</v>
      </c>
      <c r="R204" s="6"/>
      <c r="S204" s="6"/>
    </row>
    <row r="205" spans="1:19" s="1" customFormat="1" x14ac:dyDescent="0.2">
      <c r="A205" s="1">
        <v>204</v>
      </c>
      <c r="B205" s="1" t="s">
        <v>9</v>
      </c>
      <c r="C205" s="1" t="s">
        <v>9</v>
      </c>
      <c r="D205" s="6" t="s">
        <v>90</v>
      </c>
      <c r="E205" s="6">
        <v>3</v>
      </c>
      <c r="F205" s="1">
        <v>116.182</v>
      </c>
      <c r="G205" s="1">
        <v>22.058</v>
      </c>
      <c r="H205" s="6">
        <v>1.718</v>
      </c>
      <c r="I205" s="6">
        <f t="shared" si="15"/>
        <v>139.958</v>
      </c>
      <c r="J205" s="6">
        <v>139.958</v>
      </c>
      <c r="K205" s="6">
        <v>20</v>
      </c>
      <c r="L205" s="6">
        <v>100</v>
      </c>
      <c r="M205" s="6">
        <f t="shared" si="16"/>
        <v>21.718</v>
      </c>
      <c r="N205" s="6">
        <v>25.134</v>
      </c>
      <c r="O205" s="6">
        <v>83</v>
      </c>
      <c r="P205" s="1">
        <f t="shared" si="17"/>
        <v>17.080000000000002</v>
      </c>
      <c r="Q205" s="20">
        <f t="shared" si="18"/>
        <v>15.728888479602182</v>
      </c>
      <c r="R205" s="6"/>
      <c r="S205" s="6"/>
    </row>
    <row r="206" spans="1:19" s="1" customFormat="1" x14ac:dyDescent="0.2">
      <c r="A206" s="1">
        <v>205</v>
      </c>
      <c r="B206" s="1" t="s">
        <v>10</v>
      </c>
      <c r="C206" s="1" t="s">
        <v>10</v>
      </c>
      <c r="D206" s="1" t="s">
        <v>42</v>
      </c>
      <c r="E206" s="1">
        <v>1</v>
      </c>
      <c r="F206" s="1">
        <v>115.29600000000001</v>
      </c>
      <c r="G206" s="1">
        <v>22.172999999999998</v>
      </c>
      <c r="H206" s="1">
        <v>1.772</v>
      </c>
      <c r="I206" s="1">
        <f t="shared" si="15"/>
        <v>139.24099999999999</v>
      </c>
      <c r="J206" s="1">
        <v>139.22900000000001</v>
      </c>
      <c r="K206" s="1">
        <v>20</v>
      </c>
      <c r="L206" s="1">
        <v>100</v>
      </c>
      <c r="M206" s="1">
        <f t="shared" si="16"/>
        <v>21.771999999999998</v>
      </c>
      <c r="N206" s="1">
        <v>23.248999999999999</v>
      </c>
      <c r="O206" s="1">
        <v>92</v>
      </c>
      <c r="P206" s="1">
        <f t="shared" si="17"/>
        <v>7.3850000000000025</v>
      </c>
      <c r="Q206" s="20">
        <f t="shared" si="18"/>
        <v>6.7839426786698453</v>
      </c>
      <c r="R206" s="20">
        <f>AVERAGE(P206:P208)</f>
        <v>9.0566666666666631</v>
      </c>
      <c r="S206" s="20">
        <f>STDEV(P206:P208)</f>
        <v>1.7384643606739083</v>
      </c>
    </row>
    <row r="207" spans="1:19" s="1" customFormat="1" x14ac:dyDescent="0.2">
      <c r="A207" s="1">
        <v>206</v>
      </c>
      <c r="B207" s="1" t="s">
        <v>10</v>
      </c>
      <c r="C207" s="1" t="s">
        <v>10</v>
      </c>
      <c r="D207" s="1" t="s">
        <v>42</v>
      </c>
      <c r="E207" s="1">
        <v>2</v>
      </c>
      <c r="F207" s="1">
        <v>114.979</v>
      </c>
      <c r="G207" s="1">
        <v>22.805</v>
      </c>
      <c r="H207" s="1">
        <v>1.8180000000000001</v>
      </c>
      <c r="I207" s="1">
        <f t="shared" si="15"/>
        <v>139.602</v>
      </c>
      <c r="J207" s="1">
        <v>139.59899999999999</v>
      </c>
      <c r="K207" s="1">
        <v>20</v>
      </c>
      <c r="L207" s="1">
        <v>100</v>
      </c>
      <c r="M207" s="1">
        <f t="shared" si="16"/>
        <v>21.818000000000001</v>
      </c>
      <c r="N207" s="1">
        <v>23.989000000000001</v>
      </c>
      <c r="O207" s="1">
        <v>91</v>
      </c>
      <c r="P207" s="1">
        <f t="shared" si="17"/>
        <v>10.854999999999997</v>
      </c>
      <c r="Q207" s="20">
        <f t="shared" si="18"/>
        <v>9.9504995874965729</v>
      </c>
      <c r="R207" s="20"/>
      <c r="S207" s="20"/>
    </row>
    <row r="208" spans="1:19" s="1" customFormat="1" x14ac:dyDescent="0.2">
      <c r="A208" s="1">
        <v>207</v>
      </c>
      <c r="B208" s="1" t="s">
        <v>10</v>
      </c>
      <c r="C208" s="1" t="s">
        <v>10</v>
      </c>
      <c r="D208" s="1" t="s">
        <v>42</v>
      </c>
      <c r="E208" s="1">
        <v>3</v>
      </c>
      <c r="F208" s="1">
        <v>115.71299999999999</v>
      </c>
      <c r="G208" s="1">
        <v>22.158000000000001</v>
      </c>
      <c r="H208" s="1">
        <v>1.806</v>
      </c>
      <c r="I208" s="1">
        <f t="shared" si="15"/>
        <v>139.67699999999999</v>
      </c>
      <c r="J208" s="1">
        <v>139.672</v>
      </c>
      <c r="K208" s="1">
        <v>20</v>
      </c>
      <c r="L208" s="1">
        <v>100</v>
      </c>
      <c r="M208" s="1">
        <f t="shared" si="16"/>
        <v>21.806000000000001</v>
      </c>
      <c r="N208" s="1">
        <v>23.591999999999999</v>
      </c>
      <c r="O208" s="1">
        <v>92</v>
      </c>
      <c r="P208" s="1">
        <f t="shared" si="17"/>
        <v>8.9299999999999891</v>
      </c>
      <c r="Q208" s="20">
        <f t="shared" si="18"/>
        <v>8.1904063101898572</v>
      </c>
      <c r="R208" s="20"/>
      <c r="S208" s="20"/>
    </row>
    <row r="209" spans="1:19" s="1" customFormat="1" x14ac:dyDescent="0.2">
      <c r="A209" s="1">
        <v>208</v>
      </c>
      <c r="B209" s="1" t="s">
        <v>10</v>
      </c>
      <c r="C209" s="6" t="s">
        <v>10</v>
      </c>
      <c r="D209" s="6" t="s">
        <v>90</v>
      </c>
      <c r="E209" s="6">
        <v>1</v>
      </c>
      <c r="F209" s="1">
        <v>114.499</v>
      </c>
      <c r="G209" s="1">
        <v>22.117000000000001</v>
      </c>
      <c r="H209" s="6">
        <v>1.778</v>
      </c>
      <c r="I209" s="6">
        <f t="shared" si="15"/>
        <v>138.39399999999998</v>
      </c>
      <c r="J209" s="6">
        <v>138.393</v>
      </c>
      <c r="K209" s="29">
        <v>10</v>
      </c>
      <c r="L209" s="6">
        <v>100</v>
      </c>
      <c r="M209" s="6">
        <f t="shared" si="16"/>
        <v>11.778</v>
      </c>
      <c r="N209" s="6">
        <v>12.269</v>
      </c>
      <c r="O209" s="6">
        <v>87</v>
      </c>
      <c r="P209" s="1">
        <f t="shared" si="17"/>
        <v>4.9099999999999966</v>
      </c>
      <c r="Q209" s="20">
        <f t="shared" si="18"/>
        <v>4.1687892681270178</v>
      </c>
      <c r="R209" s="20">
        <f>AVERAGE(P209:P211)</f>
        <v>5.8533333333333282</v>
      </c>
      <c r="S209" s="20">
        <f>STDEV(P209:P211)</f>
        <v>0.8473684755366645</v>
      </c>
    </row>
    <row r="210" spans="1:19" s="1" customFormat="1" x14ac:dyDescent="0.2">
      <c r="A210" s="1">
        <v>209</v>
      </c>
      <c r="B210" s="1" t="s">
        <v>10</v>
      </c>
      <c r="C210" s="1" t="s">
        <v>10</v>
      </c>
      <c r="D210" s="6" t="s">
        <v>90</v>
      </c>
      <c r="E210" s="6">
        <v>2</v>
      </c>
      <c r="F210" s="1">
        <v>110.535</v>
      </c>
      <c r="G210" s="1">
        <v>22.544</v>
      </c>
      <c r="H210" s="6">
        <v>1.784</v>
      </c>
      <c r="I210" s="6">
        <f t="shared" si="15"/>
        <v>134.863</v>
      </c>
      <c r="J210" s="6">
        <v>134.863</v>
      </c>
      <c r="K210" s="29">
        <v>10</v>
      </c>
      <c r="L210" s="6">
        <v>100</v>
      </c>
      <c r="M210" s="6">
        <f t="shared" si="16"/>
        <v>11.784000000000001</v>
      </c>
      <c r="N210" s="6">
        <v>12.439</v>
      </c>
      <c r="O210" s="6">
        <v>85</v>
      </c>
      <c r="P210" s="1">
        <f t="shared" si="17"/>
        <v>6.5499999999999945</v>
      </c>
      <c r="Q210" s="20">
        <f t="shared" si="18"/>
        <v>5.5583842498302793</v>
      </c>
      <c r="R210" s="6"/>
      <c r="S210" s="6"/>
    </row>
    <row r="211" spans="1:19" s="1" customFormat="1" x14ac:dyDescent="0.2">
      <c r="A211" s="1">
        <v>210</v>
      </c>
      <c r="B211" s="1" t="s">
        <v>10</v>
      </c>
      <c r="C211" s="1" t="s">
        <v>10</v>
      </c>
      <c r="D211" s="6" t="s">
        <v>90</v>
      </c>
      <c r="E211" s="6">
        <v>3</v>
      </c>
      <c r="F211" s="1">
        <v>115.161</v>
      </c>
      <c r="G211" s="1">
        <v>22.698</v>
      </c>
      <c r="H211" s="6">
        <v>1.829</v>
      </c>
      <c r="I211" s="6">
        <f t="shared" si="15"/>
        <v>139.68800000000002</v>
      </c>
      <c r="J211" s="6">
        <v>139.68799999999999</v>
      </c>
      <c r="K211" s="29">
        <v>10</v>
      </c>
      <c r="L211" s="6">
        <v>100</v>
      </c>
      <c r="M211" s="6">
        <f t="shared" si="16"/>
        <v>11.829000000000001</v>
      </c>
      <c r="N211" s="6">
        <v>12.439</v>
      </c>
      <c r="O211" s="6">
        <v>86</v>
      </c>
      <c r="P211" s="1">
        <f t="shared" si="17"/>
        <v>6.0999999999999943</v>
      </c>
      <c r="Q211" s="20">
        <f t="shared" si="18"/>
        <v>5.1568179896863597</v>
      </c>
      <c r="R211" s="6"/>
      <c r="S211" s="6"/>
    </row>
    <row r="212" spans="1:19" s="1" customFormat="1" x14ac:dyDescent="0.2">
      <c r="A212" s="1">
        <v>211</v>
      </c>
      <c r="B212" s="1" t="s">
        <v>193</v>
      </c>
      <c r="C212" s="1" t="s">
        <v>43</v>
      </c>
      <c r="D212" s="1" t="s">
        <v>42</v>
      </c>
      <c r="E212" s="1">
        <v>1</v>
      </c>
      <c r="F212" s="1">
        <v>120.086</v>
      </c>
      <c r="G212" s="1">
        <v>22.024999999999999</v>
      </c>
      <c r="H212" s="1">
        <v>1.8580000000000001</v>
      </c>
      <c r="I212" s="1">
        <f t="shared" si="15"/>
        <v>143.96899999999999</v>
      </c>
      <c r="J212" s="1">
        <v>143.97399999999999</v>
      </c>
      <c r="K212" s="1">
        <v>20</v>
      </c>
      <c r="L212" s="1">
        <v>100</v>
      </c>
      <c r="M212" s="1">
        <f t="shared" si="16"/>
        <v>21.858000000000001</v>
      </c>
      <c r="N212" s="1">
        <v>25.4</v>
      </c>
      <c r="O212" s="1">
        <v>86</v>
      </c>
      <c r="P212" s="1">
        <f t="shared" si="17"/>
        <v>17.70999999999999</v>
      </c>
      <c r="Q212" s="20">
        <f t="shared" si="18"/>
        <v>16.204593283923501</v>
      </c>
      <c r="R212" s="20">
        <f>AVERAGE(P212:P214)</f>
        <v>14.386666666666663</v>
      </c>
      <c r="S212" s="20">
        <f>STDEV(P212:P214)</f>
        <v>3.1684433612317093</v>
      </c>
    </row>
    <row r="213" spans="1:19" s="1" customFormat="1" x14ac:dyDescent="0.2">
      <c r="A213" s="1">
        <v>212</v>
      </c>
      <c r="B213" s="1" t="s">
        <v>193</v>
      </c>
      <c r="C213" s="1" t="s">
        <v>43</v>
      </c>
      <c r="D213" s="1" t="s">
        <v>42</v>
      </c>
      <c r="E213" s="1">
        <v>2</v>
      </c>
      <c r="F213" s="1">
        <v>118.20099999999999</v>
      </c>
      <c r="G213" s="1">
        <v>22.684000000000001</v>
      </c>
      <c r="H213" s="1">
        <v>1.774</v>
      </c>
      <c r="I213" s="1">
        <f t="shared" si="15"/>
        <v>142.65899999999999</v>
      </c>
      <c r="J213" s="1">
        <v>142.65700000000001</v>
      </c>
      <c r="K213" s="1">
        <v>20</v>
      </c>
      <c r="L213" s="1">
        <v>100</v>
      </c>
      <c r="M213" s="1">
        <f t="shared" si="16"/>
        <v>21.774000000000001</v>
      </c>
      <c r="N213" s="1">
        <v>24.584</v>
      </c>
      <c r="O213" s="1">
        <v>90</v>
      </c>
      <c r="P213" s="1">
        <f t="shared" si="17"/>
        <v>14.049999999999994</v>
      </c>
      <c r="Q213" s="20">
        <f t="shared" si="18"/>
        <v>12.90529989896207</v>
      </c>
      <c r="R213" s="20"/>
      <c r="S213" s="20"/>
    </row>
    <row r="214" spans="1:19" s="1" customFormat="1" x14ac:dyDescent="0.2">
      <c r="A214" s="1">
        <v>213</v>
      </c>
      <c r="B214" s="1" t="s">
        <v>193</v>
      </c>
      <c r="C214" s="1" t="s">
        <v>43</v>
      </c>
      <c r="D214" s="1" t="s">
        <v>42</v>
      </c>
      <c r="E214" s="1">
        <v>3</v>
      </c>
      <c r="F214" s="1">
        <v>123.277</v>
      </c>
      <c r="G214" s="1">
        <v>22.588000000000001</v>
      </c>
      <c r="H214" s="1">
        <v>1.7789999999999999</v>
      </c>
      <c r="I214" s="1">
        <f t="shared" si="15"/>
        <v>147.64400000000001</v>
      </c>
      <c r="J214" s="1">
        <v>147.642</v>
      </c>
      <c r="K214" s="1">
        <v>20</v>
      </c>
      <c r="L214" s="1">
        <v>100</v>
      </c>
      <c r="M214" s="1">
        <f t="shared" si="16"/>
        <v>21.779</v>
      </c>
      <c r="N214" s="1">
        <v>24.059000000000001</v>
      </c>
      <c r="O214" s="1">
        <v>90</v>
      </c>
      <c r="P214" s="1">
        <f t="shared" si="17"/>
        <v>11.400000000000006</v>
      </c>
      <c r="Q214" s="20">
        <f t="shared" si="18"/>
        <v>10.468800220395806</v>
      </c>
      <c r="R214" s="20"/>
      <c r="S214" s="20"/>
    </row>
    <row r="215" spans="1:19" s="1" customFormat="1" x14ac:dyDescent="0.2">
      <c r="A215" s="1">
        <v>214</v>
      </c>
      <c r="B215" s="1" t="s">
        <v>19</v>
      </c>
      <c r="C215" s="1" t="s">
        <v>19</v>
      </c>
      <c r="D215" s="1" t="s">
        <v>42</v>
      </c>
      <c r="E215" s="6">
        <v>1</v>
      </c>
      <c r="F215" s="1">
        <v>110.276</v>
      </c>
      <c r="G215" s="1">
        <v>22.445</v>
      </c>
      <c r="H215" s="6">
        <v>1.7350000000000001</v>
      </c>
      <c r="I215" s="6">
        <f t="shared" si="15"/>
        <v>134.45600000000002</v>
      </c>
      <c r="J215" s="6">
        <v>134.46</v>
      </c>
      <c r="K215" s="6">
        <v>20</v>
      </c>
      <c r="L215" s="6">
        <v>100</v>
      </c>
      <c r="M215" s="6">
        <f t="shared" si="16"/>
        <v>21.734999999999999</v>
      </c>
      <c r="N215" s="6">
        <v>22.256</v>
      </c>
      <c r="O215" s="6">
        <v>90</v>
      </c>
      <c r="P215" s="1">
        <f t="shared" si="17"/>
        <v>2.605000000000004</v>
      </c>
      <c r="Q215" s="20">
        <f t="shared" si="18"/>
        <v>2.3970554405337019</v>
      </c>
      <c r="R215" s="20">
        <f>AVERAGE(P215:P217)</f>
        <v>2.4099999999999966</v>
      </c>
      <c r="S215" s="20">
        <f>STDEV(P215:P217)</f>
        <v>0.47362960211541055</v>
      </c>
    </row>
    <row r="216" spans="1:19" s="1" customFormat="1" x14ac:dyDescent="0.2">
      <c r="A216" s="1">
        <v>215</v>
      </c>
      <c r="B216" s="1" t="s">
        <v>19</v>
      </c>
      <c r="C216" s="1" t="s">
        <v>19</v>
      </c>
      <c r="D216" s="1" t="s">
        <v>42</v>
      </c>
      <c r="E216" s="6">
        <v>2</v>
      </c>
      <c r="F216" s="1">
        <v>113.86799999999999</v>
      </c>
      <c r="G216" s="1">
        <v>22.866</v>
      </c>
      <c r="H216" s="6">
        <v>1.754</v>
      </c>
      <c r="I216" s="6">
        <f t="shared" si="15"/>
        <v>138.48799999999997</v>
      </c>
      <c r="J216" s="6">
        <v>138.499</v>
      </c>
      <c r="K216" s="6">
        <v>20</v>
      </c>
      <c r="L216" s="6">
        <v>100</v>
      </c>
      <c r="M216" s="6">
        <f t="shared" si="16"/>
        <v>21.754000000000001</v>
      </c>
      <c r="N216" s="6">
        <v>22.305</v>
      </c>
      <c r="O216" s="6">
        <v>88</v>
      </c>
      <c r="P216" s="1">
        <f t="shared" si="17"/>
        <v>2.7549999999999919</v>
      </c>
      <c r="Q216" s="20">
        <f t="shared" si="18"/>
        <v>2.5328675186172589</v>
      </c>
      <c r="R216" s="6"/>
      <c r="S216" s="6"/>
    </row>
    <row r="217" spans="1:19" s="1" customFormat="1" x14ac:dyDescent="0.2">
      <c r="A217" s="1">
        <v>216</v>
      </c>
      <c r="B217" s="1" t="s">
        <v>19</v>
      </c>
      <c r="C217" s="1" t="s">
        <v>19</v>
      </c>
      <c r="D217" s="1" t="s">
        <v>42</v>
      </c>
      <c r="E217" s="6">
        <v>3</v>
      </c>
      <c r="F217" s="1">
        <v>116.17400000000001</v>
      </c>
      <c r="G217" s="1">
        <v>22.06</v>
      </c>
      <c r="H217" s="6">
        <v>1.7150000000000001</v>
      </c>
      <c r="I217" s="6">
        <f t="shared" si="15"/>
        <v>139.94900000000001</v>
      </c>
      <c r="J217" s="6">
        <v>139.928</v>
      </c>
      <c r="K217" s="6">
        <v>20</v>
      </c>
      <c r="L217" s="6">
        <v>100</v>
      </c>
      <c r="M217" s="6">
        <f t="shared" si="16"/>
        <v>21.715</v>
      </c>
      <c r="N217" s="6">
        <v>22.088999999999999</v>
      </c>
      <c r="O217" s="6">
        <v>90</v>
      </c>
      <c r="P217" s="1">
        <f t="shared" si="17"/>
        <v>1.8699999999999939</v>
      </c>
      <c r="Q217" s="20">
        <f t="shared" si="18"/>
        <v>1.7223117660603293</v>
      </c>
      <c r="R217" s="6"/>
      <c r="S217" s="6"/>
    </row>
    <row r="218" spans="1:19" s="1" customFormat="1" x14ac:dyDescent="0.2">
      <c r="A218" s="1">
        <v>217</v>
      </c>
      <c r="B218" s="1" t="s">
        <v>19</v>
      </c>
      <c r="C218" s="1" t="s">
        <v>19</v>
      </c>
      <c r="D218" s="6" t="s">
        <v>90</v>
      </c>
      <c r="E218" s="6">
        <v>1</v>
      </c>
      <c r="F218" s="1">
        <v>123.849</v>
      </c>
      <c r="G218" s="1">
        <v>22.67</v>
      </c>
      <c r="H218" s="6">
        <v>1.8620000000000001</v>
      </c>
      <c r="I218" s="6">
        <f t="shared" si="15"/>
        <v>148.381</v>
      </c>
      <c r="J218" s="6">
        <v>148.38800000000001</v>
      </c>
      <c r="K218" s="6">
        <v>20</v>
      </c>
      <c r="L218" s="6">
        <v>100</v>
      </c>
      <c r="M218" s="6">
        <f t="shared" si="16"/>
        <v>21.862000000000002</v>
      </c>
      <c r="N218" s="6">
        <v>27.120999999999999</v>
      </c>
      <c r="O218" s="6">
        <v>72</v>
      </c>
      <c r="P218" s="1">
        <f t="shared" si="17"/>
        <v>26.29499999999998</v>
      </c>
      <c r="Q218" s="20">
        <f t="shared" si="18"/>
        <v>24.055438660689781</v>
      </c>
      <c r="R218" s="20">
        <f>AVERAGE(P218:P220)</f>
        <v>27.891666666666652</v>
      </c>
      <c r="S218" s="20">
        <f>STDEV(P218:P220)</f>
        <v>2.2539761164070362</v>
      </c>
    </row>
    <row r="219" spans="1:19" s="1" customFormat="1" x14ac:dyDescent="0.2">
      <c r="A219" s="1">
        <v>218</v>
      </c>
      <c r="B219" s="1" t="s">
        <v>19</v>
      </c>
      <c r="C219" s="1" t="s">
        <v>19</v>
      </c>
      <c r="D219" s="6" t="s">
        <v>90</v>
      </c>
      <c r="E219" s="6">
        <v>2</v>
      </c>
      <c r="F219" s="1">
        <v>114.116</v>
      </c>
      <c r="G219" s="1">
        <v>21.440999999999999</v>
      </c>
      <c r="H219" s="6">
        <v>1.8640000000000001</v>
      </c>
      <c r="I219" s="6">
        <f t="shared" si="15"/>
        <v>137.42099999999999</v>
      </c>
      <c r="J219" s="6">
        <v>137.42400000000001</v>
      </c>
      <c r="K219" s="6">
        <v>20</v>
      </c>
      <c r="L219" s="6">
        <v>100</v>
      </c>
      <c r="M219" s="6">
        <f t="shared" si="16"/>
        <v>21.864000000000001</v>
      </c>
      <c r="N219" s="6">
        <v>27.957999999999998</v>
      </c>
      <c r="O219" s="6">
        <v>69</v>
      </c>
      <c r="P219" s="1">
        <f t="shared" si="17"/>
        <v>30.469999999999988</v>
      </c>
      <c r="Q219" s="20">
        <f t="shared" si="18"/>
        <v>27.872301500182935</v>
      </c>
    </row>
    <row r="220" spans="1:19" s="1" customFormat="1" x14ac:dyDescent="0.2">
      <c r="A220" s="1">
        <v>219</v>
      </c>
      <c r="B220" s="1" t="s">
        <v>19</v>
      </c>
      <c r="C220" s="1" t="s">
        <v>19</v>
      </c>
      <c r="D220" s="6" t="s">
        <v>90</v>
      </c>
      <c r="E220" s="6">
        <v>3</v>
      </c>
      <c r="F220" s="1">
        <v>116.636</v>
      </c>
      <c r="G220" s="1">
        <v>21.853000000000002</v>
      </c>
      <c r="H220" s="6">
        <v>1.8</v>
      </c>
      <c r="I220" s="6">
        <f t="shared" ref="I220:I238" si="19">SUM(F220:H220)</f>
        <v>140.28900000000002</v>
      </c>
      <c r="J220" s="6">
        <v>140.292</v>
      </c>
      <c r="K220" s="6">
        <v>20</v>
      </c>
      <c r="L220" s="6">
        <v>100</v>
      </c>
      <c r="M220" s="6">
        <f t="shared" si="16"/>
        <v>21.8</v>
      </c>
      <c r="N220" s="6">
        <v>27.181999999999999</v>
      </c>
      <c r="O220" s="6">
        <v>71</v>
      </c>
      <c r="P220" s="1">
        <f t="shared" si="17"/>
        <v>26.909999999999989</v>
      </c>
      <c r="Q220" s="20">
        <f t="shared" si="18"/>
        <v>24.688073394495405</v>
      </c>
    </row>
    <row r="221" spans="1:19" s="1" customFormat="1" x14ac:dyDescent="0.2">
      <c r="A221" s="1">
        <v>220</v>
      </c>
      <c r="B221" s="1" t="s">
        <v>20</v>
      </c>
      <c r="C221" s="1" t="s">
        <v>20</v>
      </c>
      <c r="D221" s="1" t="s">
        <v>42</v>
      </c>
      <c r="E221" s="6">
        <v>1</v>
      </c>
      <c r="F221" s="1">
        <v>114.51900000000001</v>
      </c>
      <c r="G221" s="1">
        <v>22.117000000000001</v>
      </c>
      <c r="H221" s="6">
        <v>1.7190000000000001</v>
      </c>
      <c r="I221" s="6">
        <f t="shared" si="19"/>
        <v>138.35499999999999</v>
      </c>
      <c r="J221" s="6">
        <v>138.33500000000001</v>
      </c>
      <c r="K221" s="6">
        <v>20</v>
      </c>
      <c r="L221" s="6">
        <v>100</v>
      </c>
      <c r="M221" s="6">
        <f t="shared" si="16"/>
        <v>21.719000000000001</v>
      </c>
      <c r="N221" s="6">
        <v>23.021000000000001</v>
      </c>
      <c r="O221" s="6">
        <v>77</v>
      </c>
      <c r="P221" s="1">
        <f t="shared" si="17"/>
        <v>6.509999999999998</v>
      </c>
      <c r="Q221" s="20">
        <f t="shared" si="18"/>
        <v>5.9947511395552233</v>
      </c>
      <c r="R221" s="20">
        <f>AVERAGE(P221:P223)</f>
        <v>8.1766666666666712</v>
      </c>
      <c r="S221" s="20">
        <f>STDEV(P221:P223)</f>
        <v>2.1216404816399299</v>
      </c>
    </row>
    <row r="222" spans="1:19" s="1" customFormat="1" x14ac:dyDescent="0.2">
      <c r="A222" s="1">
        <v>221</v>
      </c>
      <c r="B222" s="1" t="s">
        <v>20</v>
      </c>
      <c r="C222" s="1" t="s">
        <v>20</v>
      </c>
      <c r="D222" s="1" t="s">
        <v>42</v>
      </c>
      <c r="E222" s="6">
        <v>2</v>
      </c>
      <c r="F222" s="1">
        <v>110.544</v>
      </c>
      <c r="G222" s="1">
        <v>22.547999999999998</v>
      </c>
      <c r="H222" s="6">
        <v>1.7689999999999999</v>
      </c>
      <c r="I222" s="6">
        <f t="shared" si="19"/>
        <v>134.86099999999999</v>
      </c>
      <c r="J222" s="6">
        <v>134.852</v>
      </c>
      <c r="K222" s="6">
        <v>20</v>
      </c>
      <c r="L222" s="6">
        <v>100</v>
      </c>
      <c r="M222" s="6">
        <f t="shared" si="16"/>
        <v>21.768999999999998</v>
      </c>
      <c r="N222" s="6">
        <v>23.26</v>
      </c>
      <c r="O222" s="6">
        <v>78</v>
      </c>
      <c r="P222" s="1">
        <f t="shared" si="17"/>
        <v>7.4550000000000152</v>
      </c>
      <c r="Q222" s="20">
        <f t="shared" si="18"/>
        <v>6.849189214019944</v>
      </c>
      <c r="R222" s="6"/>
      <c r="S222" s="6"/>
    </row>
    <row r="223" spans="1:19" s="1" customFormat="1" x14ac:dyDescent="0.2">
      <c r="A223" s="1">
        <v>222</v>
      </c>
      <c r="B223" s="1" t="s">
        <v>20</v>
      </c>
      <c r="C223" s="1" t="s">
        <v>20</v>
      </c>
      <c r="D223" s="1" t="s">
        <v>42</v>
      </c>
      <c r="E223" s="6">
        <v>3</v>
      </c>
      <c r="F223" s="1">
        <v>115.16200000000001</v>
      </c>
      <c r="G223" s="1">
        <v>22.702000000000002</v>
      </c>
      <c r="H223" s="6">
        <v>1.69</v>
      </c>
      <c r="I223" s="6">
        <f t="shared" si="19"/>
        <v>139.554</v>
      </c>
      <c r="J223" s="6">
        <v>139.55199999999999</v>
      </c>
      <c r="K223" s="6">
        <v>20</v>
      </c>
      <c r="L223" s="6">
        <v>100</v>
      </c>
      <c r="M223" s="6">
        <f t="shared" si="16"/>
        <v>21.69</v>
      </c>
      <c r="N223" s="6">
        <v>23.803000000000001</v>
      </c>
      <c r="O223" s="6">
        <v>79</v>
      </c>
      <c r="P223" s="1">
        <f t="shared" si="17"/>
        <v>10.564999999999998</v>
      </c>
      <c r="Q223" s="20">
        <f t="shared" si="18"/>
        <v>9.7418165053019834</v>
      </c>
      <c r="R223" s="6"/>
      <c r="S223" s="6"/>
    </row>
    <row r="224" spans="1:19" s="1" customFormat="1" x14ac:dyDescent="0.2">
      <c r="A224" s="1">
        <v>223</v>
      </c>
      <c r="B224" s="1" t="s">
        <v>20</v>
      </c>
      <c r="C224" s="1" t="s">
        <v>20</v>
      </c>
      <c r="D224" s="6" t="s">
        <v>90</v>
      </c>
      <c r="E224" s="6">
        <v>1</v>
      </c>
      <c r="F224" s="1">
        <v>110.274</v>
      </c>
      <c r="G224" s="1">
        <v>22.443999999999999</v>
      </c>
      <c r="H224" s="6">
        <v>1.7649999999999999</v>
      </c>
      <c r="I224" s="6">
        <f t="shared" si="19"/>
        <v>134.48299999999998</v>
      </c>
      <c r="J224" s="6">
        <v>134.49100000000001</v>
      </c>
      <c r="K224" s="6">
        <v>20</v>
      </c>
      <c r="L224" s="6">
        <v>100</v>
      </c>
      <c r="M224" s="6">
        <f t="shared" si="16"/>
        <v>21.765000000000001</v>
      </c>
      <c r="N224" s="6">
        <v>24.242999999999999</v>
      </c>
      <c r="O224" s="6">
        <v>74</v>
      </c>
      <c r="P224" s="1">
        <f t="shared" si="17"/>
        <v>12.38999999999999</v>
      </c>
      <c r="Q224" s="20">
        <f t="shared" si="18"/>
        <v>11.385251550654711</v>
      </c>
      <c r="R224" s="20">
        <f>AVERAGE(P224:P226)</f>
        <v>13.935000000000002</v>
      </c>
      <c r="S224" s="20">
        <f>STDEV(P224:P226)</f>
        <v>1.5020236349671856</v>
      </c>
    </row>
    <row r="225" spans="1:19" s="1" customFormat="1" x14ac:dyDescent="0.2">
      <c r="A225" s="1">
        <v>224</v>
      </c>
      <c r="B225" s="1" t="s">
        <v>20</v>
      </c>
      <c r="C225" s="1" t="s">
        <v>20</v>
      </c>
      <c r="D225" s="6" t="s">
        <v>90</v>
      </c>
      <c r="E225" s="6">
        <v>2</v>
      </c>
      <c r="F225" s="1">
        <v>113.866</v>
      </c>
      <c r="G225" s="1">
        <v>22.864000000000001</v>
      </c>
      <c r="H225" s="6">
        <v>1.74</v>
      </c>
      <c r="I225" s="6">
        <f t="shared" si="19"/>
        <v>138.47</v>
      </c>
      <c r="J225" s="6">
        <v>138.47900000000001</v>
      </c>
      <c r="K225" s="6">
        <v>20</v>
      </c>
      <c r="L225" s="6">
        <v>100</v>
      </c>
      <c r="M225" s="6">
        <f t="shared" si="16"/>
        <v>21.74</v>
      </c>
      <c r="N225" s="6">
        <v>24.818000000000001</v>
      </c>
      <c r="O225" s="6">
        <v>73</v>
      </c>
      <c r="P225" s="1">
        <f t="shared" si="17"/>
        <v>15.390000000000015</v>
      </c>
      <c r="Q225" s="20">
        <f t="shared" si="18"/>
        <v>14.15823367065318</v>
      </c>
    </row>
    <row r="226" spans="1:19" s="1" customFormat="1" x14ac:dyDescent="0.2">
      <c r="A226" s="1">
        <v>225</v>
      </c>
      <c r="B226" s="1" t="s">
        <v>20</v>
      </c>
      <c r="C226" s="1" t="s">
        <v>20</v>
      </c>
      <c r="D226" s="6" t="s">
        <v>90</v>
      </c>
      <c r="E226" s="6">
        <v>3</v>
      </c>
      <c r="F226" s="1">
        <v>116.143</v>
      </c>
      <c r="G226" s="1">
        <v>22.056000000000001</v>
      </c>
      <c r="H226" s="6">
        <v>1.748</v>
      </c>
      <c r="I226" s="6">
        <f t="shared" si="19"/>
        <v>139.947</v>
      </c>
      <c r="J226" s="6">
        <v>139.95099999999999</v>
      </c>
      <c r="K226" s="6">
        <v>20</v>
      </c>
      <c r="L226" s="6">
        <v>100</v>
      </c>
      <c r="M226" s="6">
        <f t="shared" si="16"/>
        <v>21.748000000000001</v>
      </c>
      <c r="N226" s="6">
        <v>24.553000000000001</v>
      </c>
      <c r="O226" s="6">
        <v>73</v>
      </c>
      <c r="P226" s="1">
        <f t="shared" si="17"/>
        <v>14.025</v>
      </c>
      <c r="Q226" s="20">
        <f t="shared" si="18"/>
        <v>12.89773772300901</v>
      </c>
    </row>
    <row r="227" spans="1:19" s="1" customFormat="1" x14ac:dyDescent="0.2">
      <c r="A227" s="1">
        <v>226</v>
      </c>
      <c r="B227" s="1" t="s">
        <v>48</v>
      </c>
      <c r="C227" s="6" t="s">
        <v>48</v>
      </c>
      <c r="D227" s="1" t="s">
        <v>42</v>
      </c>
      <c r="E227" s="6">
        <v>1</v>
      </c>
      <c r="F227" s="1">
        <v>116.851</v>
      </c>
      <c r="G227" s="1">
        <v>22.184000000000001</v>
      </c>
      <c r="H227" s="6">
        <v>1.6850000000000001</v>
      </c>
      <c r="I227" s="6">
        <f t="shared" si="19"/>
        <v>140.72</v>
      </c>
      <c r="J227" s="6">
        <v>140.71700000000001</v>
      </c>
      <c r="K227" s="6">
        <v>20</v>
      </c>
      <c r="L227" s="6">
        <v>100</v>
      </c>
      <c r="M227" s="6">
        <f t="shared" si="16"/>
        <v>21.684999999999999</v>
      </c>
      <c r="N227" s="6">
        <v>22.736999999999998</v>
      </c>
      <c r="O227" s="6">
        <v>88</v>
      </c>
      <c r="P227" s="1">
        <f t="shared" si="17"/>
        <v>5.259999999999998</v>
      </c>
      <c r="Q227" s="20">
        <f t="shared" si="18"/>
        <v>4.8512796864191721</v>
      </c>
      <c r="R227" s="20">
        <f>AVERAGE(P227:P229)</f>
        <v>4.7366666666666646</v>
      </c>
      <c r="S227" s="20">
        <f>STDEV(P227:P229)</f>
        <v>0.75993969058954547</v>
      </c>
    </row>
    <row r="228" spans="1:19" s="1" customFormat="1" x14ac:dyDescent="0.2">
      <c r="A228" s="1">
        <v>227</v>
      </c>
      <c r="B228" s="1" t="s">
        <v>48</v>
      </c>
      <c r="C228" s="6" t="s">
        <v>48</v>
      </c>
      <c r="D228" s="1" t="s">
        <v>42</v>
      </c>
      <c r="E228" s="6">
        <v>2</v>
      </c>
      <c r="F228" s="1">
        <v>121.55</v>
      </c>
      <c r="G228" s="1">
        <v>22.425000000000001</v>
      </c>
      <c r="H228" s="6">
        <v>1.6910000000000001</v>
      </c>
      <c r="I228" s="6">
        <f t="shared" si="19"/>
        <v>145.666</v>
      </c>
      <c r="J228" s="6">
        <v>145.66399999999999</v>
      </c>
      <c r="K228" s="6">
        <v>20</v>
      </c>
      <c r="L228" s="6">
        <v>100</v>
      </c>
      <c r="M228" s="6">
        <f t="shared" si="16"/>
        <v>21.690999999999999</v>
      </c>
      <c r="N228" s="6">
        <v>22.707999999999998</v>
      </c>
      <c r="O228" s="6">
        <v>89</v>
      </c>
      <c r="P228" s="1">
        <f t="shared" si="17"/>
        <v>5.0849999999999973</v>
      </c>
      <c r="Q228" s="20">
        <f t="shared" si="18"/>
        <v>4.6885805172652084</v>
      </c>
      <c r="R228" s="6"/>
      <c r="S228" s="6"/>
    </row>
    <row r="229" spans="1:19" s="1" customFormat="1" x14ac:dyDescent="0.2">
      <c r="A229" s="1">
        <v>228</v>
      </c>
      <c r="B229" s="1" t="s">
        <v>48</v>
      </c>
      <c r="C229" s="6" t="s">
        <v>48</v>
      </c>
      <c r="D229" s="1" t="s">
        <v>42</v>
      </c>
      <c r="E229" s="6">
        <v>3</v>
      </c>
      <c r="F229" s="1">
        <v>142.62299999999999</v>
      </c>
      <c r="G229" s="1">
        <v>22.8</v>
      </c>
      <c r="H229" s="6">
        <v>1.7210000000000001</v>
      </c>
      <c r="I229" s="6">
        <f t="shared" si="19"/>
        <v>167.14400000000001</v>
      </c>
      <c r="J229" s="6">
        <v>167.107</v>
      </c>
      <c r="K229" s="6">
        <v>20</v>
      </c>
      <c r="L229" s="6">
        <v>100</v>
      </c>
      <c r="M229" s="6">
        <f t="shared" si="16"/>
        <v>21.721</v>
      </c>
      <c r="N229" s="6">
        <v>22.494</v>
      </c>
      <c r="O229" s="6">
        <v>88</v>
      </c>
      <c r="P229" s="1">
        <f t="shared" si="17"/>
        <v>3.8649999999999984</v>
      </c>
      <c r="Q229" s="20">
        <f t="shared" si="18"/>
        <v>3.5587680125224352</v>
      </c>
      <c r="R229" s="6"/>
      <c r="S229" s="6"/>
    </row>
    <row r="230" spans="1:19" s="1" customFormat="1" x14ac:dyDescent="0.2">
      <c r="A230" s="1">
        <v>229</v>
      </c>
      <c r="B230" s="6" t="s">
        <v>195</v>
      </c>
      <c r="C230" s="6" t="s">
        <v>21</v>
      </c>
      <c r="D230" s="1" t="s">
        <v>42</v>
      </c>
      <c r="E230" s="6">
        <v>1</v>
      </c>
      <c r="F230" s="1">
        <v>116.12</v>
      </c>
      <c r="G230" s="1">
        <v>22.981000000000002</v>
      </c>
      <c r="H230" s="6">
        <v>1.718</v>
      </c>
      <c r="I230" s="6">
        <f t="shared" si="19"/>
        <v>140.81899999999999</v>
      </c>
      <c r="J230" s="6">
        <v>140.846</v>
      </c>
      <c r="K230" s="6">
        <v>20</v>
      </c>
      <c r="L230" s="6">
        <v>100</v>
      </c>
      <c r="M230" s="6">
        <f t="shared" si="16"/>
        <v>21.718</v>
      </c>
      <c r="N230" s="6">
        <v>22.213999999999999</v>
      </c>
      <c r="O230" s="6">
        <v>85</v>
      </c>
      <c r="P230" s="1">
        <f t="shared" si="17"/>
        <v>2.4799999999999933</v>
      </c>
      <c r="Q230" s="20">
        <f t="shared" si="18"/>
        <v>2.2838198729164638</v>
      </c>
      <c r="R230" s="20">
        <f>AVERAGE(P230:P232)</f>
        <v>2.4966666666666626</v>
      </c>
      <c r="S230" s="20">
        <f>STDEV(P230:P232)</f>
        <v>0.90511509397055467</v>
      </c>
    </row>
    <row r="231" spans="1:19" s="1" customFormat="1" x14ac:dyDescent="0.2">
      <c r="A231" s="1">
        <v>230</v>
      </c>
      <c r="B231" s="6" t="s">
        <v>195</v>
      </c>
      <c r="C231" s="6" t="s">
        <v>21</v>
      </c>
      <c r="D231" s="1" t="s">
        <v>42</v>
      </c>
      <c r="E231" s="6">
        <v>2</v>
      </c>
      <c r="F231" s="1">
        <v>120.45099999999999</v>
      </c>
      <c r="G231" s="1">
        <v>22.905999999999999</v>
      </c>
      <c r="H231" s="6">
        <v>1.72</v>
      </c>
      <c r="I231" s="6">
        <f t="shared" si="19"/>
        <v>145.077</v>
      </c>
      <c r="J231" s="6">
        <v>140.07900000000001</v>
      </c>
      <c r="K231" s="6">
        <v>20</v>
      </c>
      <c r="L231" s="6">
        <v>100</v>
      </c>
      <c r="M231" s="6">
        <f t="shared" si="16"/>
        <v>21.72</v>
      </c>
      <c r="N231" s="6">
        <v>22.04</v>
      </c>
      <c r="O231" s="6">
        <v>85</v>
      </c>
      <c r="P231" s="1">
        <f t="shared" si="17"/>
        <v>1.6000000000000014</v>
      </c>
      <c r="Q231" s="20">
        <f t="shared" si="18"/>
        <v>1.4732965009208066</v>
      </c>
      <c r="R231" s="6"/>
      <c r="S231" s="6"/>
    </row>
    <row r="232" spans="1:19" s="1" customFormat="1" x14ac:dyDescent="0.2">
      <c r="A232" s="1">
        <v>231</v>
      </c>
      <c r="B232" s="6" t="s">
        <v>195</v>
      </c>
      <c r="C232" s="6" t="s">
        <v>21</v>
      </c>
      <c r="D232" s="1" t="s">
        <v>42</v>
      </c>
      <c r="E232" s="6">
        <v>3</v>
      </c>
      <c r="F232" s="1">
        <v>123.956</v>
      </c>
      <c r="G232" s="1">
        <v>22.710999999999999</v>
      </c>
      <c r="H232" s="6">
        <v>1.7949999999999999</v>
      </c>
      <c r="I232" s="6">
        <f t="shared" si="19"/>
        <v>148.46199999999999</v>
      </c>
      <c r="J232" s="6">
        <v>148.46299999999999</v>
      </c>
      <c r="K232" s="6">
        <v>20</v>
      </c>
      <c r="L232" s="6">
        <v>100</v>
      </c>
      <c r="M232" s="6">
        <f t="shared" si="16"/>
        <v>21.795000000000002</v>
      </c>
      <c r="N232" s="6">
        <v>22.477</v>
      </c>
      <c r="O232" s="6">
        <v>83</v>
      </c>
      <c r="P232" s="1">
        <f t="shared" si="17"/>
        <v>3.409999999999993</v>
      </c>
      <c r="Q232" s="20">
        <f t="shared" si="18"/>
        <v>3.1291580637761029</v>
      </c>
      <c r="R232" s="6"/>
      <c r="S232" s="6"/>
    </row>
    <row r="233" spans="1:19" s="1" customFormat="1" x14ac:dyDescent="0.2">
      <c r="A233" s="1">
        <v>232</v>
      </c>
      <c r="B233" s="1" t="s">
        <v>21</v>
      </c>
      <c r="C233" s="3" t="s">
        <v>21</v>
      </c>
      <c r="D233" s="6" t="s">
        <v>90</v>
      </c>
      <c r="E233" s="6">
        <v>1</v>
      </c>
      <c r="F233" s="1">
        <v>114.499</v>
      </c>
      <c r="G233" s="1">
        <v>22.116</v>
      </c>
      <c r="H233" s="6">
        <v>1.7130000000000001</v>
      </c>
      <c r="I233" s="6">
        <f t="shared" si="19"/>
        <v>138.328</v>
      </c>
      <c r="J233" s="6">
        <v>138.33199999999999</v>
      </c>
      <c r="K233" s="6">
        <v>20</v>
      </c>
      <c r="L233" s="6">
        <v>100</v>
      </c>
      <c r="M233" s="6">
        <f t="shared" si="16"/>
        <v>21.713000000000001</v>
      </c>
      <c r="N233" s="6">
        <v>23.611999999999998</v>
      </c>
      <c r="O233" s="6">
        <v>86</v>
      </c>
      <c r="P233" s="1">
        <f t="shared" si="17"/>
        <v>9.4949999999999868</v>
      </c>
      <c r="Q233" s="20">
        <f t="shared" si="18"/>
        <v>8.7459125869294851</v>
      </c>
      <c r="R233" s="20">
        <f>AVERAGE(P233:P235)</f>
        <v>19.536666666666658</v>
      </c>
      <c r="S233" s="20">
        <f>STDEV(P233:P235)</f>
        <v>8.7094378884824355</v>
      </c>
    </row>
    <row r="234" spans="1:19" s="1" customFormat="1" x14ac:dyDescent="0.2">
      <c r="A234" s="1">
        <v>233</v>
      </c>
      <c r="B234" s="1" t="s">
        <v>21</v>
      </c>
      <c r="C234" s="3" t="s">
        <v>21</v>
      </c>
      <c r="D234" s="6" t="s">
        <v>90</v>
      </c>
      <c r="E234" s="6">
        <v>2</v>
      </c>
      <c r="F234" s="1">
        <v>110.538</v>
      </c>
      <c r="G234" s="1">
        <v>22.545000000000002</v>
      </c>
      <c r="H234" s="6">
        <v>1.649</v>
      </c>
      <c r="I234" s="6">
        <f t="shared" si="19"/>
        <v>134.732</v>
      </c>
      <c r="J234" s="6">
        <v>134.733</v>
      </c>
      <c r="K234" s="6">
        <v>20</v>
      </c>
      <c r="L234" s="6">
        <v>100</v>
      </c>
      <c r="M234" s="6">
        <f t="shared" si="16"/>
        <v>21.649000000000001</v>
      </c>
      <c r="N234" s="6">
        <v>26.655999999999999</v>
      </c>
      <c r="O234" s="6">
        <v>80</v>
      </c>
      <c r="P234" s="1">
        <f t="shared" si="17"/>
        <v>25.034999999999989</v>
      </c>
      <c r="Q234" s="20">
        <f t="shared" si="18"/>
        <v>23.128089057231271</v>
      </c>
    </row>
    <row r="235" spans="1:19" s="1" customFormat="1" x14ac:dyDescent="0.2">
      <c r="A235" s="1">
        <v>234</v>
      </c>
      <c r="B235" s="1" t="s">
        <v>21</v>
      </c>
      <c r="C235" s="3" t="s">
        <v>21</v>
      </c>
      <c r="D235" s="6" t="s">
        <v>90</v>
      </c>
      <c r="E235" s="6">
        <v>3</v>
      </c>
      <c r="F235" s="1">
        <v>115.15900000000001</v>
      </c>
      <c r="G235" s="1">
        <v>22.696999999999999</v>
      </c>
      <c r="H235" s="6">
        <v>1.67</v>
      </c>
      <c r="I235" s="6">
        <f t="shared" si="19"/>
        <v>139.52599999999998</v>
      </c>
      <c r="J235" s="6">
        <v>139.529</v>
      </c>
      <c r="K235" s="6">
        <v>20</v>
      </c>
      <c r="L235" s="6">
        <v>100</v>
      </c>
      <c r="M235" s="6">
        <f t="shared" si="16"/>
        <v>21.67</v>
      </c>
      <c r="N235" s="6">
        <v>26.486000000000001</v>
      </c>
      <c r="O235" s="6">
        <v>80</v>
      </c>
      <c r="P235" s="1">
        <f t="shared" si="17"/>
        <v>24.079999999999995</v>
      </c>
      <c r="Q235" s="20">
        <f t="shared" si="18"/>
        <v>22.224273188740202</v>
      </c>
    </row>
    <row r="236" spans="1:19" s="1" customFormat="1" x14ac:dyDescent="0.2">
      <c r="A236" s="1">
        <v>235</v>
      </c>
      <c r="B236" s="1" t="s">
        <v>81</v>
      </c>
      <c r="C236" s="1" t="s">
        <v>81</v>
      </c>
      <c r="D236" s="6" t="s">
        <v>90</v>
      </c>
      <c r="E236" s="6">
        <v>1</v>
      </c>
      <c r="F236" s="1">
        <v>123.42</v>
      </c>
      <c r="G236" s="1">
        <v>21.699000000000002</v>
      </c>
      <c r="H236" s="6">
        <v>1.637</v>
      </c>
      <c r="I236" s="6">
        <f t="shared" si="19"/>
        <v>146.756</v>
      </c>
      <c r="J236" s="6">
        <v>146.761</v>
      </c>
      <c r="K236" s="6">
        <v>20</v>
      </c>
      <c r="L236" s="6">
        <v>100</v>
      </c>
      <c r="M236" s="6">
        <f t="shared" si="16"/>
        <v>21.637</v>
      </c>
      <c r="N236" s="6">
        <v>32.631</v>
      </c>
      <c r="O236" s="6">
        <v>63</v>
      </c>
      <c r="P236" s="1">
        <f t="shared" si="17"/>
        <v>54.970000000000006</v>
      </c>
      <c r="Q236" s="20">
        <f t="shared" si="18"/>
        <v>50.811110597587472</v>
      </c>
      <c r="R236" s="20">
        <f>AVERAGE(P236:P238)</f>
        <v>52.826666666666661</v>
      </c>
      <c r="S236" s="20">
        <f>STDEV(P236:P238)</f>
        <v>2.3523250909118234</v>
      </c>
    </row>
    <row r="237" spans="1:19" s="1" customFormat="1" x14ac:dyDescent="0.2">
      <c r="A237" s="1">
        <v>236</v>
      </c>
      <c r="B237" s="1" t="s">
        <v>81</v>
      </c>
      <c r="C237" s="1" t="s">
        <v>81</v>
      </c>
      <c r="D237" s="6" t="s">
        <v>90</v>
      </c>
      <c r="E237" s="6">
        <v>2</v>
      </c>
      <c r="F237" s="1">
        <v>121</v>
      </c>
      <c r="G237" s="1">
        <v>21.312999999999999</v>
      </c>
      <c r="H237" s="6">
        <v>1.663</v>
      </c>
      <c r="I237" s="6">
        <f t="shared" si="19"/>
        <v>143.976</v>
      </c>
      <c r="J237" s="6">
        <v>143.97999999999999</v>
      </c>
      <c r="K237" s="6">
        <v>20</v>
      </c>
      <c r="L237" s="6">
        <v>100</v>
      </c>
      <c r="M237" s="6">
        <f t="shared" si="16"/>
        <v>21.663</v>
      </c>
      <c r="N237" s="6">
        <v>32.302999999999997</v>
      </c>
      <c r="O237" s="6">
        <v>63</v>
      </c>
      <c r="P237" s="1">
        <f t="shared" si="17"/>
        <v>53.199999999999989</v>
      </c>
      <c r="Q237" s="20">
        <f t="shared" si="18"/>
        <v>49.116004246872542</v>
      </c>
    </row>
    <row r="238" spans="1:19" s="1" customFormat="1" x14ac:dyDescent="0.2">
      <c r="A238" s="1">
        <v>237</v>
      </c>
      <c r="B238" s="1" t="s">
        <v>81</v>
      </c>
      <c r="C238" s="1" t="s">
        <v>81</v>
      </c>
      <c r="D238" s="6" t="s">
        <v>90</v>
      </c>
      <c r="E238" s="6">
        <v>3</v>
      </c>
      <c r="F238" s="1">
        <v>124.431</v>
      </c>
      <c r="G238" s="1">
        <v>21.975999999999999</v>
      </c>
      <c r="H238" s="6">
        <v>1.718</v>
      </c>
      <c r="I238" s="6">
        <f t="shared" si="19"/>
        <v>148.12499999999997</v>
      </c>
      <c r="J238" s="6">
        <v>148.12700000000001</v>
      </c>
      <c r="K238" s="6">
        <v>20</v>
      </c>
      <c r="L238" s="6">
        <v>100</v>
      </c>
      <c r="M238" s="6">
        <f t="shared" si="16"/>
        <v>21.718</v>
      </c>
      <c r="N238" s="6">
        <v>31.78</v>
      </c>
      <c r="O238" s="6">
        <v>63</v>
      </c>
      <c r="P238" s="1">
        <f t="shared" si="17"/>
        <v>50.310000000000009</v>
      </c>
      <c r="Q238" s="20">
        <f t="shared" si="18"/>
        <v>46.330232986462839</v>
      </c>
    </row>
    <row r="239" spans="1:19" s="1" customFormat="1" x14ac:dyDescent="0.2"/>
    <row r="240" spans="1:19" s="1" customFormat="1" x14ac:dyDescent="0.2"/>
    <row r="250" spans="7:12" x14ac:dyDescent="0.2">
      <c r="G250" s="16"/>
      <c r="H250" s="16"/>
      <c r="I250" s="16"/>
      <c r="J250" s="16"/>
      <c r="K250" s="16"/>
      <c r="L250" s="16"/>
    </row>
  </sheetData>
  <sortState xmlns:xlrd2="http://schemas.microsoft.com/office/spreadsheetml/2017/richdata2" ref="A1:S250">
    <sortCondition ref="A1:A25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9DAD-E411-E64F-972B-EF04C656BA2E}">
  <dimension ref="A1:Y250"/>
  <sheetViews>
    <sheetView topLeftCell="Q1" zoomScale="135" zoomScaleNormal="135" workbookViewId="0">
      <selection activeCell="W3" sqref="W3:Y80"/>
    </sheetView>
  </sheetViews>
  <sheetFormatPr baseColWidth="10" defaultColWidth="11.5" defaultRowHeight="15" x14ac:dyDescent="0.2"/>
  <cols>
    <col min="2" max="2" width="14.6640625" style="1" customWidth="1"/>
    <col min="3" max="3" width="16" style="1" hidden="1" customWidth="1"/>
    <col min="4" max="4" width="11.5" style="1"/>
    <col min="5" max="5" width="11.5" style="1" hidden="1" customWidth="1"/>
    <col min="6" max="7" width="11.5" hidden="1" customWidth="1"/>
    <col min="8" max="8" width="10.1640625" hidden="1" customWidth="1"/>
    <col min="9" max="10" width="8.1640625" hidden="1" customWidth="1"/>
    <col min="11" max="11" width="12.6640625" hidden="1" customWidth="1"/>
    <col min="12" max="13" width="11.5" hidden="1" customWidth="1"/>
    <col min="14" max="14" width="14.83203125" hidden="1" customWidth="1"/>
    <col min="15" max="15" width="13.6640625" hidden="1" customWidth="1"/>
    <col min="16" max="16" width="13.6640625" style="1" hidden="1" customWidth="1"/>
    <col min="17" max="17" width="10.1640625" style="1" bestFit="1" customWidth="1"/>
    <col min="18" max="19" width="13.6640625" customWidth="1"/>
    <col min="21" max="21" width="12.6640625" bestFit="1" customWidth="1"/>
    <col min="24" max="24" width="12.6640625" bestFit="1" customWidth="1"/>
    <col min="25" max="25" width="11.6640625" bestFit="1" customWidth="1"/>
  </cols>
  <sheetData>
    <row r="1" spans="1:25" s="1" customFormat="1" x14ac:dyDescent="0.2">
      <c r="A1" s="1">
        <v>0</v>
      </c>
      <c r="B1" s="22"/>
      <c r="C1" s="7" t="s">
        <v>0</v>
      </c>
      <c r="D1" s="7"/>
      <c r="E1" s="7" t="s">
        <v>1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3</v>
      </c>
      <c r="N1" s="7" t="s">
        <v>64</v>
      </c>
      <c r="O1" s="7" t="s">
        <v>65</v>
      </c>
      <c r="P1" s="7"/>
      <c r="Q1" s="7" t="s">
        <v>203</v>
      </c>
      <c r="R1" s="7" t="s">
        <v>204</v>
      </c>
      <c r="S1" s="7" t="s">
        <v>205</v>
      </c>
      <c r="T1" s="7" t="s">
        <v>204</v>
      </c>
      <c r="U1" s="7" t="s">
        <v>205</v>
      </c>
      <c r="X1" s="1" t="s">
        <v>204</v>
      </c>
      <c r="Y1" s="1" t="s">
        <v>205</v>
      </c>
    </row>
    <row r="2" spans="1:25" s="1" customFormat="1" x14ac:dyDescent="0.2">
      <c r="A2" s="1">
        <v>1</v>
      </c>
      <c r="B2" s="6" t="s">
        <v>206</v>
      </c>
      <c r="C2" s="6" t="s">
        <v>52</v>
      </c>
      <c r="D2" s="1" t="s">
        <v>42</v>
      </c>
      <c r="E2" s="6">
        <v>1</v>
      </c>
      <c r="F2" s="1">
        <v>122.26</v>
      </c>
      <c r="G2" s="1">
        <v>22.495000000000001</v>
      </c>
      <c r="H2" s="6">
        <v>1.7350000000000001</v>
      </c>
      <c r="I2" s="6">
        <f t="shared" ref="I2:I33" si="0">SUM(F2:H2)</f>
        <v>146.49</v>
      </c>
      <c r="J2" s="6">
        <v>146.494</v>
      </c>
      <c r="K2" s="29">
        <v>5</v>
      </c>
      <c r="L2" s="6">
        <v>100</v>
      </c>
      <c r="M2" s="6">
        <f t="shared" ref="M2:M65" si="1">SUM(H2,K2)</f>
        <v>6.7350000000000003</v>
      </c>
      <c r="N2" s="6">
        <v>7.7519999999999998</v>
      </c>
      <c r="O2" s="6">
        <v>81</v>
      </c>
      <c r="P2" s="1">
        <f t="shared" ref="P2:P33" si="2">100*(N2-M2)/(M2-H2)</f>
        <v>20.339999999999989</v>
      </c>
      <c r="Q2" s="20">
        <f t="shared" ref="Q2:Q33" si="3">((N2-(H2*(N2/M2))-K2)*100)/K2</f>
        <v>15.100222717149219</v>
      </c>
      <c r="R2" s="20">
        <f>AVERAGE(Q2:Q4)</f>
        <v>19.367328214048538</v>
      </c>
      <c r="S2" s="20">
        <f>STDEV(Q2:Q4)</f>
        <v>4.3279760920768435</v>
      </c>
      <c r="W2" s="1" t="s">
        <v>206</v>
      </c>
      <c r="X2" s="20">
        <v>19.367328214048538</v>
      </c>
      <c r="Y2" s="20">
        <v>4.3279760920768435</v>
      </c>
    </row>
    <row r="3" spans="1:25" s="1" customFormat="1" x14ac:dyDescent="0.2">
      <c r="A3" s="1">
        <v>2</v>
      </c>
      <c r="B3" s="6" t="s">
        <v>206</v>
      </c>
      <c r="C3" s="6" t="s">
        <v>52</v>
      </c>
      <c r="D3" s="1" t="s">
        <v>42</v>
      </c>
      <c r="E3" s="6">
        <v>2</v>
      </c>
      <c r="F3" s="1">
        <v>123.024</v>
      </c>
      <c r="G3" s="1">
        <v>22.837</v>
      </c>
      <c r="H3" s="6">
        <v>1.6759999999999999</v>
      </c>
      <c r="I3" s="6">
        <f t="shared" si="0"/>
        <v>147.53699999999998</v>
      </c>
      <c r="J3" s="6">
        <v>147.536</v>
      </c>
      <c r="K3" s="29">
        <v>5</v>
      </c>
      <c r="L3" s="6">
        <v>100</v>
      </c>
      <c r="M3" s="6">
        <f t="shared" si="1"/>
        <v>6.6760000000000002</v>
      </c>
      <c r="N3" s="6">
        <v>7.9610000000000003</v>
      </c>
      <c r="O3" s="6">
        <v>81</v>
      </c>
      <c r="P3" s="1">
        <f t="shared" si="2"/>
        <v>25.7</v>
      </c>
      <c r="Q3" s="20">
        <f t="shared" si="3"/>
        <v>19.248052726183342</v>
      </c>
      <c r="R3" s="6"/>
      <c r="S3" s="6"/>
      <c r="W3" s="1" t="s">
        <v>52</v>
      </c>
      <c r="X3" s="20">
        <v>6.7058746275605507</v>
      </c>
      <c r="Y3" s="20">
        <v>1.3998942877593799</v>
      </c>
    </row>
    <row r="4" spans="1:25" s="1" customFormat="1" x14ac:dyDescent="0.2">
      <c r="A4" s="1">
        <v>3</v>
      </c>
      <c r="B4" s="6" t="s">
        <v>206</v>
      </c>
      <c r="C4" s="6" t="s">
        <v>52</v>
      </c>
      <c r="D4" s="1" t="s">
        <v>42</v>
      </c>
      <c r="E4" s="6">
        <v>3</v>
      </c>
      <c r="F4" s="1">
        <v>118.554</v>
      </c>
      <c r="G4" s="1">
        <v>22.483000000000001</v>
      </c>
      <c r="H4" s="6">
        <v>1.74</v>
      </c>
      <c r="I4" s="6">
        <f t="shared" si="0"/>
        <v>142.77700000000002</v>
      </c>
      <c r="J4" s="6">
        <v>142.77199999999999</v>
      </c>
      <c r="K4" s="29">
        <v>5</v>
      </c>
      <c r="L4" s="6">
        <v>100</v>
      </c>
      <c r="M4" s="6">
        <f t="shared" si="1"/>
        <v>6.74</v>
      </c>
      <c r="N4" s="6">
        <v>8.3409999999999993</v>
      </c>
      <c r="O4" s="6">
        <v>77</v>
      </c>
      <c r="P4" s="1">
        <f t="shared" si="2"/>
        <v>32.019999999999982</v>
      </c>
      <c r="Q4" s="20">
        <f t="shared" si="3"/>
        <v>23.753709198813056</v>
      </c>
      <c r="R4" s="6"/>
      <c r="S4" s="6"/>
      <c r="W4" s="1" t="s">
        <v>53</v>
      </c>
      <c r="X4" s="20">
        <v>10.146382434551976</v>
      </c>
      <c r="Y4" s="20">
        <v>1.32072951398605</v>
      </c>
    </row>
    <row r="5" spans="1:25" s="1" customFormat="1" x14ac:dyDescent="0.2">
      <c r="A5" s="1">
        <v>4</v>
      </c>
      <c r="B5" s="6" t="s">
        <v>52</v>
      </c>
      <c r="C5" s="1" t="s">
        <v>80</v>
      </c>
      <c r="D5" s="6" t="s">
        <v>42</v>
      </c>
      <c r="E5" s="6">
        <v>1</v>
      </c>
      <c r="F5" s="1">
        <v>123.989</v>
      </c>
      <c r="G5" s="1">
        <v>22.026</v>
      </c>
      <c r="H5" s="6">
        <v>1.726</v>
      </c>
      <c r="I5" s="6">
        <f t="shared" si="0"/>
        <v>147.74100000000001</v>
      </c>
      <c r="J5" s="6">
        <v>147.74</v>
      </c>
      <c r="K5" s="6">
        <v>20</v>
      </c>
      <c r="L5" s="6">
        <v>100</v>
      </c>
      <c r="M5" s="6">
        <f t="shared" si="1"/>
        <v>21.725999999999999</v>
      </c>
      <c r="N5" s="6">
        <v>22.832999999999998</v>
      </c>
      <c r="O5" s="6">
        <v>78</v>
      </c>
      <c r="P5" s="1">
        <f t="shared" si="2"/>
        <v>5.5349999999999966</v>
      </c>
      <c r="Q5" s="20">
        <f t="shared" si="3"/>
        <v>5.0952775476387657</v>
      </c>
      <c r="R5" s="20">
        <f>AVERAGE(Q5:Q7)</f>
        <v>6.7058746275605507</v>
      </c>
      <c r="S5" s="20">
        <f>STDEV(Q5:Q7)</f>
        <v>1.3998942877593799</v>
      </c>
      <c r="T5" s="20">
        <f>AVERAGE(Q5:Q16)</f>
        <v>7.2050733283895179</v>
      </c>
      <c r="U5" s="20">
        <f>STDEV(Q5:Q16)</f>
        <v>3.2467295638130031</v>
      </c>
      <c r="V5" s="1" t="s">
        <v>207</v>
      </c>
      <c r="W5" s="1" t="s">
        <v>54</v>
      </c>
      <c r="X5" s="20">
        <v>2.7738291662454926</v>
      </c>
      <c r="Y5" s="20">
        <v>8.0480498805648185E-2</v>
      </c>
    </row>
    <row r="6" spans="1:25" s="1" customFormat="1" x14ac:dyDescent="0.2">
      <c r="A6" s="1">
        <v>5</v>
      </c>
      <c r="B6" s="6" t="s">
        <v>52</v>
      </c>
      <c r="C6" s="1" t="s">
        <v>80</v>
      </c>
      <c r="D6" s="6" t="s">
        <v>42</v>
      </c>
      <c r="E6" s="6">
        <v>2</v>
      </c>
      <c r="F6" s="1">
        <v>118.197</v>
      </c>
      <c r="G6" s="1">
        <v>22.683</v>
      </c>
      <c r="H6" s="6">
        <v>1.726</v>
      </c>
      <c r="I6" s="6">
        <f t="shared" si="0"/>
        <v>142.60599999999999</v>
      </c>
      <c r="J6" s="6">
        <v>142.608</v>
      </c>
      <c r="K6" s="6">
        <v>20</v>
      </c>
      <c r="L6" s="6">
        <v>100</v>
      </c>
      <c r="M6" s="6">
        <f t="shared" si="1"/>
        <v>21.725999999999999</v>
      </c>
      <c r="N6" s="6">
        <v>23.332000000000001</v>
      </c>
      <c r="O6" s="6">
        <v>78</v>
      </c>
      <c r="P6" s="1">
        <f t="shared" si="2"/>
        <v>8.0300000000000082</v>
      </c>
      <c r="Q6" s="20">
        <f t="shared" si="3"/>
        <v>7.3920648071435124</v>
      </c>
      <c r="W6" s="1" t="s">
        <v>55</v>
      </c>
      <c r="X6" s="20">
        <v>9.1942070852000537</v>
      </c>
      <c r="Y6" s="20">
        <v>2.3509079872187755</v>
      </c>
    </row>
    <row r="7" spans="1:25" s="1" customFormat="1" x14ac:dyDescent="0.2">
      <c r="A7" s="1">
        <v>6</v>
      </c>
      <c r="B7" s="6" t="s">
        <v>52</v>
      </c>
      <c r="C7" s="1" t="s">
        <v>80</v>
      </c>
      <c r="D7" s="6" t="s">
        <v>42</v>
      </c>
      <c r="E7" s="6">
        <v>3</v>
      </c>
      <c r="F7" s="1">
        <v>123.27200000000001</v>
      </c>
      <c r="G7" s="1">
        <v>22.588000000000001</v>
      </c>
      <c r="H7" s="6">
        <v>1.7030000000000001</v>
      </c>
      <c r="I7" s="6">
        <f t="shared" si="0"/>
        <v>147.56300000000002</v>
      </c>
      <c r="J7" s="6">
        <v>147.55699999999999</v>
      </c>
      <c r="K7" s="6">
        <v>20</v>
      </c>
      <c r="L7" s="6">
        <v>100</v>
      </c>
      <c r="M7" s="6">
        <f t="shared" si="1"/>
        <v>21.702999999999999</v>
      </c>
      <c r="N7" s="6">
        <v>23.359000000000002</v>
      </c>
      <c r="O7" s="6">
        <v>78</v>
      </c>
      <c r="P7" s="1">
        <f t="shared" si="2"/>
        <v>8.2800000000000118</v>
      </c>
      <c r="Q7" s="20">
        <f t="shared" si="3"/>
        <v>7.6302815278993732</v>
      </c>
      <c r="W7" s="1" t="s">
        <v>202</v>
      </c>
      <c r="X7" s="20">
        <v>7.9369001363185632</v>
      </c>
      <c r="Y7" s="20">
        <v>0.84689786115760424</v>
      </c>
    </row>
    <row r="8" spans="1:25" s="1" customFormat="1" x14ac:dyDescent="0.2">
      <c r="A8" s="1">
        <v>7</v>
      </c>
      <c r="B8" s="6" t="s">
        <v>53</v>
      </c>
      <c r="C8" s="6" t="s">
        <v>53</v>
      </c>
      <c r="D8" s="1" t="s">
        <v>42</v>
      </c>
      <c r="E8" s="6">
        <v>1</v>
      </c>
      <c r="F8" s="1">
        <v>120.768</v>
      </c>
      <c r="G8" s="1">
        <v>22.202000000000002</v>
      </c>
      <c r="H8" s="6">
        <v>1.7270000000000001</v>
      </c>
      <c r="I8" s="6">
        <f t="shared" si="0"/>
        <v>144.697</v>
      </c>
      <c r="J8" s="6">
        <v>144.70099999999999</v>
      </c>
      <c r="K8" s="6">
        <v>20</v>
      </c>
      <c r="L8" s="6">
        <v>100</v>
      </c>
      <c r="M8" s="6">
        <f t="shared" si="1"/>
        <v>21.727</v>
      </c>
      <c r="N8" s="6">
        <v>23.632000000000001</v>
      </c>
      <c r="O8" s="6">
        <v>84</v>
      </c>
      <c r="P8" s="1">
        <f t="shared" si="2"/>
        <v>9.5250000000000057</v>
      </c>
      <c r="Q8" s="20">
        <f t="shared" si="3"/>
        <v>8.7678924840060901</v>
      </c>
      <c r="R8" s="20">
        <f>AVERAGE(Q8:Q10)</f>
        <v>10.146382434551976</v>
      </c>
      <c r="S8" s="20">
        <f>STDEV(Q8:Q10)</f>
        <v>1.32072951398605</v>
      </c>
      <c r="W8" s="1" t="s">
        <v>31</v>
      </c>
      <c r="X8" s="20">
        <v>7.4075529341578177</v>
      </c>
      <c r="Y8" s="20">
        <v>0.9756508453055337</v>
      </c>
    </row>
    <row r="9" spans="1:25" s="1" customFormat="1" x14ac:dyDescent="0.2">
      <c r="A9" s="1">
        <v>8</v>
      </c>
      <c r="B9" s="6" t="s">
        <v>53</v>
      </c>
      <c r="C9" s="6" t="s">
        <v>53</v>
      </c>
      <c r="D9" s="1" t="s">
        <v>42</v>
      </c>
      <c r="E9" s="6">
        <v>2</v>
      </c>
      <c r="F9" s="1">
        <v>124.43600000000001</v>
      </c>
      <c r="G9" s="1">
        <v>22.702000000000002</v>
      </c>
      <c r="H9" s="6">
        <v>1.722</v>
      </c>
      <c r="I9" s="6">
        <f t="shared" si="0"/>
        <v>148.86000000000001</v>
      </c>
      <c r="J9" s="6">
        <v>148.85300000000001</v>
      </c>
      <c r="K9" s="6">
        <v>20</v>
      </c>
      <c r="L9" s="6">
        <v>100</v>
      </c>
      <c r="M9" s="6">
        <f t="shared" si="1"/>
        <v>21.722000000000001</v>
      </c>
      <c r="N9" s="6">
        <v>23.952999999999999</v>
      </c>
      <c r="O9" s="6">
        <v>82</v>
      </c>
      <c r="P9" s="1">
        <f t="shared" si="2"/>
        <v>11.15499999999999</v>
      </c>
      <c r="Q9" s="20">
        <f t="shared" si="3"/>
        <v>10.270693306325391</v>
      </c>
      <c r="R9" s="6"/>
      <c r="S9" s="6"/>
      <c r="W9" s="1" t="s">
        <v>31</v>
      </c>
      <c r="X9" s="20">
        <v>45.315297653765448</v>
      </c>
      <c r="Y9" s="20">
        <v>2.3128335942849469</v>
      </c>
    </row>
    <row r="10" spans="1:25" s="1" customFormat="1" x14ac:dyDescent="0.2">
      <c r="A10" s="1">
        <v>9</v>
      </c>
      <c r="B10" s="6" t="s">
        <v>53</v>
      </c>
      <c r="C10" s="6" t="s">
        <v>53</v>
      </c>
      <c r="D10" s="1" t="s">
        <v>42</v>
      </c>
      <c r="E10" s="6">
        <v>3</v>
      </c>
      <c r="F10" s="1">
        <v>123.997</v>
      </c>
      <c r="G10" s="1">
        <v>23.024000000000001</v>
      </c>
      <c r="H10" s="6">
        <v>1.7270000000000001</v>
      </c>
      <c r="I10" s="6">
        <f t="shared" si="0"/>
        <v>148.74800000000002</v>
      </c>
      <c r="J10" s="6">
        <v>148.74299999999999</v>
      </c>
      <c r="K10" s="6">
        <v>20</v>
      </c>
      <c r="L10" s="6">
        <v>100</v>
      </c>
      <c r="M10" s="6">
        <f t="shared" si="1"/>
        <v>21.727</v>
      </c>
      <c r="N10" s="6">
        <v>24.204000000000001</v>
      </c>
      <c r="O10" s="6">
        <v>83</v>
      </c>
      <c r="P10" s="1">
        <f t="shared" si="2"/>
        <v>12.385000000000002</v>
      </c>
      <c r="Q10" s="20">
        <f t="shared" si="3"/>
        <v>11.400561513324448</v>
      </c>
      <c r="R10" s="6"/>
      <c r="S10" s="6"/>
      <c r="W10" s="1" t="s">
        <v>32</v>
      </c>
      <c r="X10" s="20">
        <v>5.2005805669193288</v>
      </c>
      <c r="Y10" s="20">
        <v>1.0644371075282917</v>
      </c>
    </row>
    <row r="11" spans="1:25" s="1" customFormat="1" x14ac:dyDescent="0.2">
      <c r="A11" s="1">
        <v>10</v>
      </c>
      <c r="B11" s="6" t="s">
        <v>54</v>
      </c>
      <c r="C11" s="6" t="s">
        <v>54</v>
      </c>
      <c r="D11" s="1" t="s">
        <v>42</v>
      </c>
      <c r="E11" s="6">
        <v>1</v>
      </c>
      <c r="F11" s="1">
        <v>115.407</v>
      </c>
      <c r="G11" s="1">
        <v>22.167999999999999</v>
      </c>
      <c r="H11" s="6">
        <v>1.776</v>
      </c>
      <c r="I11" s="6">
        <f t="shared" si="0"/>
        <v>139.351</v>
      </c>
      <c r="J11" s="6">
        <v>139.34899999999999</v>
      </c>
      <c r="K11" s="6">
        <v>20</v>
      </c>
      <c r="L11" s="6">
        <v>100</v>
      </c>
      <c r="M11" s="6">
        <f t="shared" si="1"/>
        <v>21.776</v>
      </c>
      <c r="N11" s="6">
        <v>22.395</v>
      </c>
      <c r="O11" s="6">
        <v>87</v>
      </c>
      <c r="P11" s="1">
        <f t="shared" si="2"/>
        <v>3.0949999999999989</v>
      </c>
      <c r="Q11" s="20">
        <f t="shared" si="3"/>
        <v>2.8425789860396833</v>
      </c>
      <c r="R11" s="20">
        <f>AVERAGE(Q11:Q13)</f>
        <v>2.7738291662454926</v>
      </c>
      <c r="S11" s="20">
        <f>STDEV(Q11:Q13)</f>
        <v>8.0480498805648185E-2</v>
      </c>
      <c r="W11" s="1" t="s">
        <v>32</v>
      </c>
      <c r="X11" s="20">
        <v>29.849348503931015</v>
      </c>
      <c r="Y11" s="20">
        <v>3.6758816341349809</v>
      </c>
    </row>
    <row r="12" spans="1:25" s="1" customFormat="1" x14ac:dyDescent="0.2">
      <c r="A12" s="1">
        <v>11</v>
      </c>
      <c r="B12" s="6" t="s">
        <v>54</v>
      </c>
      <c r="C12" s="6" t="s">
        <v>54</v>
      </c>
      <c r="D12" s="1" t="s">
        <v>42</v>
      </c>
      <c r="E12" s="6">
        <v>2</v>
      </c>
      <c r="F12" s="1">
        <v>115.741</v>
      </c>
      <c r="G12" s="1">
        <v>22.802</v>
      </c>
      <c r="H12" s="6">
        <v>1.764</v>
      </c>
      <c r="I12" s="6">
        <f t="shared" si="0"/>
        <v>140.30700000000002</v>
      </c>
      <c r="J12" s="6">
        <v>140.30600000000001</v>
      </c>
      <c r="K12" s="6">
        <v>20</v>
      </c>
      <c r="L12" s="6">
        <v>100</v>
      </c>
      <c r="M12" s="6">
        <f t="shared" si="1"/>
        <v>21.763999999999999</v>
      </c>
      <c r="N12" s="6">
        <v>22.372</v>
      </c>
      <c r="O12" s="6">
        <v>86</v>
      </c>
      <c r="P12" s="1">
        <f t="shared" si="2"/>
        <v>3.0400000000000027</v>
      </c>
      <c r="Q12" s="20">
        <f t="shared" si="3"/>
        <v>2.7936041168902825</v>
      </c>
      <c r="R12" s="6"/>
      <c r="S12" s="6"/>
      <c r="W12" s="1" t="s">
        <v>33</v>
      </c>
      <c r="X12" s="20">
        <v>1.3751931839004545</v>
      </c>
      <c r="Y12" s="20">
        <v>0.4001106099205049</v>
      </c>
    </row>
    <row r="13" spans="1:25" s="1" customFormat="1" x14ac:dyDescent="0.2">
      <c r="A13" s="1">
        <v>12</v>
      </c>
      <c r="B13" s="6" t="s">
        <v>54</v>
      </c>
      <c r="C13" s="6" t="s">
        <v>54</v>
      </c>
      <c r="D13" s="1" t="s">
        <v>42</v>
      </c>
      <c r="E13" s="6">
        <v>3</v>
      </c>
      <c r="F13" s="1">
        <v>114.97799999999999</v>
      </c>
      <c r="G13" s="1">
        <v>22.155000000000001</v>
      </c>
      <c r="H13" s="6">
        <v>1.748</v>
      </c>
      <c r="I13" s="6">
        <f t="shared" si="0"/>
        <v>138.88099999999997</v>
      </c>
      <c r="J13" s="6">
        <v>138.88300000000001</v>
      </c>
      <c r="K13" s="6">
        <v>20</v>
      </c>
      <c r="L13" s="6">
        <v>100</v>
      </c>
      <c r="M13" s="6">
        <f t="shared" si="1"/>
        <v>21.748000000000001</v>
      </c>
      <c r="N13" s="6">
        <v>22.332000000000001</v>
      </c>
      <c r="O13" s="6">
        <v>86</v>
      </c>
      <c r="P13" s="1">
        <f t="shared" si="2"/>
        <v>2.9199999999999982</v>
      </c>
      <c r="Q13" s="20">
        <f t="shared" si="3"/>
        <v>2.6853043958065115</v>
      </c>
      <c r="R13" s="6"/>
      <c r="S13" s="6"/>
      <c r="W13" s="1" t="s">
        <v>33</v>
      </c>
      <c r="X13" s="20">
        <v>17.810949090245487</v>
      </c>
      <c r="Y13" s="20">
        <v>1.8311965361279108</v>
      </c>
    </row>
    <row r="14" spans="1:25" s="1" customFormat="1" x14ac:dyDescent="0.2">
      <c r="A14" s="1">
        <v>13</v>
      </c>
      <c r="B14" s="6" t="s">
        <v>55</v>
      </c>
      <c r="C14" s="6" t="s">
        <v>55</v>
      </c>
      <c r="D14" s="1" t="s">
        <v>42</v>
      </c>
      <c r="E14" s="6">
        <v>1</v>
      </c>
      <c r="F14" s="1">
        <v>120.08799999999999</v>
      </c>
      <c r="G14" s="1">
        <v>22.027999999999999</v>
      </c>
      <c r="H14" s="6">
        <v>1.768</v>
      </c>
      <c r="I14" s="6">
        <f t="shared" si="0"/>
        <v>143.88399999999999</v>
      </c>
      <c r="J14" s="6">
        <v>143.887</v>
      </c>
      <c r="K14" s="6">
        <v>20</v>
      </c>
      <c r="L14" s="6">
        <v>100</v>
      </c>
      <c r="M14" s="6">
        <f t="shared" si="1"/>
        <v>21.768000000000001</v>
      </c>
      <c r="N14" s="6">
        <v>23.311</v>
      </c>
      <c r="O14" s="6">
        <v>84</v>
      </c>
      <c r="P14" s="1">
        <f t="shared" si="2"/>
        <v>7.7149999999999963</v>
      </c>
      <c r="Q14" s="20">
        <f t="shared" si="3"/>
        <v>7.0883866225652357</v>
      </c>
      <c r="R14" s="20">
        <f>AVERAGE(Q14:Q16)</f>
        <v>9.1942070852000537</v>
      </c>
      <c r="S14" s="20">
        <f>STDEV(Q14:Q16)</f>
        <v>2.3509079872187755</v>
      </c>
      <c r="W14" s="1" t="s">
        <v>34</v>
      </c>
      <c r="X14" s="20">
        <v>3.1142123370391359</v>
      </c>
      <c r="Y14" s="20">
        <v>0.60887141579511062</v>
      </c>
    </row>
    <row r="15" spans="1:25" s="1" customFormat="1" x14ac:dyDescent="0.2">
      <c r="A15" s="1">
        <v>14</v>
      </c>
      <c r="B15" s="6" t="s">
        <v>55</v>
      </c>
      <c r="C15" s="6" t="s">
        <v>55</v>
      </c>
      <c r="D15" s="1" t="s">
        <v>42</v>
      </c>
      <c r="E15" s="6">
        <v>2</v>
      </c>
      <c r="F15" s="1">
        <v>118.19799999999999</v>
      </c>
      <c r="G15" s="1">
        <v>22.681000000000001</v>
      </c>
      <c r="H15" s="6">
        <v>1.829</v>
      </c>
      <c r="I15" s="6">
        <f t="shared" si="0"/>
        <v>142.708</v>
      </c>
      <c r="J15" s="6">
        <v>142.71100000000001</v>
      </c>
      <c r="K15" s="6">
        <v>20</v>
      </c>
      <c r="L15" s="6">
        <v>100</v>
      </c>
      <c r="M15" s="6">
        <f t="shared" si="1"/>
        <v>21.829000000000001</v>
      </c>
      <c r="N15" s="6">
        <v>23.742000000000001</v>
      </c>
      <c r="O15" s="6">
        <v>84</v>
      </c>
      <c r="P15" s="1">
        <f t="shared" si="2"/>
        <v>9.5650000000000013</v>
      </c>
      <c r="Q15" s="20">
        <f t="shared" si="3"/>
        <v>8.7635713958495565</v>
      </c>
      <c r="R15" s="6"/>
      <c r="S15" s="6"/>
      <c r="W15" s="1" t="s">
        <v>34</v>
      </c>
      <c r="X15" s="20">
        <v>7.4407712399960779</v>
      </c>
      <c r="Y15" s="20">
        <v>0.65051178423395528</v>
      </c>
    </row>
    <row r="16" spans="1:25" s="1" customFormat="1" x14ac:dyDescent="0.2">
      <c r="A16" s="1">
        <v>15</v>
      </c>
      <c r="B16" s="6" t="s">
        <v>55</v>
      </c>
      <c r="C16" s="6" t="s">
        <v>55</v>
      </c>
      <c r="D16" s="1" t="s">
        <v>42</v>
      </c>
      <c r="E16" s="6">
        <v>3</v>
      </c>
      <c r="F16" s="1">
        <v>123.273</v>
      </c>
      <c r="G16" s="1">
        <v>22.585999999999999</v>
      </c>
      <c r="H16" s="6">
        <v>1.772</v>
      </c>
      <c r="I16" s="6">
        <f t="shared" si="0"/>
        <v>147.63099999999997</v>
      </c>
      <c r="J16" s="6">
        <v>147.63</v>
      </c>
      <c r="K16" s="6">
        <v>20</v>
      </c>
      <c r="L16" s="6">
        <v>100</v>
      </c>
      <c r="M16" s="6">
        <f t="shared" si="1"/>
        <v>21.771999999999998</v>
      </c>
      <c r="N16" s="6">
        <v>24.326000000000001</v>
      </c>
      <c r="O16" s="6">
        <v>82</v>
      </c>
      <c r="P16" s="1">
        <f t="shared" si="2"/>
        <v>12.77000000000001</v>
      </c>
      <c r="Q16" s="20">
        <f t="shared" si="3"/>
        <v>11.730663237185368</v>
      </c>
      <c r="R16" s="6"/>
      <c r="S16" s="6"/>
      <c r="W16" s="1" t="s">
        <v>200</v>
      </c>
      <c r="X16" s="20">
        <v>5.3916443950810296</v>
      </c>
      <c r="Y16" s="20">
        <v>1.5762015477856073</v>
      </c>
    </row>
    <row r="17" spans="1:25" s="1" customFormat="1" x14ac:dyDescent="0.2">
      <c r="A17" s="1">
        <v>16</v>
      </c>
      <c r="B17" s="6" t="s">
        <v>202</v>
      </c>
      <c r="C17" s="6" t="s">
        <v>56</v>
      </c>
      <c r="D17" s="1" t="s">
        <v>42</v>
      </c>
      <c r="E17" s="6">
        <v>1</v>
      </c>
      <c r="F17" s="1">
        <v>149.422</v>
      </c>
      <c r="G17" s="1">
        <v>22.247</v>
      </c>
      <c r="H17" s="6">
        <v>1.7609999999999999</v>
      </c>
      <c r="I17" s="6">
        <f t="shared" si="0"/>
        <v>173.42999999999998</v>
      </c>
      <c r="J17" s="6">
        <v>173.434</v>
      </c>
      <c r="K17" s="6">
        <v>20</v>
      </c>
      <c r="L17" s="6">
        <v>100</v>
      </c>
      <c r="M17" s="6">
        <f t="shared" si="1"/>
        <v>21.760999999999999</v>
      </c>
      <c r="N17" s="6">
        <v>23.55</v>
      </c>
      <c r="O17" s="6">
        <v>86</v>
      </c>
      <c r="P17" s="1">
        <f t="shared" si="2"/>
        <v>8.9450000000000074</v>
      </c>
      <c r="Q17" s="20">
        <f t="shared" si="3"/>
        <v>8.2211295436790621</v>
      </c>
      <c r="R17" s="20">
        <f>AVERAGE(Q17:Q19)</f>
        <v>7.9369001363185632</v>
      </c>
      <c r="S17" s="20">
        <f>STDEV(Q17:Q19)</f>
        <v>0.84689786115760424</v>
      </c>
      <c r="W17" s="1" t="s">
        <v>23</v>
      </c>
      <c r="X17" s="20">
        <v>10.670653624785231</v>
      </c>
      <c r="Y17" s="20">
        <v>2.1595783798411663</v>
      </c>
    </row>
    <row r="18" spans="1:25" s="1" customFormat="1" x14ac:dyDescent="0.2">
      <c r="A18" s="1">
        <v>17</v>
      </c>
      <c r="B18" s="6" t="s">
        <v>202</v>
      </c>
      <c r="C18" s="6" t="s">
        <v>56</v>
      </c>
      <c r="D18" s="1" t="s">
        <v>42</v>
      </c>
      <c r="E18" s="6">
        <v>2</v>
      </c>
      <c r="F18" s="1">
        <v>140.07</v>
      </c>
      <c r="G18" s="1">
        <v>21.492000000000001</v>
      </c>
      <c r="H18" s="6">
        <v>1.734</v>
      </c>
      <c r="I18" s="6">
        <f t="shared" si="0"/>
        <v>163.29599999999999</v>
      </c>
      <c r="J18" s="6">
        <v>163.29499999999999</v>
      </c>
      <c r="K18" s="6">
        <v>20</v>
      </c>
      <c r="L18" s="6">
        <v>100</v>
      </c>
      <c r="M18" s="6">
        <f t="shared" si="1"/>
        <v>21.734000000000002</v>
      </c>
      <c r="N18" s="6">
        <v>23.251999999999999</v>
      </c>
      <c r="O18" s="6">
        <v>83</v>
      </c>
      <c r="P18" s="1">
        <f t="shared" si="2"/>
        <v>7.5899999999999865</v>
      </c>
      <c r="Q18" s="20">
        <f t="shared" si="3"/>
        <v>6.9844483298058266</v>
      </c>
      <c r="R18" s="6"/>
      <c r="S18" s="6"/>
      <c r="W18" s="1" t="s">
        <v>23</v>
      </c>
      <c r="X18" s="20">
        <v>15.845974586801633</v>
      </c>
      <c r="Y18" s="20">
        <v>2.1656262617321809</v>
      </c>
    </row>
    <row r="19" spans="1:25" s="1" customFormat="1" x14ac:dyDescent="0.2">
      <c r="A19" s="1">
        <v>18</v>
      </c>
      <c r="B19" s="6" t="s">
        <v>202</v>
      </c>
      <c r="C19" s="6" t="s">
        <v>56</v>
      </c>
      <c r="D19" s="1" t="s">
        <v>42</v>
      </c>
      <c r="E19" s="6">
        <v>3</v>
      </c>
      <c r="F19" s="1">
        <v>122.703</v>
      </c>
      <c r="G19" s="1">
        <v>21.835999999999999</v>
      </c>
      <c r="H19" s="6">
        <v>1.708</v>
      </c>
      <c r="I19" s="6">
        <f t="shared" si="0"/>
        <v>146.24699999999999</v>
      </c>
      <c r="J19" s="6">
        <v>146.24700000000001</v>
      </c>
      <c r="K19" s="6">
        <v>20</v>
      </c>
      <c r="L19" s="6">
        <v>100</v>
      </c>
      <c r="M19" s="6">
        <f t="shared" si="1"/>
        <v>21.707999999999998</v>
      </c>
      <c r="N19" s="6">
        <v>23.576000000000001</v>
      </c>
      <c r="O19" s="6">
        <v>85</v>
      </c>
      <c r="P19" s="1">
        <f t="shared" si="2"/>
        <v>9.3400000000000105</v>
      </c>
      <c r="Q19" s="20">
        <f t="shared" si="3"/>
        <v>8.6051225354708016</v>
      </c>
      <c r="R19" s="6"/>
      <c r="S19" s="6"/>
      <c r="W19" s="1" t="s">
        <v>24</v>
      </c>
      <c r="X19" s="20">
        <v>21.716459230055108</v>
      </c>
      <c r="Y19" s="20">
        <v>3.4687255640549841</v>
      </c>
    </row>
    <row r="20" spans="1:25" s="1" customFormat="1" x14ac:dyDescent="0.2">
      <c r="A20" s="1">
        <v>19</v>
      </c>
      <c r="B20" s="1" t="s">
        <v>31</v>
      </c>
      <c r="C20" s="1" t="s">
        <v>31</v>
      </c>
      <c r="D20" s="1" t="s">
        <v>42</v>
      </c>
      <c r="E20" s="6">
        <v>1</v>
      </c>
      <c r="F20" s="1">
        <v>115.456</v>
      </c>
      <c r="G20" s="1">
        <v>22.172000000000001</v>
      </c>
      <c r="H20" s="6">
        <v>1.7070000000000001</v>
      </c>
      <c r="I20" s="6">
        <f t="shared" si="0"/>
        <v>139.33500000000001</v>
      </c>
      <c r="J20" s="6">
        <v>139.304</v>
      </c>
      <c r="K20" s="6">
        <v>20</v>
      </c>
      <c r="L20" s="6">
        <v>100</v>
      </c>
      <c r="M20" s="6">
        <f t="shared" si="1"/>
        <v>21.707000000000001</v>
      </c>
      <c r="N20" s="6">
        <v>23.277000000000001</v>
      </c>
      <c r="O20" s="6">
        <v>88</v>
      </c>
      <c r="P20" s="1">
        <f t="shared" si="2"/>
        <v>7.8500000000000014</v>
      </c>
      <c r="Q20" s="20">
        <f t="shared" si="3"/>
        <v>7.2326899156954028</v>
      </c>
      <c r="R20" s="20">
        <f>AVERAGE(Q20:Q22)</f>
        <v>7.4075529341578177</v>
      </c>
      <c r="S20" s="20">
        <f>STDEV(Q20:Q22)</f>
        <v>0.9756508453055337</v>
      </c>
      <c r="T20" s="20">
        <f>AVERAGE(Q20:Q22,Q26:Q28,Q32:Q34,Q38:Q40)</f>
        <v>4.274384755504185</v>
      </c>
      <c r="U20" s="20">
        <f>STDEV(Q20:Q22,Q26:Q28,Q32:Q34,Q38:Q40)</f>
        <v>2.4589197117406005</v>
      </c>
      <c r="V20" s="1" t="s">
        <v>208</v>
      </c>
      <c r="W20" s="1" t="s">
        <v>24</v>
      </c>
      <c r="X20" s="20">
        <v>28.522181704837958</v>
      </c>
      <c r="Y20" s="20">
        <v>3.2280403797497907</v>
      </c>
    </row>
    <row r="21" spans="1:25" s="1" customFormat="1" x14ac:dyDescent="0.2">
      <c r="A21" s="1">
        <v>20</v>
      </c>
      <c r="B21" s="1" t="s">
        <v>31</v>
      </c>
      <c r="C21" s="1" t="s">
        <v>31</v>
      </c>
      <c r="D21" s="1" t="s">
        <v>42</v>
      </c>
      <c r="E21" s="6">
        <v>2</v>
      </c>
      <c r="F21" s="1">
        <v>114.988</v>
      </c>
      <c r="G21" s="1">
        <v>22.802</v>
      </c>
      <c r="H21" s="6">
        <v>1.7170000000000001</v>
      </c>
      <c r="I21" s="6">
        <f t="shared" si="0"/>
        <v>139.50700000000001</v>
      </c>
      <c r="J21" s="6">
        <v>139.50200000000001</v>
      </c>
      <c r="K21" s="6">
        <v>20</v>
      </c>
      <c r="L21" s="6">
        <v>100</v>
      </c>
      <c r="M21" s="6">
        <f t="shared" si="1"/>
        <v>21.716999999999999</v>
      </c>
      <c r="N21" s="6">
        <v>23.553999999999998</v>
      </c>
      <c r="O21" s="6">
        <v>88</v>
      </c>
      <c r="P21" s="1">
        <f t="shared" si="2"/>
        <v>9.1849999999999987</v>
      </c>
      <c r="Q21" s="20">
        <f t="shared" si="3"/>
        <v>8.4588110696689078</v>
      </c>
      <c r="R21" s="6"/>
      <c r="S21" s="6"/>
      <c r="T21" s="20">
        <f>AVERAGE(Q23:Q25,Q29:Q31,Q35:Q37,Q41:Q43)</f>
        <v>25.104091621984505</v>
      </c>
      <c r="U21" s="20">
        <f>STDEV(Q23:Q25,Q29:Q31,Q35:Q37,Q41:Q43)</f>
        <v>14.87479528915248</v>
      </c>
      <c r="V21" s="1" t="s">
        <v>209</v>
      </c>
      <c r="W21" s="1" t="s">
        <v>25</v>
      </c>
      <c r="X21" s="20">
        <v>28.93653519496203</v>
      </c>
      <c r="Y21" s="20">
        <v>3.3402059604362879</v>
      </c>
    </row>
    <row r="22" spans="1:25" s="1" customFormat="1" x14ac:dyDescent="0.2">
      <c r="A22" s="1">
        <v>21</v>
      </c>
      <c r="B22" s="1" t="s">
        <v>31</v>
      </c>
      <c r="C22" s="1" t="s">
        <v>31</v>
      </c>
      <c r="D22" s="1" t="s">
        <v>42</v>
      </c>
      <c r="E22" s="6">
        <v>3</v>
      </c>
      <c r="F22" s="1">
        <v>115.81100000000001</v>
      </c>
      <c r="G22" s="1">
        <v>22.157</v>
      </c>
      <c r="H22" s="6">
        <v>1.696</v>
      </c>
      <c r="I22" s="6">
        <f t="shared" si="0"/>
        <v>139.66400000000002</v>
      </c>
      <c r="J22" s="6">
        <v>139.667</v>
      </c>
      <c r="K22" s="6">
        <v>20</v>
      </c>
      <c r="L22" s="6">
        <v>100</v>
      </c>
      <c r="M22" s="6">
        <f t="shared" si="1"/>
        <v>21.696000000000002</v>
      </c>
      <c r="N22" s="6">
        <v>23.113</v>
      </c>
      <c r="O22" s="6">
        <v>89</v>
      </c>
      <c r="P22" s="1">
        <f t="shared" si="2"/>
        <v>7.0849999999999911</v>
      </c>
      <c r="Q22" s="20">
        <f t="shared" si="3"/>
        <v>6.5311578171091442</v>
      </c>
      <c r="R22" s="6"/>
      <c r="S22" s="6"/>
      <c r="W22" s="1" t="s">
        <v>25</v>
      </c>
      <c r="X22" s="20">
        <v>33.901274060220324</v>
      </c>
      <c r="Y22" s="20">
        <v>2.7979187244681722</v>
      </c>
    </row>
    <row r="23" spans="1:25" s="1" customFormat="1" x14ac:dyDescent="0.2">
      <c r="A23" s="1">
        <v>22</v>
      </c>
      <c r="B23" s="1" t="s">
        <v>31</v>
      </c>
      <c r="C23" s="1" t="s">
        <v>31</v>
      </c>
      <c r="D23" s="6" t="s">
        <v>90</v>
      </c>
      <c r="E23" s="6">
        <v>1</v>
      </c>
      <c r="F23" s="1">
        <v>123.851</v>
      </c>
      <c r="G23" s="1">
        <v>22.670999999999999</v>
      </c>
      <c r="H23" s="6">
        <v>1.7150000000000001</v>
      </c>
      <c r="I23" s="6">
        <f t="shared" si="0"/>
        <v>148.23699999999999</v>
      </c>
      <c r="J23" s="6">
        <v>148.24199999999999</v>
      </c>
      <c r="K23" s="6">
        <v>20</v>
      </c>
      <c r="L23" s="6">
        <v>100</v>
      </c>
      <c r="M23" s="6">
        <f t="shared" si="1"/>
        <v>21.715</v>
      </c>
      <c r="N23" s="6">
        <v>31.446999999999999</v>
      </c>
      <c r="O23" s="6">
        <v>63</v>
      </c>
      <c r="P23" s="1">
        <f t="shared" si="2"/>
        <v>48.66</v>
      </c>
      <c r="Q23" s="20">
        <f t="shared" si="3"/>
        <v>44.816946810960161</v>
      </c>
      <c r="R23" s="20">
        <f>AVERAGE(Q23:Q25)</f>
        <v>45.315297653765448</v>
      </c>
      <c r="S23" s="20">
        <f>STDEV(Q23:Q25)</f>
        <v>2.3128335942849469</v>
      </c>
      <c r="W23" s="1" t="s">
        <v>26</v>
      </c>
      <c r="X23" s="20">
        <v>13.115453536991202</v>
      </c>
      <c r="Y23" s="20">
        <v>0.5</v>
      </c>
    </row>
    <row r="24" spans="1:25" s="1" customFormat="1" x14ac:dyDescent="0.2">
      <c r="A24" s="1">
        <v>23</v>
      </c>
      <c r="B24" s="1" t="s">
        <v>31</v>
      </c>
      <c r="C24" s="1" t="s">
        <v>31</v>
      </c>
      <c r="D24" s="6" t="s">
        <v>90</v>
      </c>
      <c r="E24" s="6">
        <v>2</v>
      </c>
      <c r="F24" s="1">
        <v>114.116</v>
      </c>
      <c r="G24" s="1">
        <v>21.446999999999999</v>
      </c>
      <c r="H24" s="6">
        <v>1.7490000000000001</v>
      </c>
      <c r="I24" s="6">
        <f t="shared" si="0"/>
        <v>137.31199999999998</v>
      </c>
      <c r="J24" s="6">
        <v>137.31399999999999</v>
      </c>
      <c r="K24" s="6">
        <v>20</v>
      </c>
      <c r="L24" s="6">
        <v>100</v>
      </c>
      <c r="M24" s="6">
        <f t="shared" si="1"/>
        <v>21.748999999999999</v>
      </c>
      <c r="N24" s="6">
        <v>32.152999999999999</v>
      </c>
      <c r="O24" s="6">
        <v>64</v>
      </c>
      <c r="P24" s="1">
        <f t="shared" si="2"/>
        <v>52.02</v>
      </c>
      <c r="Q24" s="20">
        <f t="shared" si="3"/>
        <v>47.83668214630557</v>
      </c>
      <c r="W24" s="1" t="s">
        <v>26</v>
      </c>
      <c r="X24" s="20">
        <v>45.480221211357765</v>
      </c>
      <c r="Y24" s="20">
        <v>3.1666570726217489</v>
      </c>
    </row>
    <row r="25" spans="1:25" s="1" customFormat="1" x14ac:dyDescent="0.2">
      <c r="A25" s="1">
        <v>24</v>
      </c>
      <c r="B25" s="1" t="s">
        <v>31</v>
      </c>
      <c r="C25" s="1" t="s">
        <v>31</v>
      </c>
      <c r="D25" s="6" t="s">
        <v>90</v>
      </c>
      <c r="E25" s="6">
        <v>3</v>
      </c>
      <c r="F25" s="1">
        <v>116.636</v>
      </c>
      <c r="G25" s="1">
        <v>21.855</v>
      </c>
      <c r="H25" s="6">
        <v>1.833</v>
      </c>
      <c r="I25" s="6">
        <f t="shared" si="0"/>
        <v>140.32399999999998</v>
      </c>
      <c r="J25" s="6">
        <v>140.327</v>
      </c>
      <c r="K25" s="6">
        <v>20</v>
      </c>
      <c r="L25" s="6">
        <v>100</v>
      </c>
      <c r="M25" s="6">
        <f t="shared" si="1"/>
        <v>21.832999999999998</v>
      </c>
      <c r="N25" s="6">
        <v>31.285</v>
      </c>
      <c r="O25" s="6">
        <v>63</v>
      </c>
      <c r="P25" s="1">
        <f t="shared" si="2"/>
        <v>47.260000000000005</v>
      </c>
      <c r="Q25" s="20">
        <f t="shared" si="3"/>
        <v>43.292264004030599</v>
      </c>
      <c r="W25" s="1" t="s">
        <v>198</v>
      </c>
      <c r="X25" s="20">
        <v>30.652268452902831</v>
      </c>
      <c r="Y25" s="20">
        <v>2.9465159916499459</v>
      </c>
    </row>
    <row r="26" spans="1:25" s="1" customFormat="1" x14ac:dyDescent="0.2">
      <c r="A26" s="1">
        <v>25</v>
      </c>
      <c r="B26" s="1" t="s">
        <v>32</v>
      </c>
      <c r="C26" s="1" t="s">
        <v>32</v>
      </c>
      <c r="D26" s="1" t="s">
        <v>42</v>
      </c>
      <c r="E26" s="6">
        <v>1</v>
      </c>
      <c r="F26" s="1">
        <v>120.15900000000001</v>
      </c>
      <c r="G26" s="1">
        <v>22.024000000000001</v>
      </c>
      <c r="H26" s="6">
        <v>1.708</v>
      </c>
      <c r="I26" s="6">
        <f t="shared" si="0"/>
        <v>143.89099999999999</v>
      </c>
      <c r="J26" s="6">
        <v>143.99</v>
      </c>
      <c r="K26" s="6">
        <v>20</v>
      </c>
      <c r="L26" s="6">
        <v>100</v>
      </c>
      <c r="M26" s="6">
        <f t="shared" si="1"/>
        <v>21.707999999999998</v>
      </c>
      <c r="N26" s="6">
        <v>22.631</v>
      </c>
      <c r="O26" s="6">
        <v>89</v>
      </c>
      <c r="P26" s="1">
        <f t="shared" si="2"/>
        <v>4.6150000000000091</v>
      </c>
      <c r="Q26" s="20">
        <f t="shared" si="3"/>
        <v>4.2518887046250242</v>
      </c>
      <c r="R26" s="20">
        <f>AVERAGE(Q26:Q28)</f>
        <v>5.2005805669193288</v>
      </c>
      <c r="S26" s="20">
        <f>STDEV(Q26:Q28)</f>
        <v>1.0644371075282917</v>
      </c>
      <c r="W26" s="1" t="s">
        <v>41</v>
      </c>
      <c r="X26" s="20">
        <v>13.57405078392655</v>
      </c>
      <c r="Y26" s="20">
        <v>2.1979728279639303</v>
      </c>
    </row>
    <row r="27" spans="1:25" s="1" customFormat="1" x14ac:dyDescent="0.2">
      <c r="A27" s="1">
        <v>26</v>
      </c>
      <c r="B27" s="1" t="s">
        <v>32</v>
      </c>
      <c r="C27" s="1" t="s">
        <v>32</v>
      </c>
      <c r="D27" s="1" t="s">
        <v>42</v>
      </c>
      <c r="E27" s="6">
        <v>2</v>
      </c>
      <c r="F27" s="1">
        <v>118.26300000000001</v>
      </c>
      <c r="G27" s="1">
        <v>22.681000000000001</v>
      </c>
      <c r="H27" s="6">
        <v>1.728</v>
      </c>
      <c r="I27" s="6">
        <f t="shared" si="0"/>
        <v>142.67200000000003</v>
      </c>
      <c r="J27" s="6">
        <v>142.673</v>
      </c>
      <c r="K27" s="6">
        <v>20</v>
      </c>
      <c r="L27" s="6">
        <v>100</v>
      </c>
      <c r="M27" s="6">
        <f t="shared" si="1"/>
        <v>21.728000000000002</v>
      </c>
      <c r="N27" s="6">
        <v>22.814</v>
      </c>
      <c r="O27" s="6">
        <v>89</v>
      </c>
      <c r="P27" s="1">
        <f t="shared" si="2"/>
        <v>5.4299999999999926</v>
      </c>
      <c r="Q27" s="20">
        <f t="shared" si="3"/>
        <v>4.9981590574374124</v>
      </c>
      <c r="R27" s="6"/>
      <c r="S27" s="6"/>
      <c r="W27" s="1" t="s">
        <v>27</v>
      </c>
      <c r="X27" s="20">
        <v>9.1403429309513431</v>
      </c>
      <c r="Y27" s="20">
        <v>0.79111401283679783</v>
      </c>
    </row>
    <row r="28" spans="1:25" s="1" customFormat="1" x14ac:dyDescent="0.2">
      <c r="A28" s="1">
        <v>27</v>
      </c>
      <c r="B28" s="1" t="s">
        <v>32</v>
      </c>
      <c r="C28" s="1" t="s">
        <v>32</v>
      </c>
      <c r="D28" s="1" t="s">
        <v>42</v>
      </c>
      <c r="E28" s="6">
        <v>3</v>
      </c>
      <c r="F28" s="1">
        <v>123.28</v>
      </c>
      <c r="G28" s="1">
        <v>22.59</v>
      </c>
      <c r="H28" s="6">
        <v>1.6950000000000001</v>
      </c>
      <c r="I28" s="6">
        <f t="shared" si="0"/>
        <v>147.565</v>
      </c>
      <c r="J28" s="6">
        <v>147.55500000000001</v>
      </c>
      <c r="K28" s="6">
        <v>20</v>
      </c>
      <c r="L28" s="6">
        <v>100</v>
      </c>
      <c r="M28" s="6">
        <f t="shared" si="1"/>
        <v>21.695</v>
      </c>
      <c r="N28" s="6">
        <v>23.073</v>
      </c>
      <c r="O28" s="6">
        <v>89</v>
      </c>
      <c r="P28" s="1">
        <f t="shared" si="2"/>
        <v>6.8900000000000006</v>
      </c>
      <c r="Q28" s="20">
        <f t="shared" si="3"/>
        <v>6.3516939386955507</v>
      </c>
      <c r="R28" s="6"/>
      <c r="S28" s="6"/>
      <c r="W28" s="1" t="s">
        <v>27</v>
      </c>
      <c r="X28" s="20">
        <v>19.024388168768869</v>
      </c>
      <c r="Y28" s="20">
        <v>2.1921583737515022</v>
      </c>
    </row>
    <row r="29" spans="1:25" s="1" customFormat="1" x14ac:dyDescent="0.2">
      <c r="A29" s="1">
        <v>28</v>
      </c>
      <c r="B29" s="1" t="s">
        <v>32</v>
      </c>
      <c r="C29" s="1" t="s">
        <v>32</v>
      </c>
      <c r="D29" s="6" t="s">
        <v>90</v>
      </c>
      <c r="E29" s="6">
        <v>1</v>
      </c>
      <c r="F29" s="1">
        <v>110.27500000000001</v>
      </c>
      <c r="G29" s="1">
        <v>22.443999999999999</v>
      </c>
      <c r="H29" s="6">
        <v>1.82</v>
      </c>
      <c r="I29" s="6">
        <f t="shared" si="0"/>
        <v>134.53899999999999</v>
      </c>
      <c r="J29" s="6">
        <v>134.54599999999999</v>
      </c>
      <c r="K29" s="6">
        <v>20</v>
      </c>
      <c r="L29" s="6">
        <v>100</v>
      </c>
      <c r="M29" s="6">
        <f t="shared" si="1"/>
        <v>21.82</v>
      </c>
      <c r="N29" s="6">
        <v>27.959</v>
      </c>
      <c r="O29" s="6">
        <v>70</v>
      </c>
      <c r="P29" s="1">
        <f t="shared" si="2"/>
        <v>30.695</v>
      </c>
      <c r="Q29" s="20">
        <f t="shared" si="3"/>
        <v>28.134738771769019</v>
      </c>
      <c r="R29" s="20">
        <f>AVERAGE(Q29:Q31)</f>
        <v>29.849348503931015</v>
      </c>
      <c r="S29" s="20">
        <f>STDEV(Q29:Q31)</f>
        <v>3.6758816341349809</v>
      </c>
      <c r="W29" s="1" t="s">
        <v>28</v>
      </c>
      <c r="X29" s="20">
        <v>29.839882938748776</v>
      </c>
      <c r="Y29" s="20">
        <v>2.412177566508809</v>
      </c>
    </row>
    <row r="30" spans="1:25" s="1" customFormat="1" x14ac:dyDescent="0.2">
      <c r="A30" s="1">
        <v>29</v>
      </c>
      <c r="B30" s="1" t="s">
        <v>32</v>
      </c>
      <c r="C30" s="1" t="s">
        <v>32</v>
      </c>
      <c r="D30" s="6" t="s">
        <v>90</v>
      </c>
      <c r="E30" s="6">
        <v>2</v>
      </c>
      <c r="F30" s="1">
        <v>113.87</v>
      </c>
      <c r="G30" s="1">
        <v>22.864000000000001</v>
      </c>
      <c r="H30" s="6">
        <v>1.8</v>
      </c>
      <c r="I30" s="6">
        <f t="shared" si="0"/>
        <v>138.53400000000002</v>
      </c>
      <c r="J30" s="6">
        <v>138.542</v>
      </c>
      <c r="K30" s="6">
        <v>20</v>
      </c>
      <c r="L30" s="6">
        <v>100</v>
      </c>
      <c r="M30" s="6">
        <f t="shared" si="1"/>
        <v>21.8</v>
      </c>
      <c r="N30" s="6">
        <v>27.760999999999999</v>
      </c>
      <c r="O30" s="6">
        <v>70</v>
      </c>
      <c r="P30" s="1">
        <f t="shared" si="2"/>
        <v>29.804999999999996</v>
      </c>
      <c r="Q30" s="20">
        <f t="shared" si="3"/>
        <v>27.344036697247702</v>
      </c>
      <c r="W30" s="1" t="s">
        <v>28</v>
      </c>
      <c r="X30" s="20">
        <v>41.791919991342546</v>
      </c>
      <c r="Y30" s="20">
        <v>3.2148048950875667</v>
      </c>
    </row>
    <row r="31" spans="1:25" s="1" customFormat="1" x14ac:dyDescent="0.2">
      <c r="A31" s="1">
        <v>30</v>
      </c>
      <c r="B31" s="1" t="s">
        <v>32</v>
      </c>
      <c r="C31" s="1" t="s">
        <v>32</v>
      </c>
      <c r="D31" s="6" t="s">
        <v>90</v>
      </c>
      <c r="E31" s="6">
        <v>3</v>
      </c>
      <c r="F31" s="1">
        <v>116.145</v>
      </c>
      <c r="G31" s="1">
        <v>22.059000000000001</v>
      </c>
      <c r="H31" s="6">
        <v>1.7410000000000001</v>
      </c>
      <c r="I31" s="6">
        <f t="shared" si="0"/>
        <v>139.94500000000002</v>
      </c>
      <c r="J31" s="6">
        <v>139.94499999999999</v>
      </c>
      <c r="K31" s="6">
        <v>20</v>
      </c>
      <c r="L31" s="6">
        <v>100</v>
      </c>
      <c r="M31" s="6">
        <f t="shared" si="1"/>
        <v>21.741</v>
      </c>
      <c r="N31" s="6">
        <v>29.148</v>
      </c>
      <c r="O31" s="6">
        <v>68</v>
      </c>
      <c r="P31" s="1">
        <f t="shared" si="2"/>
        <v>37.035000000000004</v>
      </c>
      <c r="Q31" s="20">
        <f t="shared" si="3"/>
        <v>34.069270042776324</v>
      </c>
      <c r="W31" s="1" t="s">
        <v>29</v>
      </c>
      <c r="X31" s="20">
        <v>20.779589518770432</v>
      </c>
      <c r="Y31" s="20">
        <v>1.3223855370879909</v>
      </c>
    </row>
    <row r="32" spans="1:25" s="1" customFormat="1" x14ac:dyDescent="0.2">
      <c r="A32" s="1">
        <v>31</v>
      </c>
      <c r="B32" s="1" t="s">
        <v>33</v>
      </c>
      <c r="C32" s="1" t="s">
        <v>33</v>
      </c>
      <c r="D32" s="1" t="s">
        <v>42</v>
      </c>
      <c r="E32" s="6">
        <v>1</v>
      </c>
      <c r="F32" s="1">
        <v>149.43299999999999</v>
      </c>
      <c r="G32" s="1">
        <v>22.248999999999999</v>
      </c>
      <c r="H32" s="6">
        <v>1.671</v>
      </c>
      <c r="I32" s="6">
        <f t="shared" si="0"/>
        <v>173.35299999999998</v>
      </c>
      <c r="J32" s="6">
        <v>173.339</v>
      </c>
      <c r="K32" s="6">
        <v>20</v>
      </c>
      <c r="L32" s="6">
        <v>100</v>
      </c>
      <c r="M32" s="6">
        <f t="shared" si="1"/>
        <v>21.670999999999999</v>
      </c>
      <c r="N32" s="6">
        <v>22.009</v>
      </c>
      <c r="O32" s="6">
        <v>89</v>
      </c>
      <c r="P32" s="1">
        <f t="shared" si="2"/>
        <v>1.6900000000000048</v>
      </c>
      <c r="Q32" s="20">
        <f t="shared" si="3"/>
        <v>1.5596880623875187</v>
      </c>
      <c r="R32" s="20">
        <f>AVERAGE(Q32:Q34)</f>
        <v>1.3751931839004545</v>
      </c>
      <c r="S32" s="20">
        <f>STDEV(Q32:Q34)</f>
        <v>0.4001106099205049</v>
      </c>
      <c r="W32" s="1" t="s">
        <v>29</v>
      </c>
      <c r="X32" s="20">
        <v>27.784256352789395</v>
      </c>
      <c r="Y32" s="20">
        <v>0.76567184630894636</v>
      </c>
    </row>
    <row r="33" spans="1:25" s="1" customFormat="1" x14ac:dyDescent="0.2">
      <c r="A33" s="1">
        <v>32</v>
      </c>
      <c r="B33" s="1" t="s">
        <v>33</v>
      </c>
      <c r="C33" s="1" t="s">
        <v>33</v>
      </c>
      <c r="D33" s="1" t="s">
        <v>42</v>
      </c>
      <c r="E33" s="6">
        <v>2</v>
      </c>
      <c r="F33" s="1">
        <v>140.08199999999999</v>
      </c>
      <c r="G33" s="1">
        <v>21.495000000000001</v>
      </c>
      <c r="H33" s="6">
        <v>1.722</v>
      </c>
      <c r="I33" s="6">
        <f t="shared" si="0"/>
        <v>163.29900000000001</v>
      </c>
      <c r="J33" s="6">
        <v>163.286</v>
      </c>
      <c r="K33" s="6">
        <v>20</v>
      </c>
      <c r="L33" s="6">
        <v>100</v>
      </c>
      <c r="M33" s="6">
        <f t="shared" si="1"/>
        <v>21.722000000000001</v>
      </c>
      <c r="N33" s="6">
        <v>21.920999999999999</v>
      </c>
      <c r="O33" s="6">
        <v>90</v>
      </c>
      <c r="P33" s="1">
        <f t="shared" si="2"/>
        <v>0.99499999999999034</v>
      </c>
      <c r="Q33" s="20">
        <f t="shared" si="3"/>
        <v>0.91612190406038962</v>
      </c>
      <c r="R33" s="6"/>
      <c r="S33" s="6"/>
      <c r="W33" s="1" t="s">
        <v>30</v>
      </c>
      <c r="X33" s="20">
        <v>9.6069983273388946</v>
      </c>
      <c r="Y33" s="20">
        <v>2.2883874418464112</v>
      </c>
    </row>
    <row r="34" spans="1:25" s="1" customFormat="1" x14ac:dyDescent="0.2">
      <c r="A34" s="1">
        <v>33</v>
      </c>
      <c r="B34" s="1" t="s">
        <v>33</v>
      </c>
      <c r="C34" s="1" t="s">
        <v>33</v>
      </c>
      <c r="D34" s="1" t="s">
        <v>42</v>
      </c>
      <c r="E34" s="6">
        <v>3</v>
      </c>
      <c r="F34" s="1">
        <v>122.733</v>
      </c>
      <c r="G34" s="1">
        <v>21.835999999999999</v>
      </c>
      <c r="H34" s="6">
        <v>1.7</v>
      </c>
      <c r="I34" s="6">
        <f t="shared" ref="I34:I65" si="4">SUM(F34:H34)</f>
        <v>146.26900000000001</v>
      </c>
      <c r="J34" s="6">
        <v>146.24799999999999</v>
      </c>
      <c r="K34" s="6">
        <v>20</v>
      </c>
      <c r="L34" s="6">
        <v>100</v>
      </c>
      <c r="M34" s="6">
        <f t="shared" si="1"/>
        <v>21.7</v>
      </c>
      <c r="N34" s="6">
        <v>22.058</v>
      </c>
      <c r="O34" s="6">
        <v>89</v>
      </c>
      <c r="P34" s="1">
        <f t="shared" ref="P34:P64" si="5">100*(N34-M34)/(M34-H34)</f>
        <v>1.7900000000000027</v>
      </c>
      <c r="Q34" s="20">
        <f t="shared" ref="Q34:Q64" si="6">((N34-(H34*(N34/M34))-K34)*100)/K34</f>
        <v>1.6497695852534555</v>
      </c>
      <c r="R34" s="6"/>
      <c r="S34" s="6"/>
      <c r="W34" s="1" t="s">
        <v>30</v>
      </c>
      <c r="X34" s="20">
        <v>20.750285297645767</v>
      </c>
      <c r="Y34" s="20">
        <v>1.6984509887592323</v>
      </c>
    </row>
    <row r="35" spans="1:25" s="1" customFormat="1" x14ac:dyDescent="0.2">
      <c r="A35" s="1">
        <v>34</v>
      </c>
      <c r="B35" s="1" t="s">
        <v>33</v>
      </c>
      <c r="C35" s="1" t="s">
        <v>33</v>
      </c>
      <c r="D35" s="6" t="s">
        <v>90</v>
      </c>
      <c r="E35" s="6">
        <v>1</v>
      </c>
      <c r="F35" s="1">
        <v>114.5</v>
      </c>
      <c r="G35" s="1">
        <v>22.117999999999999</v>
      </c>
      <c r="H35" s="6">
        <v>1.782</v>
      </c>
      <c r="I35" s="6">
        <f t="shared" si="4"/>
        <v>138.4</v>
      </c>
      <c r="J35" s="6">
        <v>138.40600000000001</v>
      </c>
      <c r="K35" s="6">
        <v>20</v>
      </c>
      <c r="L35" s="6">
        <v>100</v>
      </c>
      <c r="M35" s="6">
        <f t="shared" si="1"/>
        <v>21.782</v>
      </c>
      <c r="N35" s="6">
        <v>25.890999999999998</v>
      </c>
      <c r="O35" s="6">
        <v>73</v>
      </c>
      <c r="P35" s="1">
        <f t="shared" si="5"/>
        <v>20.544999999999991</v>
      </c>
      <c r="Q35" s="20">
        <f t="shared" si="6"/>
        <v>18.864199797998342</v>
      </c>
      <c r="R35" s="20">
        <f>AVERAGE(Q35:Q37)</f>
        <v>17.810949090245487</v>
      </c>
      <c r="S35" s="20">
        <f>STDEV(Q35:Q37)</f>
        <v>1.8311965361279108</v>
      </c>
      <c r="W35" s="1" t="s">
        <v>199</v>
      </c>
      <c r="X35" s="20">
        <v>28.148818941307496</v>
      </c>
      <c r="Y35" s="20">
        <v>1.0292760049778205</v>
      </c>
    </row>
    <row r="36" spans="1:25" s="1" customFormat="1" x14ac:dyDescent="0.2">
      <c r="A36" s="1">
        <v>35</v>
      </c>
      <c r="B36" s="1" t="s">
        <v>33</v>
      </c>
      <c r="C36" s="1" t="s">
        <v>33</v>
      </c>
      <c r="D36" s="6" t="s">
        <v>90</v>
      </c>
      <c r="E36" s="6">
        <v>2</v>
      </c>
      <c r="F36" s="1">
        <v>110.539</v>
      </c>
      <c r="G36" s="1">
        <v>22.547000000000001</v>
      </c>
      <c r="H36" s="6">
        <v>1.7410000000000001</v>
      </c>
      <c r="I36" s="6">
        <f t="shared" si="4"/>
        <v>134.82700000000003</v>
      </c>
      <c r="J36" s="6">
        <v>134.822</v>
      </c>
      <c r="K36" s="6">
        <v>20</v>
      </c>
      <c r="L36" s="6">
        <v>100</v>
      </c>
      <c r="M36" s="6">
        <f t="shared" si="1"/>
        <v>21.741</v>
      </c>
      <c r="N36" s="6">
        <v>25.844000000000001</v>
      </c>
      <c r="O36" s="6">
        <v>74</v>
      </c>
      <c r="P36" s="1">
        <f t="shared" si="5"/>
        <v>20.515000000000008</v>
      </c>
      <c r="Q36" s="20">
        <f t="shared" si="6"/>
        <v>18.87217699277862</v>
      </c>
      <c r="W36" s="1" t="s">
        <v>35</v>
      </c>
      <c r="X36" s="20">
        <v>3.7096371614490722</v>
      </c>
      <c r="Y36" s="20">
        <v>1.4675330095756005</v>
      </c>
    </row>
    <row r="37" spans="1:25" s="1" customFormat="1" x14ac:dyDescent="0.2">
      <c r="A37" s="1">
        <v>36</v>
      </c>
      <c r="B37" s="1" t="s">
        <v>33</v>
      </c>
      <c r="C37" s="1" t="s">
        <v>33</v>
      </c>
      <c r="D37" s="6" t="s">
        <v>90</v>
      </c>
      <c r="E37" s="6">
        <v>3</v>
      </c>
      <c r="F37" s="1">
        <v>115.163</v>
      </c>
      <c r="G37" s="1">
        <v>22.7</v>
      </c>
      <c r="H37" s="6">
        <v>1.7310000000000001</v>
      </c>
      <c r="I37" s="6">
        <f t="shared" si="4"/>
        <v>139.59399999999999</v>
      </c>
      <c r="J37" s="6">
        <v>139.59</v>
      </c>
      <c r="K37" s="6">
        <v>20</v>
      </c>
      <c r="L37" s="6">
        <v>100</v>
      </c>
      <c r="M37" s="6">
        <f t="shared" si="1"/>
        <v>21.731000000000002</v>
      </c>
      <c r="N37" s="6">
        <v>25.141999999999999</v>
      </c>
      <c r="O37" s="6">
        <v>74</v>
      </c>
      <c r="P37" s="1">
        <f t="shared" si="5"/>
        <v>17.054999999999989</v>
      </c>
      <c r="Q37" s="20">
        <f t="shared" si="6"/>
        <v>15.696470479959501</v>
      </c>
      <c r="W37" s="1" t="s">
        <v>35</v>
      </c>
      <c r="X37" s="20">
        <v>11.663571743357679</v>
      </c>
      <c r="Y37" s="20">
        <v>1.5403905646792542</v>
      </c>
    </row>
    <row r="38" spans="1:25" s="1" customFormat="1" x14ac:dyDescent="0.2">
      <c r="A38" s="1">
        <v>37</v>
      </c>
      <c r="B38" s="1" t="s">
        <v>34</v>
      </c>
      <c r="C38" s="1" t="s">
        <v>34</v>
      </c>
      <c r="D38" s="1" t="s">
        <v>42</v>
      </c>
      <c r="E38" s="6">
        <v>1</v>
      </c>
      <c r="F38" s="1">
        <v>122.645</v>
      </c>
      <c r="G38" s="1">
        <v>21.699000000000002</v>
      </c>
      <c r="H38" s="6">
        <v>1.6919999999999999</v>
      </c>
      <c r="I38" s="6">
        <f t="shared" si="4"/>
        <v>146.036</v>
      </c>
      <c r="J38" s="6">
        <v>146.03299999999999</v>
      </c>
      <c r="K38" s="6">
        <v>20</v>
      </c>
      <c r="L38" s="6">
        <v>100</v>
      </c>
      <c r="M38" s="6">
        <f t="shared" si="1"/>
        <v>21.692</v>
      </c>
      <c r="N38" s="6">
        <v>22.466000000000001</v>
      </c>
      <c r="O38" s="6">
        <v>86</v>
      </c>
      <c r="P38" s="1">
        <f t="shared" si="5"/>
        <v>3.8700000000000045</v>
      </c>
      <c r="Q38" s="20">
        <f t="shared" si="6"/>
        <v>3.5681357182371443</v>
      </c>
      <c r="R38" s="20">
        <f>AVERAGE(Q38:Q40)</f>
        <v>3.1142123370391359</v>
      </c>
      <c r="S38" s="20">
        <f>STDEV(Q38:Q40)</f>
        <v>0.60887141579511062</v>
      </c>
      <c r="W38" s="1" t="s">
        <v>36</v>
      </c>
      <c r="X38" s="20">
        <v>7.9658826726365639</v>
      </c>
      <c r="Y38" s="20">
        <v>0.69228262338781532</v>
      </c>
    </row>
    <row r="39" spans="1:25" s="1" customFormat="1" x14ac:dyDescent="0.2">
      <c r="A39" s="1">
        <v>38</v>
      </c>
      <c r="B39" s="1" t="s">
        <v>34</v>
      </c>
      <c r="C39" s="1" t="s">
        <v>34</v>
      </c>
      <c r="D39" s="1" t="s">
        <v>42</v>
      </c>
      <c r="E39" s="6">
        <v>2</v>
      </c>
      <c r="F39" s="1">
        <v>123.536</v>
      </c>
      <c r="G39" s="1">
        <v>21.314</v>
      </c>
      <c r="H39" s="6">
        <v>1.7170000000000001</v>
      </c>
      <c r="I39" s="6">
        <f t="shared" si="4"/>
        <v>146.56700000000001</v>
      </c>
      <c r="J39" s="6">
        <v>146.55799999999999</v>
      </c>
      <c r="K39" s="6">
        <v>20</v>
      </c>
      <c r="L39" s="6">
        <v>100</v>
      </c>
      <c r="M39" s="6">
        <f t="shared" si="1"/>
        <v>21.716999999999999</v>
      </c>
      <c r="N39" s="6">
        <v>22.445</v>
      </c>
      <c r="O39" s="6">
        <v>83</v>
      </c>
      <c r="P39" s="1">
        <f t="shared" si="5"/>
        <v>3.6400000000000077</v>
      </c>
      <c r="Q39" s="20">
        <f t="shared" si="6"/>
        <v>3.3522125523783153</v>
      </c>
      <c r="R39" s="6"/>
      <c r="S39" s="6"/>
      <c r="W39" s="1" t="s">
        <v>36</v>
      </c>
      <c r="X39" s="20">
        <v>24.438988867762617</v>
      </c>
      <c r="Y39" s="20">
        <v>1.2708887242693021</v>
      </c>
    </row>
    <row r="40" spans="1:25" s="1" customFormat="1" x14ac:dyDescent="0.2">
      <c r="A40" s="1">
        <v>39</v>
      </c>
      <c r="B40" s="1" t="s">
        <v>34</v>
      </c>
      <c r="C40" s="1" t="s">
        <v>34</v>
      </c>
      <c r="D40" s="1" t="s">
        <v>42</v>
      </c>
      <c r="E40" s="6">
        <v>3</v>
      </c>
      <c r="F40" s="1">
        <v>121.035</v>
      </c>
      <c r="G40" s="1">
        <v>21.978999999999999</v>
      </c>
      <c r="H40" s="6">
        <v>1.7150000000000001</v>
      </c>
      <c r="I40" s="6">
        <f t="shared" si="4"/>
        <v>144.72900000000001</v>
      </c>
      <c r="J40" s="6"/>
      <c r="K40" s="6">
        <v>20</v>
      </c>
      <c r="L40" s="6">
        <v>100</v>
      </c>
      <c r="M40" s="6">
        <f t="shared" si="1"/>
        <v>21.715</v>
      </c>
      <c r="N40" s="6">
        <v>22.241</v>
      </c>
      <c r="O40" s="6">
        <v>88</v>
      </c>
      <c r="P40" s="1">
        <f t="shared" si="5"/>
        <v>2.629999999999999</v>
      </c>
      <c r="Q40" s="20">
        <f t="shared" si="6"/>
        <v>2.4222887405019478</v>
      </c>
      <c r="R40" s="6"/>
      <c r="S40" s="6"/>
      <c r="W40" s="1" t="s">
        <v>37</v>
      </c>
      <c r="X40" s="20">
        <v>24.019045122843462</v>
      </c>
      <c r="Y40" s="20">
        <v>0.68586064066583374</v>
      </c>
    </row>
    <row r="41" spans="1:25" s="1" customFormat="1" x14ac:dyDescent="0.2">
      <c r="A41" s="1">
        <v>40</v>
      </c>
      <c r="B41" s="1" t="s">
        <v>34</v>
      </c>
      <c r="C41" s="1" t="s">
        <v>34</v>
      </c>
      <c r="D41" s="6" t="s">
        <v>90</v>
      </c>
      <c r="E41" s="6">
        <v>1</v>
      </c>
      <c r="F41" s="1">
        <v>116.79600000000001</v>
      </c>
      <c r="G41" s="1">
        <v>22.18</v>
      </c>
      <c r="H41" s="1">
        <v>1.8109999999999999</v>
      </c>
      <c r="I41" s="6">
        <f t="shared" si="4"/>
        <v>140.78700000000001</v>
      </c>
      <c r="J41" s="6">
        <v>140.791</v>
      </c>
      <c r="K41" s="6">
        <v>20</v>
      </c>
      <c r="L41" s="6">
        <v>100</v>
      </c>
      <c r="M41" s="6">
        <f t="shared" si="1"/>
        <v>21.811</v>
      </c>
      <c r="N41" s="1">
        <v>23.31</v>
      </c>
      <c r="O41" s="1">
        <v>78</v>
      </c>
      <c r="P41" s="1">
        <f t="shared" si="5"/>
        <v>7.494999999999993</v>
      </c>
      <c r="Q41" s="20">
        <f t="shared" si="6"/>
        <v>6.872678923478972</v>
      </c>
      <c r="R41" s="20">
        <f>AVERAGE(Q41:Q43)</f>
        <v>7.4407712399960779</v>
      </c>
      <c r="S41" s="20">
        <f>STDEV(Q41:Q43)</f>
        <v>0.65051178423395528</v>
      </c>
      <c r="W41" s="1" t="s">
        <v>37</v>
      </c>
      <c r="X41" s="20">
        <v>30.128163307157347</v>
      </c>
      <c r="Y41" s="20">
        <v>1.4432274513849626</v>
      </c>
    </row>
    <row r="42" spans="1:25" s="1" customFormat="1" x14ac:dyDescent="0.2">
      <c r="A42" s="1">
        <v>41</v>
      </c>
      <c r="B42" s="1" t="s">
        <v>34</v>
      </c>
      <c r="C42" s="1" t="s">
        <v>34</v>
      </c>
      <c r="D42" s="6" t="s">
        <v>90</v>
      </c>
      <c r="E42" s="6">
        <v>2</v>
      </c>
      <c r="F42" s="1">
        <v>121.389</v>
      </c>
      <c r="G42" s="1">
        <v>22.423999999999999</v>
      </c>
      <c r="H42" s="1">
        <v>1.879</v>
      </c>
      <c r="I42" s="6">
        <f t="shared" si="4"/>
        <v>145.69199999999998</v>
      </c>
      <c r="J42" s="6">
        <v>145.68600000000001</v>
      </c>
      <c r="K42" s="6">
        <v>20</v>
      </c>
      <c r="L42" s="6">
        <v>100</v>
      </c>
      <c r="M42" s="6">
        <f t="shared" si="1"/>
        <v>21.879000000000001</v>
      </c>
      <c r="N42" s="1">
        <v>23.475999999999999</v>
      </c>
      <c r="O42" s="1">
        <v>78</v>
      </c>
      <c r="P42" s="1">
        <f t="shared" si="5"/>
        <v>7.9849999999999879</v>
      </c>
      <c r="Q42" s="20">
        <f t="shared" si="6"/>
        <v>7.29923671100142</v>
      </c>
      <c r="W42" s="1" t="s">
        <v>38</v>
      </c>
      <c r="X42" s="20">
        <v>23.574411550602466</v>
      </c>
      <c r="Y42" s="20">
        <v>4.5274461438163929</v>
      </c>
    </row>
    <row r="43" spans="1:25" s="1" customFormat="1" x14ac:dyDescent="0.2">
      <c r="A43" s="1">
        <v>42</v>
      </c>
      <c r="B43" s="1" t="s">
        <v>34</v>
      </c>
      <c r="C43" s="1" t="s">
        <v>34</v>
      </c>
      <c r="D43" s="6" t="s">
        <v>90</v>
      </c>
      <c r="E43" s="6">
        <v>3</v>
      </c>
      <c r="F43" s="1">
        <v>114.976</v>
      </c>
      <c r="G43" s="1">
        <v>22.797999999999998</v>
      </c>
      <c r="H43" s="1">
        <v>1.7290000000000001</v>
      </c>
      <c r="I43" s="6">
        <f t="shared" si="4"/>
        <v>139.50300000000001</v>
      </c>
      <c r="J43" s="6">
        <v>139.50399999999999</v>
      </c>
      <c r="K43" s="6">
        <v>20</v>
      </c>
      <c r="L43" s="6">
        <v>100</v>
      </c>
      <c r="M43" s="6">
        <f t="shared" si="1"/>
        <v>21.728999999999999</v>
      </c>
      <c r="N43" s="1">
        <v>23.5</v>
      </c>
      <c r="O43" s="1">
        <v>78</v>
      </c>
      <c r="P43" s="1">
        <f t="shared" si="5"/>
        <v>8.855000000000004</v>
      </c>
      <c r="Q43" s="20">
        <f t="shared" si="6"/>
        <v>8.1503980855078417</v>
      </c>
      <c r="W43" s="1" t="s">
        <v>38</v>
      </c>
      <c r="X43" s="20">
        <v>49.149716711138495</v>
      </c>
      <c r="Y43" s="20">
        <v>2.7583960743774139</v>
      </c>
    </row>
    <row r="44" spans="1:25" s="1" customFormat="1" x14ac:dyDescent="0.2">
      <c r="A44" s="1">
        <v>43</v>
      </c>
      <c r="B44" s="6" t="s">
        <v>200</v>
      </c>
      <c r="C44" s="6" t="s">
        <v>51</v>
      </c>
      <c r="D44" s="1" t="s">
        <v>42</v>
      </c>
      <c r="E44" s="6">
        <v>1</v>
      </c>
      <c r="F44" s="1">
        <v>123.97799999999999</v>
      </c>
      <c r="G44" s="1">
        <v>22.673999999999999</v>
      </c>
      <c r="H44" s="6">
        <v>1.716</v>
      </c>
      <c r="I44" s="6">
        <f t="shared" si="4"/>
        <v>148.36799999999999</v>
      </c>
      <c r="J44" s="6">
        <v>148.36000000000001</v>
      </c>
      <c r="K44" s="6">
        <v>20</v>
      </c>
      <c r="L44" s="6">
        <v>100</v>
      </c>
      <c r="M44" s="6">
        <f t="shared" si="1"/>
        <v>21.716000000000001</v>
      </c>
      <c r="N44" s="29">
        <v>22.629000000000001</v>
      </c>
      <c r="O44" s="29">
        <v>74</v>
      </c>
      <c r="P44" s="1">
        <f t="shared" si="5"/>
        <v>4.5650000000000013</v>
      </c>
      <c r="Q44" s="20">
        <f t="shared" si="6"/>
        <v>4.2042733468410454</v>
      </c>
      <c r="R44" s="20">
        <f>AVERAGE(Q44:Q46)</f>
        <v>5.3916443950810296</v>
      </c>
      <c r="S44" s="20">
        <f>STDEV(Q44:Q46)</f>
        <v>1.5762015477856073</v>
      </c>
      <c r="W44" s="1" t="s">
        <v>201</v>
      </c>
      <c r="X44" s="20">
        <v>11.539441457645362</v>
      </c>
      <c r="Y44" s="20">
        <v>0.19479017887661032</v>
      </c>
    </row>
    <row r="45" spans="1:25" s="1" customFormat="1" x14ac:dyDescent="0.2">
      <c r="A45" s="1">
        <v>44</v>
      </c>
      <c r="B45" s="6" t="s">
        <v>200</v>
      </c>
      <c r="C45" s="6" t="s">
        <v>51</v>
      </c>
      <c r="D45" s="1" t="s">
        <v>42</v>
      </c>
      <c r="E45" s="6">
        <v>2</v>
      </c>
      <c r="F45" s="1">
        <v>114.14</v>
      </c>
      <c r="G45" s="1">
        <v>21.446999999999999</v>
      </c>
      <c r="H45" s="6">
        <v>1.7829999999999999</v>
      </c>
      <c r="I45" s="6">
        <f t="shared" si="4"/>
        <v>137.36999999999998</v>
      </c>
      <c r="J45" s="6">
        <v>137.34399999999999</v>
      </c>
      <c r="K45" s="6">
        <v>20</v>
      </c>
      <c r="L45" s="6">
        <v>100</v>
      </c>
      <c r="M45" s="6">
        <f t="shared" si="1"/>
        <v>21.783000000000001</v>
      </c>
      <c r="N45" s="6">
        <v>23.347000000000001</v>
      </c>
      <c r="O45" s="6">
        <v>84</v>
      </c>
      <c r="P45" s="1">
        <f t="shared" si="5"/>
        <v>7.82</v>
      </c>
      <c r="Q45" s="20">
        <f t="shared" si="6"/>
        <v>7.179910939723638</v>
      </c>
      <c r="R45" s="6"/>
      <c r="S45" s="6"/>
      <c r="W45" s="1" t="s">
        <v>11</v>
      </c>
      <c r="X45" s="20">
        <v>91.298969973365885</v>
      </c>
      <c r="Y45" s="20">
        <v>5.9063224498679956</v>
      </c>
    </row>
    <row r="46" spans="1:25" s="1" customFormat="1" x14ac:dyDescent="0.2">
      <c r="A46" s="1">
        <v>45</v>
      </c>
      <c r="B46" s="6" t="s">
        <v>200</v>
      </c>
      <c r="C46" s="6" t="s">
        <v>51</v>
      </c>
      <c r="D46" s="1" t="s">
        <v>42</v>
      </c>
      <c r="E46" s="6">
        <v>3</v>
      </c>
      <c r="F46" s="1">
        <v>116.83199999999999</v>
      </c>
      <c r="G46" s="1">
        <v>21.856999999999999</v>
      </c>
      <c r="H46" s="6">
        <v>1.792</v>
      </c>
      <c r="I46" s="6">
        <f t="shared" si="4"/>
        <v>140.48099999999999</v>
      </c>
      <c r="J46" s="6">
        <v>140.47800000000001</v>
      </c>
      <c r="K46" s="6">
        <v>20</v>
      </c>
      <c r="L46" s="6">
        <v>100</v>
      </c>
      <c r="M46" s="6">
        <f t="shared" si="1"/>
        <v>21.792000000000002</v>
      </c>
      <c r="N46" s="6">
        <v>22.835999999999999</v>
      </c>
      <c r="O46" s="6">
        <v>86</v>
      </c>
      <c r="P46" s="1">
        <f t="shared" si="5"/>
        <v>5.2199999999999847</v>
      </c>
      <c r="Q46" s="20">
        <f t="shared" si="6"/>
        <v>4.7907488986784053</v>
      </c>
      <c r="R46" s="6"/>
      <c r="S46" s="6"/>
      <c r="W46" s="1" t="s">
        <v>11</v>
      </c>
      <c r="X46" s="20">
        <v>32.30232067040135</v>
      </c>
      <c r="Y46" s="20">
        <v>2.488965826564919</v>
      </c>
    </row>
    <row r="47" spans="1:25" s="1" customFormat="1" x14ac:dyDescent="0.2">
      <c r="A47" s="1">
        <v>46</v>
      </c>
      <c r="B47" s="1" t="s">
        <v>23</v>
      </c>
      <c r="C47" s="1" t="s">
        <v>23</v>
      </c>
      <c r="D47" s="1" t="s">
        <v>42</v>
      </c>
      <c r="E47" s="1">
        <v>1</v>
      </c>
      <c r="F47" s="1">
        <v>120.15900000000001</v>
      </c>
      <c r="G47" s="1">
        <v>22.024000000000001</v>
      </c>
      <c r="H47" s="1">
        <v>1.7829999999999999</v>
      </c>
      <c r="I47" s="1">
        <f t="shared" si="4"/>
        <v>143.96599999999998</v>
      </c>
      <c r="J47" s="1">
        <v>143.96600000000001</v>
      </c>
      <c r="K47" s="1">
        <v>20</v>
      </c>
      <c r="L47" s="1">
        <v>100</v>
      </c>
      <c r="M47" s="1">
        <f t="shared" si="1"/>
        <v>21.783000000000001</v>
      </c>
      <c r="N47" s="1">
        <v>23.925000000000001</v>
      </c>
      <c r="O47" s="1">
        <v>76</v>
      </c>
      <c r="P47" s="1">
        <f t="shared" si="5"/>
        <v>10.709999999999997</v>
      </c>
      <c r="Q47" s="20">
        <f t="shared" si="6"/>
        <v>9.8333562870128155</v>
      </c>
      <c r="R47" s="20">
        <f>AVERAGE(Q47:Q49)</f>
        <v>10.670653624785231</v>
      </c>
      <c r="S47" s="20">
        <f>STDEV(Q47:Q49)</f>
        <v>2.1595783798411663</v>
      </c>
      <c r="T47" s="20">
        <f>AVERAGE(Q47:Q49,Q53:Q55,Q59:Q61,Q65:Q67)</f>
        <v>19.708639768639834</v>
      </c>
      <c r="U47" s="20">
        <f>STDEV(Q47:Q49,Q53:Q55,Q59:Q61,Q65:Q67)</f>
        <v>8.2447794095693752</v>
      </c>
      <c r="V47" s="1" t="s">
        <v>210</v>
      </c>
      <c r="W47" s="1" t="s">
        <v>12</v>
      </c>
      <c r="X47" s="20">
        <v>19.596389748515648</v>
      </c>
      <c r="Y47" s="20">
        <v>2.8519804610013653</v>
      </c>
    </row>
    <row r="48" spans="1:25" s="1" customFormat="1" x14ac:dyDescent="0.2">
      <c r="A48" s="1">
        <v>47</v>
      </c>
      <c r="B48" s="1" t="s">
        <v>23</v>
      </c>
      <c r="C48" s="1" t="s">
        <v>23</v>
      </c>
      <c r="D48" s="1" t="s">
        <v>42</v>
      </c>
      <c r="E48" s="1">
        <v>2</v>
      </c>
      <c r="F48" s="1">
        <v>118.211</v>
      </c>
      <c r="G48" s="1">
        <v>22.681000000000001</v>
      </c>
      <c r="H48" s="1">
        <v>1.732</v>
      </c>
      <c r="I48" s="1">
        <f t="shared" si="4"/>
        <v>142.624</v>
      </c>
      <c r="J48" s="1">
        <v>142.61799999999999</v>
      </c>
      <c r="K48" s="1">
        <v>20</v>
      </c>
      <c r="L48" s="1">
        <v>100</v>
      </c>
      <c r="M48" s="1">
        <f t="shared" si="1"/>
        <v>21.731999999999999</v>
      </c>
      <c r="N48" s="1">
        <v>24.584</v>
      </c>
      <c r="O48" s="1">
        <v>77</v>
      </c>
      <c r="P48" s="1">
        <f t="shared" si="5"/>
        <v>14.260000000000002</v>
      </c>
      <c r="Q48" s="20">
        <f t="shared" si="6"/>
        <v>13.123504509479105</v>
      </c>
      <c r="T48" s="20">
        <f>AVERAGE(Q50:Q52,Q56:Q58,Q62:Q64,Q68:Q70)</f>
        <v>30.937412890804421</v>
      </c>
      <c r="U48" s="20">
        <f>STDEV(Q50:Q52,Q56:Q58,Q62:Q64,Q68:Q70)</f>
        <v>11.391864289688868</v>
      </c>
      <c r="V48" s="1" t="s">
        <v>211</v>
      </c>
      <c r="W48" s="1" t="s">
        <v>12</v>
      </c>
      <c r="X48" s="20">
        <v>29.983172928097929</v>
      </c>
      <c r="Y48" s="20">
        <v>0.79267948148766443</v>
      </c>
    </row>
    <row r="49" spans="1:25" s="1" customFormat="1" x14ac:dyDescent="0.2">
      <c r="A49" s="1">
        <v>48</v>
      </c>
      <c r="B49" s="1" t="s">
        <v>23</v>
      </c>
      <c r="C49" s="1" t="s">
        <v>23</v>
      </c>
      <c r="D49" s="1" t="s">
        <v>42</v>
      </c>
      <c r="E49" s="1">
        <v>3</v>
      </c>
      <c r="F49" s="1">
        <v>123.291</v>
      </c>
      <c r="G49" s="1">
        <v>22.588000000000001</v>
      </c>
      <c r="H49" s="1">
        <v>1.833</v>
      </c>
      <c r="I49" s="1">
        <f t="shared" si="4"/>
        <v>147.71199999999999</v>
      </c>
      <c r="J49" s="1">
        <v>147.69499999999999</v>
      </c>
      <c r="K49" s="1">
        <v>20</v>
      </c>
      <c r="L49" s="1">
        <v>100</v>
      </c>
      <c r="M49" s="1">
        <f t="shared" si="1"/>
        <v>21.832999999999998</v>
      </c>
      <c r="N49" s="1">
        <v>23.81</v>
      </c>
      <c r="O49" s="1">
        <v>76</v>
      </c>
      <c r="P49" s="1">
        <f t="shared" si="5"/>
        <v>9.8850000000000016</v>
      </c>
      <c r="Q49" s="20">
        <f t="shared" si="6"/>
        <v>9.0551000778637736</v>
      </c>
      <c r="W49" s="1" t="s">
        <v>13</v>
      </c>
      <c r="X49" s="20">
        <v>39.544262550485556</v>
      </c>
      <c r="Y49" s="20">
        <v>5.073392573825708</v>
      </c>
    </row>
    <row r="50" spans="1:25" s="1" customFormat="1" x14ac:dyDescent="0.2">
      <c r="A50" s="1">
        <v>49</v>
      </c>
      <c r="B50" s="1" t="s">
        <v>23</v>
      </c>
      <c r="C50" s="1" t="s">
        <v>23</v>
      </c>
      <c r="D50" s="6" t="s">
        <v>90</v>
      </c>
      <c r="E50" s="6">
        <v>1</v>
      </c>
      <c r="F50" s="1">
        <v>116.797</v>
      </c>
      <c r="G50" s="1">
        <v>22.181999999999999</v>
      </c>
      <c r="H50" s="1">
        <v>1.7150000000000001</v>
      </c>
      <c r="I50" s="6">
        <f t="shared" si="4"/>
        <v>140.69399999999999</v>
      </c>
      <c r="J50" s="6">
        <v>140.69499999999999</v>
      </c>
      <c r="K50" s="6">
        <v>20</v>
      </c>
      <c r="L50" s="6">
        <v>100</v>
      </c>
      <c r="M50" s="6">
        <f t="shared" si="1"/>
        <v>21.715</v>
      </c>
      <c r="N50" s="1">
        <v>25.613</v>
      </c>
      <c r="O50" s="1">
        <v>71</v>
      </c>
      <c r="P50" s="1">
        <f t="shared" si="5"/>
        <v>19.489999999999998</v>
      </c>
      <c r="Q50" s="20">
        <f t="shared" si="6"/>
        <v>17.950725305088646</v>
      </c>
      <c r="R50" s="20">
        <f>AVERAGE(Q50:Q52)</f>
        <v>15.845974586801633</v>
      </c>
      <c r="S50" s="20">
        <f>STDEV(Q50:Q52)</f>
        <v>2.1656262617321809</v>
      </c>
      <c r="W50" s="1" t="s">
        <v>13</v>
      </c>
      <c r="X50" s="20">
        <v>11.25695163153067</v>
      </c>
      <c r="Y50" s="20">
        <v>1.2124492459247387</v>
      </c>
    </row>
    <row r="51" spans="1:25" s="1" customFormat="1" x14ac:dyDescent="0.2">
      <c r="A51" s="1">
        <v>50</v>
      </c>
      <c r="B51" s="1" t="s">
        <v>23</v>
      </c>
      <c r="C51" s="1" t="s">
        <v>23</v>
      </c>
      <c r="D51" s="6" t="s">
        <v>90</v>
      </c>
      <c r="E51" s="6">
        <v>2</v>
      </c>
      <c r="F51" s="1">
        <v>121.383</v>
      </c>
      <c r="G51" s="1">
        <v>22.425000000000001</v>
      </c>
      <c r="H51" s="1">
        <v>1.704</v>
      </c>
      <c r="I51" s="6">
        <f t="shared" si="4"/>
        <v>145.512</v>
      </c>
      <c r="J51" s="6">
        <v>145.511</v>
      </c>
      <c r="K51" s="6">
        <v>20</v>
      </c>
      <c r="L51" s="6">
        <v>100</v>
      </c>
      <c r="M51" s="6">
        <f t="shared" si="1"/>
        <v>21.704000000000001</v>
      </c>
      <c r="N51" s="1">
        <v>24.661000000000001</v>
      </c>
      <c r="O51" s="1">
        <v>72</v>
      </c>
      <c r="P51" s="1">
        <f t="shared" si="5"/>
        <v>14.785000000000002</v>
      </c>
      <c r="Q51" s="20">
        <f t="shared" si="6"/>
        <v>13.624216734242543</v>
      </c>
      <c r="W51" s="1" t="s">
        <v>14</v>
      </c>
      <c r="X51" s="20">
        <v>14.917074038484069</v>
      </c>
      <c r="Y51" s="20">
        <v>0.64511121379182745</v>
      </c>
    </row>
    <row r="52" spans="1:25" s="1" customFormat="1" x14ac:dyDescent="0.2">
      <c r="A52" s="1">
        <v>51</v>
      </c>
      <c r="B52" s="1" t="s">
        <v>23</v>
      </c>
      <c r="C52" s="1" t="s">
        <v>23</v>
      </c>
      <c r="D52" s="6" t="s">
        <v>90</v>
      </c>
      <c r="E52" s="6">
        <v>3</v>
      </c>
      <c r="F52" s="1">
        <v>114.976</v>
      </c>
      <c r="G52" s="1">
        <v>22.798999999999999</v>
      </c>
      <c r="H52" s="1">
        <v>1.7190000000000001</v>
      </c>
      <c r="I52" s="6">
        <f t="shared" si="4"/>
        <v>139.494</v>
      </c>
      <c r="J52" s="6">
        <v>139.494</v>
      </c>
      <c r="K52" s="6">
        <v>20</v>
      </c>
      <c r="L52" s="6">
        <v>100</v>
      </c>
      <c r="M52" s="6">
        <f t="shared" si="1"/>
        <v>21.719000000000001</v>
      </c>
      <c r="N52" s="1">
        <v>25.186</v>
      </c>
      <c r="O52" s="1">
        <v>71</v>
      </c>
      <c r="P52" s="1">
        <f t="shared" si="5"/>
        <v>17.334999999999994</v>
      </c>
      <c r="Q52" s="20">
        <f t="shared" si="6"/>
        <v>15.962981721073708</v>
      </c>
      <c r="W52" s="1" t="s">
        <v>14</v>
      </c>
      <c r="X52" s="20">
        <v>29.0062491389169</v>
      </c>
      <c r="Y52" s="20">
        <v>1.6622294470022461</v>
      </c>
    </row>
    <row r="53" spans="1:25" s="1" customFormat="1" x14ac:dyDescent="0.2">
      <c r="A53" s="1">
        <v>52</v>
      </c>
      <c r="B53" s="1" t="s">
        <v>24</v>
      </c>
      <c r="C53" s="1" t="s">
        <v>24</v>
      </c>
      <c r="D53" s="1" t="s">
        <v>42</v>
      </c>
      <c r="E53" s="1">
        <v>1</v>
      </c>
      <c r="F53" s="1">
        <v>149.42500000000001</v>
      </c>
      <c r="G53" s="1">
        <v>22.248000000000001</v>
      </c>
      <c r="H53" s="1">
        <v>1.762</v>
      </c>
      <c r="I53" s="1">
        <f t="shared" si="4"/>
        <v>173.435</v>
      </c>
      <c r="J53" s="1">
        <v>173.42699999999999</v>
      </c>
      <c r="K53" s="1">
        <v>20</v>
      </c>
      <c r="L53" s="1">
        <v>100</v>
      </c>
      <c r="M53" s="1">
        <f t="shared" si="1"/>
        <v>21.762</v>
      </c>
      <c r="N53" s="1">
        <v>26.323</v>
      </c>
      <c r="O53" s="1">
        <v>80</v>
      </c>
      <c r="P53" s="1">
        <f t="shared" si="5"/>
        <v>22.805</v>
      </c>
      <c r="Q53" s="20">
        <f t="shared" si="6"/>
        <v>20.958551603712898</v>
      </c>
      <c r="R53" s="20">
        <f>AVERAGE(Q53:Q55)</f>
        <v>21.716459230055108</v>
      </c>
      <c r="S53" s="20">
        <f>STDEV(Q53:Q55)</f>
        <v>3.4687255640549841</v>
      </c>
      <c r="W53" s="1" t="s">
        <v>194</v>
      </c>
      <c r="X53" s="20">
        <v>3.2749925208892527</v>
      </c>
      <c r="Y53" s="20">
        <v>1.071271524545647</v>
      </c>
    </row>
    <row r="54" spans="1:25" s="1" customFormat="1" x14ac:dyDescent="0.2">
      <c r="A54" s="1">
        <v>53</v>
      </c>
      <c r="B54" s="1" t="s">
        <v>24</v>
      </c>
      <c r="C54" s="1" t="s">
        <v>24</v>
      </c>
      <c r="D54" s="1" t="s">
        <v>42</v>
      </c>
      <c r="E54" s="1">
        <v>2</v>
      </c>
      <c r="F54" s="1">
        <v>140.07499999999999</v>
      </c>
      <c r="G54" s="1">
        <v>21.492000000000001</v>
      </c>
      <c r="H54" s="1">
        <v>1.736</v>
      </c>
      <c r="I54" s="1">
        <f t="shared" si="4"/>
        <v>163.30299999999997</v>
      </c>
      <c r="J54" s="1">
        <v>163.44399999999999</v>
      </c>
      <c r="K54" s="1">
        <v>20</v>
      </c>
      <c r="L54" s="1">
        <v>100</v>
      </c>
      <c r="M54" s="1">
        <f t="shared" si="1"/>
        <v>21.736000000000001</v>
      </c>
      <c r="N54" s="1">
        <v>27.279</v>
      </c>
      <c r="O54" s="1">
        <v>79</v>
      </c>
      <c r="P54" s="1">
        <f t="shared" si="5"/>
        <v>27.714999999999996</v>
      </c>
      <c r="Q54" s="20">
        <f t="shared" si="6"/>
        <v>25.501472211998522</v>
      </c>
      <c r="W54" s="1" t="s">
        <v>44</v>
      </c>
      <c r="X54" s="20">
        <v>41.744314394318458</v>
      </c>
      <c r="Y54" s="20">
        <v>5.2442055163017569</v>
      </c>
    </row>
    <row r="55" spans="1:25" s="1" customFormat="1" x14ac:dyDescent="0.2">
      <c r="A55" s="1">
        <v>54</v>
      </c>
      <c r="B55" s="1" t="s">
        <v>24</v>
      </c>
      <c r="C55" s="1" t="s">
        <v>24</v>
      </c>
      <c r="D55" s="1" t="s">
        <v>42</v>
      </c>
      <c r="E55" s="1">
        <v>3</v>
      </c>
      <c r="F55" s="1">
        <v>122.70399999999999</v>
      </c>
      <c r="G55" s="1">
        <v>21.835999999999999</v>
      </c>
      <c r="H55" s="1">
        <v>1.7450000000000001</v>
      </c>
      <c r="I55" s="1">
        <f t="shared" si="4"/>
        <v>146.285</v>
      </c>
      <c r="J55" s="1">
        <v>146.28899999999999</v>
      </c>
      <c r="K55" s="1">
        <v>20</v>
      </c>
      <c r="L55" s="1">
        <v>100</v>
      </c>
      <c r="M55" s="1">
        <f t="shared" si="1"/>
        <v>21.745000000000001</v>
      </c>
      <c r="N55" s="1">
        <v>25.809000000000001</v>
      </c>
      <c r="O55" s="1">
        <v>81</v>
      </c>
      <c r="P55" s="1">
        <f t="shared" si="5"/>
        <v>20.32</v>
      </c>
      <c r="Q55" s="20">
        <f t="shared" si="6"/>
        <v>18.6893538744539</v>
      </c>
      <c r="W55" s="1" t="s">
        <v>39</v>
      </c>
      <c r="X55" s="20">
        <v>19.239022016382041</v>
      </c>
      <c r="Y55" s="20">
        <v>1.9821386373930854</v>
      </c>
    </row>
    <row r="56" spans="1:25" s="1" customFormat="1" x14ac:dyDescent="0.2">
      <c r="A56" s="1">
        <v>55</v>
      </c>
      <c r="B56" s="1" t="s">
        <v>24</v>
      </c>
      <c r="C56" s="1" t="s">
        <v>24</v>
      </c>
      <c r="D56" s="6" t="s">
        <v>90</v>
      </c>
      <c r="E56" s="6">
        <v>1</v>
      </c>
      <c r="F56" s="1">
        <v>123.95699999999999</v>
      </c>
      <c r="G56" s="1">
        <v>22.984999999999999</v>
      </c>
      <c r="H56" s="6">
        <v>1.7130000000000001</v>
      </c>
      <c r="I56" s="6">
        <f t="shared" si="4"/>
        <v>148.655</v>
      </c>
      <c r="J56" s="6">
        <v>148.654</v>
      </c>
      <c r="K56" s="6">
        <v>20</v>
      </c>
      <c r="L56" s="6">
        <v>100</v>
      </c>
      <c r="M56" s="6">
        <f t="shared" si="1"/>
        <v>21.713000000000001</v>
      </c>
      <c r="N56" s="6">
        <v>27.282</v>
      </c>
      <c r="O56" s="6">
        <v>70</v>
      </c>
      <c r="P56" s="1">
        <f t="shared" si="5"/>
        <v>27.844999999999992</v>
      </c>
      <c r="Q56" s="20">
        <f t="shared" si="6"/>
        <v>25.648229171464102</v>
      </c>
      <c r="R56" s="20">
        <f>AVERAGE(Q56:Q58)</f>
        <v>28.522181704837958</v>
      </c>
      <c r="S56" s="20">
        <f>STDEV(Q56:Q58)</f>
        <v>3.2280403797497907</v>
      </c>
      <c r="W56" s="1" t="s">
        <v>16</v>
      </c>
      <c r="X56" s="20">
        <v>4.2467561616509935</v>
      </c>
      <c r="Y56" s="20">
        <v>1.1397217290880712</v>
      </c>
    </row>
    <row r="57" spans="1:25" s="1" customFormat="1" x14ac:dyDescent="0.2">
      <c r="A57" s="1">
        <v>56</v>
      </c>
      <c r="B57" s="1" t="s">
        <v>24</v>
      </c>
      <c r="C57" s="1" t="s">
        <v>24</v>
      </c>
      <c r="D57" s="6" t="s">
        <v>90</v>
      </c>
      <c r="E57" s="6">
        <v>2</v>
      </c>
      <c r="F57" s="1">
        <v>120.43899999999999</v>
      </c>
      <c r="G57" s="1">
        <v>22.905999999999999</v>
      </c>
      <c r="H57" s="6">
        <v>1.6890000000000001</v>
      </c>
      <c r="I57" s="6">
        <f t="shared" si="4"/>
        <v>145.03399999999999</v>
      </c>
      <c r="J57" s="6">
        <v>145.03899999999999</v>
      </c>
      <c r="K57" s="6">
        <v>20</v>
      </c>
      <c r="L57" s="6">
        <v>100</v>
      </c>
      <c r="M57" s="6">
        <f t="shared" si="1"/>
        <v>21.689</v>
      </c>
      <c r="N57" s="6">
        <v>27.741</v>
      </c>
      <c r="O57" s="6">
        <v>71</v>
      </c>
      <c r="P57" s="1">
        <f t="shared" si="5"/>
        <v>30.259999999999998</v>
      </c>
      <c r="Q57" s="20">
        <f t="shared" si="6"/>
        <v>27.903545576098487</v>
      </c>
      <c r="W57" s="1" t="s">
        <v>16</v>
      </c>
      <c r="X57" s="20">
        <v>24.740415864969844</v>
      </c>
      <c r="Y57" s="20">
        <v>5.8442621488026383</v>
      </c>
    </row>
    <row r="58" spans="1:25" s="1" customFormat="1" x14ac:dyDescent="0.2">
      <c r="A58" s="1">
        <v>57</v>
      </c>
      <c r="B58" s="1" t="s">
        <v>24</v>
      </c>
      <c r="C58" s="1" t="s">
        <v>24</v>
      </c>
      <c r="D58" s="6" t="s">
        <v>90</v>
      </c>
      <c r="E58" s="6">
        <v>3</v>
      </c>
      <c r="F58" s="1">
        <v>142.58500000000001</v>
      </c>
      <c r="G58" s="1">
        <v>22.719000000000001</v>
      </c>
      <c r="H58" s="6">
        <v>1.665</v>
      </c>
      <c r="I58" s="6">
        <f t="shared" si="4"/>
        <v>166.96899999999999</v>
      </c>
      <c r="J58" s="6">
        <v>166.97</v>
      </c>
      <c r="K58" s="6">
        <v>20</v>
      </c>
      <c r="L58" s="6">
        <v>100</v>
      </c>
      <c r="M58" s="6">
        <f t="shared" si="1"/>
        <v>21.664999999999999</v>
      </c>
      <c r="N58" s="6">
        <v>28.600999999999999</v>
      </c>
      <c r="O58" s="6">
        <v>71</v>
      </c>
      <c r="P58" s="1">
        <f t="shared" si="5"/>
        <v>34.68</v>
      </c>
      <c r="Q58" s="20">
        <f t="shared" si="6"/>
        <v>32.014770366951289</v>
      </c>
      <c r="W58" s="1" t="s">
        <v>45</v>
      </c>
      <c r="X58" s="20">
        <v>16.813650609257948</v>
      </c>
      <c r="Y58" s="20">
        <v>3.3471954085836959</v>
      </c>
    </row>
    <row r="59" spans="1:25" s="1" customFormat="1" x14ac:dyDescent="0.2">
      <c r="A59" s="1">
        <v>58</v>
      </c>
      <c r="B59" s="1" t="s">
        <v>25</v>
      </c>
      <c r="C59" s="1" t="s">
        <v>25</v>
      </c>
      <c r="D59" s="1" t="s">
        <v>42</v>
      </c>
      <c r="E59" s="1">
        <v>1</v>
      </c>
      <c r="F59" s="1">
        <v>122.633</v>
      </c>
      <c r="G59" s="1">
        <v>21.699000000000002</v>
      </c>
      <c r="H59" s="1">
        <v>1.71</v>
      </c>
      <c r="I59" s="1">
        <f t="shared" si="4"/>
        <v>146.042</v>
      </c>
      <c r="J59" s="1">
        <v>146.18799999999999</v>
      </c>
      <c r="K59" s="1">
        <v>20</v>
      </c>
      <c r="L59" s="1">
        <v>100</v>
      </c>
      <c r="M59" s="1">
        <f t="shared" si="1"/>
        <v>21.71</v>
      </c>
      <c r="N59" s="1">
        <v>27.641999999999999</v>
      </c>
      <c r="O59" s="1">
        <v>70</v>
      </c>
      <c r="P59" s="1">
        <f t="shared" si="5"/>
        <v>29.659999999999989</v>
      </c>
      <c r="Q59" s="20">
        <f t="shared" si="6"/>
        <v>27.323813910640258</v>
      </c>
      <c r="R59" s="20">
        <f>AVERAGE(Q59:Q61)</f>
        <v>28.93653519496203</v>
      </c>
      <c r="S59" s="20">
        <f>STDEV(Q59:Q61)</f>
        <v>3.3402059604362879</v>
      </c>
      <c r="W59" s="1" t="s">
        <v>17</v>
      </c>
      <c r="X59" s="20">
        <v>1.4744592068432105</v>
      </c>
      <c r="Y59" s="20">
        <v>0.93320465331608038</v>
      </c>
    </row>
    <row r="60" spans="1:25" s="1" customFormat="1" x14ac:dyDescent="0.2">
      <c r="A60" s="1">
        <v>59</v>
      </c>
      <c r="B60" s="1" t="s">
        <v>25</v>
      </c>
      <c r="C60" s="1" t="s">
        <v>25</v>
      </c>
      <c r="D60" s="1" t="s">
        <v>42</v>
      </c>
      <c r="E60" s="1">
        <v>2</v>
      </c>
      <c r="F60" s="1">
        <v>123.456</v>
      </c>
      <c r="G60" s="1">
        <v>21.312000000000001</v>
      </c>
      <c r="H60" s="1">
        <v>1.7529999999999999</v>
      </c>
      <c r="I60" s="1">
        <f t="shared" si="4"/>
        <v>146.52099999999999</v>
      </c>
      <c r="J60" s="1">
        <v>146.501</v>
      </c>
      <c r="K60" s="1">
        <v>20</v>
      </c>
      <c r="L60" s="1">
        <v>100</v>
      </c>
      <c r="M60" s="1">
        <f t="shared" si="1"/>
        <v>21.753</v>
      </c>
      <c r="N60" s="1">
        <v>28.882999999999999</v>
      </c>
      <c r="O60" s="1">
        <v>70</v>
      </c>
      <c r="P60" s="1">
        <f t="shared" si="5"/>
        <v>35.649999999999991</v>
      </c>
      <c r="Q60" s="20">
        <f t="shared" si="6"/>
        <v>32.777088217717093</v>
      </c>
      <c r="W60" s="1" t="s">
        <v>17</v>
      </c>
      <c r="X60" s="20">
        <v>9.9244054462123135</v>
      </c>
      <c r="Y60" s="20">
        <v>0.94318754513658531</v>
      </c>
    </row>
    <row r="61" spans="1:25" s="1" customFormat="1" x14ac:dyDescent="0.2">
      <c r="A61" s="1">
        <v>60</v>
      </c>
      <c r="B61" s="1" t="s">
        <v>25</v>
      </c>
      <c r="C61" s="1" t="s">
        <v>25</v>
      </c>
      <c r="D61" s="1" t="s">
        <v>42</v>
      </c>
      <c r="E61" s="1">
        <v>3</v>
      </c>
      <c r="F61" s="1">
        <v>121.02500000000001</v>
      </c>
      <c r="G61" s="1">
        <v>21.972000000000001</v>
      </c>
      <c r="H61" s="1">
        <v>1.7270000000000001</v>
      </c>
      <c r="I61" s="1">
        <f t="shared" si="4"/>
        <v>144.72400000000002</v>
      </c>
      <c r="J61" s="1">
        <v>144.70500000000001</v>
      </c>
      <c r="K61" s="1">
        <v>20</v>
      </c>
      <c r="L61" s="1">
        <v>100</v>
      </c>
      <c r="M61" s="1">
        <f t="shared" si="1"/>
        <v>21.727</v>
      </c>
      <c r="N61" s="1">
        <v>27.53</v>
      </c>
      <c r="O61" s="1">
        <v>68</v>
      </c>
      <c r="P61" s="1">
        <f t="shared" si="5"/>
        <v>29.015000000000004</v>
      </c>
      <c r="Q61" s="20">
        <f t="shared" si="6"/>
        <v>26.708703456528742</v>
      </c>
      <c r="W61" s="1" t="s">
        <v>18</v>
      </c>
      <c r="X61" s="20">
        <v>29.809412410019792</v>
      </c>
      <c r="Y61" s="20">
        <v>0.93812330110488762</v>
      </c>
    </row>
    <row r="62" spans="1:25" s="1" customFormat="1" x14ac:dyDescent="0.2">
      <c r="A62" s="1">
        <v>61</v>
      </c>
      <c r="B62" s="1" t="s">
        <v>25</v>
      </c>
      <c r="C62" s="1" t="s">
        <v>25</v>
      </c>
      <c r="D62" s="6" t="s">
        <v>90</v>
      </c>
      <c r="E62" s="6">
        <v>1</v>
      </c>
      <c r="F62" s="1">
        <v>122.259</v>
      </c>
      <c r="G62" s="1">
        <v>22.495000000000001</v>
      </c>
      <c r="H62" s="6">
        <v>1.6679999999999999</v>
      </c>
      <c r="I62" s="6">
        <f t="shared" si="4"/>
        <v>146.422</v>
      </c>
      <c r="J62" s="6">
        <v>146.41900000000001</v>
      </c>
      <c r="K62" s="6">
        <v>20</v>
      </c>
      <c r="L62" s="6">
        <v>100</v>
      </c>
      <c r="M62" s="6">
        <f t="shared" si="1"/>
        <v>21.667999999999999</v>
      </c>
      <c r="N62" s="6">
        <v>28.847999999999999</v>
      </c>
      <c r="O62" s="6">
        <v>69</v>
      </c>
      <c r="P62" s="1">
        <f t="shared" si="5"/>
        <v>35.9</v>
      </c>
      <c r="Q62" s="20">
        <f t="shared" si="6"/>
        <v>33.136422374007743</v>
      </c>
      <c r="R62" s="20">
        <f>AVERAGE(Q62:Q64)</f>
        <v>33.901274060220324</v>
      </c>
      <c r="S62" s="20">
        <f>STDEV(Q62:Q64)</f>
        <v>2.7979187244681722</v>
      </c>
      <c r="W62" s="1" t="s">
        <v>18</v>
      </c>
      <c r="X62" s="20">
        <v>34.704107322533254</v>
      </c>
      <c r="Y62" s="20">
        <v>4.5929971907583074</v>
      </c>
    </row>
    <row r="63" spans="1:25" s="1" customFormat="1" x14ac:dyDescent="0.2">
      <c r="A63" s="1">
        <v>62</v>
      </c>
      <c r="B63" s="1" t="s">
        <v>25</v>
      </c>
      <c r="C63" s="1" t="s">
        <v>25</v>
      </c>
      <c r="D63" s="6" t="s">
        <v>90</v>
      </c>
      <c r="E63" s="6">
        <v>2</v>
      </c>
      <c r="F63" s="1">
        <v>123.024</v>
      </c>
      <c r="G63" s="1">
        <v>22.835000000000001</v>
      </c>
      <c r="H63" s="6">
        <v>1.625</v>
      </c>
      <c r="I63" s="6">
        <f t="shared" si="4"/>
        <v>147.48400000000001</v>
      </c>
      <c r="J63" s="6">
        <v>147.483</v>
      </c>
      <c r="K63" s="6">
        <v>20</v>
      </c>
      <c r="L63" s="6">
        <v>100</v>
      </c>
      <c r="M63" s="6">
        <f t="shared" si="1"/>
        <v>21.625</v>
      </c>
      <c r="N63" s="6">
        <v>28.451000000000001</v>
      </c>
      <c r="O63" s="6">
        <v>70</v>
      </c>
      <c r="P63" s="1">
        <f t="shared" si="5"/>
        <v>34.130000000000003</v>
      </c>
      <c r="Q63" s="20">
        <f t="shared" si="6"/>
        <v>31.565317919075149</v>
      </c>
      <c r="W63" s="1" t="s">
        <v>197</v>
      </c>
      <c r="X63" s="20">
        <v>3.737977448522797</v>
      </c>
      <c r="Y63" s="20">
        <v>0.73287196550231404</v>
      </c>
    </row>
    <row r="64" spans="1:25" s="1" customFormat="1" x14ac:dyDescent="0.2">
      <c r="A64" s="1">
        <v>63</v>
      </c>
      <c r="B64" s="1" t="s">
        <v>25</v>
      </c>
      <c r="C64" s="1" t="s">
        <v>25</v>
      </c>
      <c r="D64" s="6" t="s">
        <v>90</v>
      </c>
      <c r="E64" s="6">
        <v>3</v>
      </c>
      <c r="F64" s="1">
        <v>118.554</v>
      </c>
      <c r="G64" s="1">
        <v>22.475999999999999</v>
      </c>
      <c r="H64" s="6">
        <v>1.615</v>
      </c>
      <c r="I64" s="6">
        <f t="shared" si="4"/>
        <v>142.64500000000001</v>
      </c>
      <c r="J64" s="6">
        <v>142.64400000000001</v>
      </c>
      <c r="K64" s="6">
        <v>20</v>
      </c>
      <c r="L64" s="6">
        <v>100</v>
      </c>
      <c r="M64" s="6">
        <f t="shared" si="1"/>
        <v>21.614999999999998</v>
      </c>
      <c r="N64" s="6">
        <v>29.613</v>
      </c>
      <c r="O64" s="6">
        <v>68</v>
      </c>
      <c r="P64" s="1">
        <f t="shared" si="5"/>
        <v>39.99</v>
      </c>
      <c r="Q64" s="20">
        <f t="shared" si="6"/>
        <v>37.002081887578079</v>
      </c>
      <c r="W64" s="1" t="s">
        <v>7</v>
      </c>
      <c r="X64" s="20">
        <v>11.987016105848133</v>
      </c>
      <c r="Y64" s="20">
        <v>1.522049724894935</v>
      </c>
    </row>
    <row r="65" spans="1:25" s="1" customFormat="1" x14ac:dyDescent="0.2">
      <c r="A65" s="1">
        <v>64</v>
      </c>
      <c r="B65" s="1" t="s">
        <v>26</v>
      </c>
      <c r="C65" s="1" t="s">
        <v>26</v>
      </c>
      <c r="D65" s="1" t="s">
        <v>42</v>
      </c>
      <c r="E65" s="1">
        <v>1</v>
      </c>
      <c r="F65" s="1">
        <v>124.46899999999999</v>
      </c>
      <c r="G65" s="1">
        <v>22.673999999999999</v>
      </c>
      <c r="H65" s="1">
        <v>1.7509999999999999</v>
      </c>
      <c r="I65" s="1">
        <f t="shared" si="4"/>
        <v>148.89400000000001</v>
      </c>
      <c r="J65" s="1">
        <v>148.887</v>
      </c>
      <c r="K65" s="5">
        <v>10</v>
      </c>
      <c r="L65" s="1">
        <v>100</v>
      </c>
      <c r="M65" s="1">
        <f t="shared" si="1"/>
        <v>11.750999999999999</v>
      </c>
      <c r="N65" s="1">
        <v>19.475999999999999</v>
      </c>
      <c r="O65" s="5">
        <v>64</v>
      </c>
      <c r="P65" s="5"/>
      <c r="Q65" s="28"/>
      <c r="R65" s="31">
        <f>AVERAGE(Q65:Q67)</f>
        <v>13.115453536991202</v>
      </c>
      <c r="S65" s="31">
        <v>0.5</v>
      </c>
      <c r="W65" s="1" t="s">
        <v>7</v>
      </c>
      <c r="X65" s="20">
        <v>30.722791778694013</v>
      </c>
      <c r="Y65" s="20">
        <v>3.2454557757551012</v>
      </c>
    </row>
    <row r="66" spans="1:25" s="1" customFormat="1" x14ac:dyDescent="0.2">
      <c r="A66" s="1">
        <v>65</v>
      </c>
      <c r="B66" s="1" t="s">
        <v>26</v>
      </c>
      <c r="C66" s="1" t="s">
        <v>26</v>
      </c>
      <c r="D66" s="1" t="s">
        <v>42</v>
      </c>
      <c r="E66" s="1">
        <v>2</v>
      </c>
      <c r="F66" s="1">
        <v>114.14700000000001</v>
      </c>
      <c r="G66" s="1">
        <v>21.440999999999999</v>
      </c>
      <c r="H66" s="1">
        <v>1.732</v>
      </c>
      <c r="I66" s="1">
        <f t="shared" ref="I66:I97" si="7">SUM(F66:H66)</f>
        <v>137.32</v>
      </c>
      <c r="J66" s="1">
        <v>137.32</v>
      </c>
      <c r="K66" s="5">
        <v>10</v>
      </c>
      <c r="L66" s="1">
        <v>100</v>
      </c>
      <c r="M66" s="1">
        <f t="shared" ref="M66:M129" si="8">SUM(H66,K66)</f>
        <v>11.731999999999999</v>
      </c>
      <c r="N66" s="1">
        <v>12.137</v>
      </c>
      <c r="O66" s="5">
        <v>91</v>
      </c>
      <c r="P66" s="5"/>
      <c r="Q66" s="28"/>
      <c r="R66" s="5"/>
      <c r="S66" s="5"/>
      <c r="W66" s="1" t="s">
        <v>8</v>
      </c>
      <c r="X66" s="20">
        <v>69.110779305792718</v>
      </c>
      <c r="Y66" s="20">
        <v>5.6072411890429068</v>
      </c>
    </row>
    <row r="67" spans="1:25" s="1" customFormat="1" x14ac:dyDescent="0.2">
      <c r="A67" s="1">
        <v>66</v>
      </c>
      <c r="B67" s="1" t="s">
        <v>26</v>
      </c>
      <c r="C67" s="1" t="s">
        <v>26</v>
      </c>
      <c r="D67" s="1" t="s">
        <v>42</v>
      </c>
      <c r="E67" s="1">
        <v>3</v>
      </c>
      <c r="F67" s="1">
        <v>116.66800000000001</v>
      </c>
      <c r="G67" s="1">
        <v>21.855</v>
      </c>
      <c r="H67" s="1">
        <v>1.7190000000000001</v>
      </c>
      <c r="I67" s="1">
        <f t="shared" si="7"/>
        <v>140.24199999999999</v>
      </c>
      <c r="J67" s="1">
        <v>140.20699999999999</v>
      </c>
      <c r="K67" s="5">
        <v>10</v>
      </c>
      <c r="L67" s="1">
        <v>100</v>
      </c>
      <c r="M67" s="1">
        <f t="shared" si="8"/>
        <v>11.718999999999999</v>
      </c>
      <c r="N67" s="1">
        <v>13.256</v>
      </c>
      <c r="O67" s="5">
        <v>82</v>
      </c>
      <c r="P67" s="5">
        <f t="shared" ref="P67:P74" si="9">100*(N67-M67)/(M67-H67)</f>
        <v>15.370000000000008</v>
      </c>
      <c r="Q67" s="28">
        <f t="shared" ref="Q67:Q74" si="10">((N67-(H67*(N67/M67))-K67)*100)/K67</f>
        <v>13.115453536991202</v>
      </c>
      <c r="R67" s="5"/>
      <c r="S67" s="5"/>
      <c r="W67" s="1" t="s">
        <v>8</v>
      </c>
      <c r="X67" s="20">
        <v>31.291789404305433</v>
      </c>
      <c r="Y67" s="20">
        <v>2.8503137260269074</v>
      </c>
    </row>
    <row r="68" spans="1:25" s="1" customFormat="1" x14ac:dyDescent="0.2">
      <c r="A68" s="1">
        <v>67</v>
      </c>
      <c r="B68" s="1" t="s">
        <v>26</v>
      </c>
      <c r="C68" s="1" t="s">
        <v>26</v>
      </c>
      <c r="D68" s="6" t="s">
        <v>90</v>
      </c>
      <c r="E68" s="6">
        <v>1</v>
      </c>
      <c r="F68" s="1">
        <v>120.77200000000001</v>
      </c>
      <c r="G68" s="1">
        <v>22.204000000000001</v>
      </c>
      <c r="H68" s="6">
        <v>1.681</v>
      </c>
      <c r="I68" s="6">
        <f t="shared" si="7"/>
        <v>144.65700000000001</v>
      </c>
      <c r="J68" s="6">
        <v>144.654</v>
      </c>
      <c r="K68" s="6">
        <v>20</v>
      </c>
      <c r="L68" s="6">
        <v>100</v>
      </c>
      <c r="M68" s="6">
        <f t="shared" si="8"/>
        <v>21.681000000000001</v>
      </c>
      <c r="N68" s="6">
        <v>30.948</v>
      </c>
      <c r="O68" s="6">
        <v>71</v>
      </c>
      <c r="P68" s="1">
        <f t="shared" si="9"/>
        <v>46.334999999999994</v>
      </c>
      <c r="Q68" s="20">
        <f t="shared" si="10"/>
        <v>42.742493427424932</v>
      </c>
      <c r="R68" s="20">
        <f>AVERAGE(Q68:Q70)</f>
        <v>45.480221211357765</v>
      </c>
      <c r="S68" s="20">
        <f>STDEV(Q68:Q70)</f>
        <v>3.1666570726217489</v>
      </c>
      <c r="W68" s="1" t="s">
        <v>9</v>
      </c>
      <c r="X68" s="20">
        <v>25.202510546931574</v>
      </c>
      <c r="Y68" s="20">
        <v>5.0481720884982817</v>
      </c>
    </row>
    <row r="69" spans="1:25" s="1" customFormat="1" x14ac:dyDescent="0.2">
      <c r="A69" s="1">
        <v>68</v>
      </c>
      <c r="B69" s="1" t="s">
        <v>26</v>
      </c>
      <c r="C69" s="1" t="s">
        <v>26</v>
      </c>
      <c r="D69" s="6" t="s">
        <v>90</v>
      </c>
      <c r="E69" s="6">
        <v>2</v>
      </c>
      <c r="F69" s="1">
        <v>120.086</v>
      </c>
      <c r="G69" s="1">
        <v>22.702000000000002</v>
      </c>
      <c r="H69" s="6">
        <v>1.6759999999999999</v>
      </c>
      <c r="I69" s="6">
        <f t="shared" si="7"/>
        <v>144.464</v>
      </c>
      <c r="J69" s="6">
        <v>144.464</v>
      </c>
      <c r="K69" s="6">
        <v>20</v>
      </c>
      <c r="L69" s="6">
        <v>100</v>
      </c>
      <c r="M69" s="6">
        <f t="shared" si="8"/>
        <v>21.675999999999998</v>
      </c>
      <c r="N69" s="6">
        <v>31.376000000000001</v>
      </c>
      <c r="O69" s="6">
        <v>70</v>
      </c>
      <c r="P69" s="1">
        <f t="shared" si="9"/>
        <v>48.500000000000014</v>
      </c>
      <c r="Q69" s="20">
        <f t="shared" si="10"/>
        <v>44.749953866026949</v>
      </c>
      <c r="W69" s="1" t="s">
        <v>9</v>
      </c>
      <c r="X69" s="20">
        <v>18.365016342613647</v>
      </c>
      <c r="Y69" s="20">
        <v>3.2482940588011009</v>
      </c>
    </row>
    <row r="70" spans="1:25" s="1" customFormat="1" ht="16" customHeight="1" x14ac:dyDescent="0.2">
      <c r="A70" s="1">
        <v>69</v>
      </c>
      <c r="B70" s="1" t="s">
        <v>26</v>
      </c>
      <c r="C70" s="1" t="s">
        <v>26</v>
      </c>
      <c r="D70" s="6" t="s">
        <v>90</v>
      </c>
      <c r="E70" s="6">
        <v>3</v>
      </c>
      <c r="F70" s="1">
        <v>116.19799999999999</v>
      </c>
      <c r="G70" s="1">
        <v>23.032</v>
      </c>
      <c r="H70" s="6">
        <v>1.7250000000000001</v>
      </c>
      <c r="I70" s="6">
        <f t="shared" si="7"/>
        <v>140.95499999999998</v>
      </c>
      <c r="J70" s="6">
        <v>140.953</v>
      </c>
      <c r="K70" s="6">
        <v>20</v>
      </c>
      <c r="L70" s="6">
        <v>100</v>
      </c>
      <c r="M70" s="6">
        <f t="shared" si="8"/>
        <v>21.725000000000001</v>
      </c>
      <c r="N70" s="6">
        <v>32.359000000000002</v>
      </c>
      <c r="O70" s="6">
        <v>70</v>
      </c>
      <c r="P70" s="1">
        <f t="shared" si="9"/>
        <v>53.17</v>
      </c>
      <c r="Q70" s="20">
        <f t="shared" si="10"/>
        <v>48.948216340621414</v>
      </c>
      <c r="W70" s="1" t="s">
        <v>10</v>
      </c>
      <c r="X70" s="20">
        <v>8.3082828587854252</v>
      </c>
      <c r="Y70" s="20">
        <v>1.5865660480235846</v>
      </c>
    </row>
    <row r="71" spans="1:25" s="1" customFormat="1" x14ac:dyDescent="0.2">
      <c r="A71" s="1">
        <v>70</v>
      </c>
      <c r="B71" s="1" t="s">
        <v>198</v>
      </c>
      <c r="C71" s="6" t="s">
        <v>49</v>
      </c>
      <c r="D71" s="1" t="s">
        <v>42</v>
      </c>
      <c r="E71" s="6">
        <v>1</v>
      </c>
      <c r="F71" s="1">
        <v>110.285</v>
      </c>
      <c r="G71" s="1">
        <v>22.443999999999999</v>
      </c>
      <c r="H71" s="1">
        <v>1.718</v>
      </c>
      <c r="I71" s="1">
        <f t="shared" si="7"/>
        <v>134.44699999999997</v>
      </c>
      <c r="J71" s="1">
        <v>134.458</v>
      </c>
      <c r="K71" s="1">
        <v>20</v>
      </c>
      <c r="L71" s="1">
        <v>100</v>
      </c>
      <c r="M71" s="1">
        <f t="shared" si="8"/>
        <v>21.718</v>
      </c>
      <c r="N71" s="1">
        <v>28.789000000000001</v>
      </c>
      <c r="O71" s="1">
        <v>80</v>
      </c>
      <c r="P71" s="1">
        <f t="shared" si="9"/>
        <v>35.355000000000004</v>
      </c>
      <c r="Q71" s="20">
        <f t="shared" si="10"/>
        <v>32.558246615710473</v>
      </c>
      <c r="R71" s="20">
        <f>AVERAGE(Q71:Q73)</f>
        <v>30.652268452902831</v>
      </c>
      <c r="S71" s="20">
        <f>STDEV(Q71:Q73)</f>
        <v>2.9465159916499459</v>
      </c>
      <c r="W71" s="1" t="s">
        <v>10</v>
      </c>
      <c r="X71" s="20">
        <v>4.9613305025478853</v>
      </c>
      <c r="Y71" s="20">
        <v>0.71512591304923545</v>
      </c>
    </row>
    <row r="72" spans="1:25" s="1" customFormat="1" x14ac:dyDescent="0.2">
      <c r="A72" s="1">
        <v>71</v>
      </c>
      <c r="B72" s="1" t="s">
        <v>198</v>
      </c>
      <c r="C72" s="6" t="s">
        <v>49</v>
      </c>
      <c r="D72" s="1" t="s">
        <v>42</v>
      </c>
      <c r="E72" s="6">
        <v>2</v>
      </c>
      <c r="F72" s="1">
        <v>113.871</v>
      </c>
      <c r="G72" s="1">
        <v>22.866</v>
      </c>
      <c r="H72" s="1">
        <v>1.677</v>
      </c>
      <c r="I72" s="1">
        <f t="shared" si="7"/>
        <v>138.41399999999999</v>
      </c>
      <c r="J72" s="1">
        <v>138.41399999999999</v>
      </c>
      <c r="K72" s="1">
        <v>20</v>
      </c>
      <c r="L72" s="1">
        <v>100</v>
      </c>
      <c r="M72" s="1">
        <f t="shared" si="8"/>
        <v>21.677</v>
      </c>
      <c r="N72" s="1">
        <v>28.643999999999998</v>
      </c>
      <c r="O72" s="1">
        <v>80</v>
      </c>
      <c r="P72" s="1">
        <f t="shared" si="9"/>
        <v>34.834999999999994</v>
      </c>
      <c r="Q72" s="20">
        <f t="shared" si="10"/>
        <v>32.140056280850665</v>
      </c>
      <c r="W72" s="1" t="s">
        <v>193</v>
      </c>
      <c r="X72" s="20">
        <v>13.192897801093793</v>
      </c>
      <c r="Y72" s="20">
        <v>2.8786915312144932</v>
      </c>
    </row>
    <row r="73" spans="1:25" s="1" customFormat="1" x14ac:dyDescent="0.2">
      <c r="A73" s="1">
        <v>72</v>
      </c>
      <c r="B73" s="1" t="s">
        <v>198</v>
      </c>
      <c r="C73" s="6" t="s">
        <v>49</v>
      </c>
      <c r="D73" s="1" t="s">
        <v>42</v>
      </c>
      <c r="E73" s="6">
        <v>3</v>
      </c>
      <c r="F73" s="1">
        <v>116.14400000000001</v>
      </c>
      <c r="G73" s="1">
        <v>22.059000000000001</v>
      </c>
      <c r="H73" s="1">
        <v>1.7290000000000001</v>
      </c>
      <c r="I73" s="1">
        <f t="shared" si="7"/>
        <v>139.93200000000002</v>
      </c>
      <c r="J73" s="1">
        <v>139.935</v>
      </c>
      <c r="K73" s="1">
        <v>20</v>
      </c>
      <c r="L73" s="1">
        <v>100</v>
      </c>
      <c r="M73" s="1">
        <f t="shared" si="8"/>
        <v>21.728999999999999</v>
      </c>
      <c r="N73" s="1">
        <v>27.652000000000001</v>
      </c>
      <c r="O73" s="1">
        <v>81</v>
      </c>
      <c r="P73" s="1">
        <f t="shared" si="9"/>
        <v>29.615000000000009</v>
      </c>
      <c r="Q73" s="20">
        <f t="shared" si="10"/>
        <v>27.258502462147369</v>
      </c>
      <c r="W73" s="1" t="s">
        <v>19</v>
      </c>
      <c r="X73" s="20">
        <v>2.2174115750704302</v>
      </c>
      <c r="Y73" s="20">
        <v>0.43411299888361099</v>
      </c>
    </row>
    <row r="74" spans="1:25" s="1" customFormat="1" x14ac:dyDescent="0.2">
      <c r="A74" s="1">
        <v>73</v>
      </c>
      <c r="B74" s="1" t="s">
        <v>41</v>
      </c>
      <c r="C74" s="1" t="s">
        <v>41</v>
      </c>
      <c r="D74" s="6" t="s">
        <v>90</v>
      </c>
      <c r="E74" s="6">
        <v>1</v>
      </c>
      <c r="F74" s="1">
        <v>123.849</v>
      </c>
      <c r="G74" s="1">
        <v>22.673999999999999</v>
      </c>
      <c r="H74" s="6">
        <v>1.764</v>
      </c>
      <c r="I74" s="6">
        <f t="shared" si="7"/>
        <v>148.28700000000001</v>
      </c>
      <c r="J74" s="6">
        <v>148.28899999999999</v>
      </c>
      <c r="K74" s="6">
        <v>20</v>
      </c>
      <c r="L74" s="6">
        <v>100</v>
      </c>
      <c r="M74" s="6">
        <f t="shared" si="8"/>
        <v>21.763999999999999</v>
      </c>
      <c r="N74" s="6">
        <v>24.38</v>
      </c>
      <c r="O74" s="6">
        <v>77</v>
      </c>
      <c r="P74" s="1">
        <f t="shared" si="9"/>
        <v>13.079999999999998</v>
      </c>
      <c r="Q74" s="20">
        <f t="shared" si="10"/>
        <v>12.019849292409486</v>
      </c>
      <c r="R74" s="31">
        <f>AVERAGE(Q74:Q76)</f>
        <v>13.57405078392655</v>
      </c>
      <c r="S74" s="31">
        <f>STDEV(Q74:Q76)</f>
        <v>2.1979728279639303</v>
      </c>
      <c r="W74" s="1" t="s">
        <v>19</v>
      </c>
      <c r="X74" s="20">
        <v>25.53860451845604</v>
      </c>
      <c r="Y74" s="20">
        <v>2.0456448563949809</v>
      </c>
    </row>
    <row r="75" spans="1:25" s="1" customFormat="1" x14ac:dyDescent="0.2">
      <c r="A75" s="1">
        <v>74</v>
      </c>
      <c r="B75" s="1" t="s">
        <v>41</v>
      </c>
      <c r="C75" s="1" t="s">
        <v>41</v>
      </c>
      <c r="D75" s="6" t="s">
        <v>90</v>
      </c>
      <c r="E75" s="6">
        <v>2</v>
      </c>
      <c r="F75" s="1">
        <v>114.116</v>
      </c>
      <c r="G75" s="1">
        <v>21.442</v>
      </c>
      <c r="H75" s="6">
        <v>1.7889999999999999</v>
      </c>
      <c r="I75" s="6">
        <f t="shared" si="7"/>
        <v>137.34699999999998</v>
      </c>
      <c r="J75" s="6">
        <v>137.34700000000001</v>
      </c>
      <c r="K75" s="6">
        <v>20</v>
      </c>
      <c r="L75" s="6">
        <v>100</v>
      </c>
      <c r="M75" s="6">
        <f t="shared" si="8"/>
        <v>21.789000000000001</v>
      </c>
      <c r="N75" s="6">
        <v>38.104999999999997</v>
      </c>
      <c r="O75" s="6"/>
      <c r="Q75" s="20"/>
      <c r="W75" s="1" t="s">
        <v>20</v>
      </c>
      <c r="X75" s="20">
        <v>7.5285856196257166</v>
      </c>
      <c r="Y75" s="20">
        <v>1.9637487926812998</v>
      </c>
    </row>
    <row r="76" spans="1:25" s="1" customFormat="1" x14ac:dyDescent="0.2">
      <c r="A76" s="1">
        <v>75</v>
      </c>
      <c r="B76" s="1" t="s">
        <v>41</v>
      </c>
      <c r="C76" s="1" t="s">
        <v>41</v>
      </c>
      <c r="D76" s="6" t="s">
        <v>90</v>
      </c>
      <c r="E76" s="6">
        <v>3</v>
      </c>
      <c r="F76" s="1">
        <v>116.637</v>
      </c>
      <c r="G76" s="1">
        <v>21.869</v>
      </c>
      <c r="H76" s="6">
        <v>1.754</v>
      </c>
      <c r="I76" s="6">
        <f t="shared" si="7"/>
        <v>140.26</v>
      </c>
      <c r="J76" s="6">
        <v>140.255</v>
      </c>
      <c r="K76" s="6">
        <v>20</v>
      </c>
      <c r="L76" s="6">
        <v>100</v>
      </c>
      <c r="M76" s="6">
        <f t="shared" si="8"/>
        <v>21.754000000000001</v>
      </c>
      <c r="N76" s="6">
        <v>25.045000000000002</v>
      </c>
      <c r="O76" s="6">
        <v>76</v>
      </c>
      <c r="P76" s="1">
        <f t="shared" ref="P76:P107" si="11">100*(N76-M76)/(M76-H76)</f>
        <v>16.455000000000002</v>
      </c>
      <c r="Q76" s="20">
        <f t="shared" ref="Q76:Q107" si="12">((N76-(H76*(N76/M76))-K76)*100)/K76</f>
        <v>15.128252275443614</v>
      </c>
      <c r="W76" s="1" t="s">
        <v>20</v>
      </c>
      <c r="X76" s="20">
        <v>12.813740981438967</v>
      </c>
      <c r="Y76" s="20">
        <v>1.3883980153052615</v>
      </c>
    </row>
    <row r="77" spans="1:25" s="1" customFormat="1" x14ac:dyDescent="0.2">
      <c r="A77" s="1">
        <v>76</v>
      </c>
      <c r="B77" s="1" t="s">
        <v>27</v>
      </c>
      <c r="C77" s="1" t="s">
        <v>27</v>
      </c>
      <c r="D77" s="1" t="s">
        <v>42</v>
      </c>
      <c r="E77" s="1">
        <v>1</v>
      </c>
      <c r="F77" s="1">
        <v>124.437</v>
      </c>
      <c r="G77" s="1">
        <v>22.672000000000001</v>
      </c>
      <c r="H77" s="1">
        <v>1.7869999999999999</v>
      </c>
      <c r="I77" s="1">
        <f t="shared" si="7"/>
        <v>148.89600000000002</v>
      </c>
      <c r="J77" s="1">
        <v>148.89400000000001</v>
      </c>
      <c r="K77" s="1">
        <v>20</v>
      </c>
      <c r="L77" s="1">
        <v>100</v>
      </c>
      <c r="M77" s="1">
        <f t="shared" si="8"/>
        <v>21.786999999999999</v>
      </c>
      <c r="N77" s="1">
        <v>23.949000000000002</v>
      </c>
      <c r="O77" s="1">
        <v>82</v>
      </c>
      <c r="P77" s="1">
        <f t="shared" si="11"/>
        <v>10.810000000000013</v>
      </c>
      <c r="Q77" s="20">
        <f t="shared" si="12"/>
        <v>9.9233487859732961</v>
      </c>
      <c r="R77" s="20">
        <f>AVERAGE(Q77:Q79)</f>
        <v>9.1403429309513431</v>
      </c>
      <c r="S77" s="20">
        <f>STDEV(Q77:Q79)</f>
        <v>0.79111401283679783</v>
      </c>
      <c r="T77" s="20">
        <f>AVERAGE(Q77:Q79,Q83:Q85,Q89:Q91,Q95:Q97)</f>
        <v>17.341703428952361</v>
      </c>
      <c r="U77" s="20">
        <f>STDEV(Q77:Q79,Q83:Q85,Q89:Q91,Q95:Q97)</f>
        <v>9.1064130835513097</v>
      </c>
      <c r="V77" s="1" t="s">
        <v>212</v>
      </c>
      <c r="W77" s="1" t="s">
        <v>48</v>
      </c>
      <c r="X77" s="20">
        <v>4.3662094054022722</v>
      </c>
      <c r="Y77" s="20">
        <v>0.70398079314186179</v>
      </c>
    </row>
    <row r="78" spans="1:25" s="1" customFormat="1" x14ac:dyDescent="0.2">
      <c r="A78" s="1">
        <v>77</v>
      </c>
      <c r="B78" s="1" t="s">
        <v>27</v>
      </c>
      <c r="C78" s="1" t="s">
        <v>27</v>
      </c>
      <c r="D78" s="1" t="s">
        <v>42</v>
      </c>
      <c r="E78" s="1">
        <v>2</v>
      </c>
      <c r="F78" s="1">
        <v>114.11799999999999</v>
      </c>
      <c r="G78" s="1">
        <v>21.44</v>
      </c>
      <c r="H78" s="1">
        <v>1.821</v>
      </c>
      <c r="I78" s="1">
        <f t="shared" si="7"/>
        <v>137.37899999999999</v>
      </c>
      <c r="J78" s="1">
        <v>137.38300000000001</v>
      </c>
      <c r="K78" s="1">
        <v>20</v>
      </c>
      <c r="L78" s="1">
        <v>100</v>
      </c>
      <c r="M78" s="1">
        <f t="shared" si="8"/>
        <v>21.821000000000002</v>
      </c>
      <c r="N78" s="1">
        <v>23.818999999999999</v>
      </c>
      <c r="O78" s="1">
        <v>82</v>
      </c>
      <c r="P78" s="1">
        <f t="shared" si="11"/>
        <v>9.9899999999999878</v>
      </c>
      <c r="Q78" s="20">
        <f t="shared" si="12"/>
        <v>9.1563173090142413</v>
      </c>
      <c r="T78" s="20">
        <f>AVERAGE(Q80:Q82,Q86:Q88,Q92:Q94,Q98:Q100)</f>
        <v>27.337712452636641</v>
      </c>
      <c r="U78" s="20">
        <f>STDEV(Q80:Q82,Q86:Q88,Q92:Q94,Q98:Q100)</f>
        <v>9.5446808535934302</v>
      </c>
      <c r="V78" s="1" t="s">
        <v>213</v>
      </c>
      <c r="W78" s="1" t="s">
        <v>195</v>
      </c>
      <c r="X78" s="20">
        <v>2.295424812537791</v>
      </c>
      <c r="Y78" s="20">
        <v>0.82799177822192649</v>
      </c>
    </row>
    <row r="79" spans="1:25" s="1" customFormat="1" x14ac:dyDescent="0.2">
      <c r="A79" s="1">
        <v>78</v>
      </c>
      <c r="B79" s="1" t="s">
        <v>27</v>
      </c>
      <c r="C79" s="1" t="s">
        <v>27</v>
      </c>
      <c r="D79" s="1" t="s">
        <v>42</v>
      </c>
      <c r="E79" s="1">
        <v>3</v>
      </c>
      <c r="F79" s="1">
        <v>116.639</v>
      </c>
      <c r="G79" s="1">
        <v>21.856000000000002</v>
      </c>
      <c r="H79" s="1">
        <v>1.7949999999999999</v>
      </c>
      <c r="I79" s="1">
        <f t="shared" si="7"/>
        <v>140.29</v>
      </c>
      <c r="J79" s="1">
        <v>140.292</v>
      </c>
      <c r="K79" s="1">
        <v>20</v>
      </c>
      <c r="L79" s="1">
        <v>100</v>
      </c>
      <c r="M79" s="1">
        <f t="shared" si="8"/>
        <v>21.795000000000002</v>
      </c>
      <c r="N79" s="1">
        <v>23.613</v>
      </c>
      <c r="O79" s="1">
        <v>82</v>
      </c>
      <c r="P79" s="1">
        <f t="shared" si="11"/>
        <v>9.0899999999999892</v>
      </c>
      <c r="Q79" s="20">
        <f t="shared" si="12"/>
        <v>8.3413626978664901</v>
      </c>
      <c r="W79" s="1" t="s">
        <v>21</v>
      </c>
      <c r="X79" s="20">
        <v>18.032758277633651</v>
      </c>
      <c r="Y79" s="20">
        <v>8.0553304055915103</v>
      </c>
    </row>
    <row r="80" spans="1:25" s="1" customFormat="1" x14ac:dyDescent="0.2">
      <c r="A80" s="1">
        <v>79</v>
      </c>
      <c r="B80" s="1" t="s">
        <v>27</v>
      </c>
      <c r="C80" s="1" t="s">
        <v>27</v>
      </c>
      <c r="D80" s="6" t="s">
        <v>90</v>
      </c>
      <c r="E80" s="6">
        <v>1</v>
      </c>
      <c r="F80" s="1">
        <v>115.28700000000001</v>
      </c>
      <c r="G80" s="1">
        <v>22.17</v>
      </c>
      <c r="H80" s="6">
        <v>1.8240000000000001</v>
      </c>
      <c r="I80" s="6">
        <f t="shared" si="7"/>
        <v>139.28100000000001</v>
      </c>
      <c r="J80" s="6">
        <v>139.28899999999999</v>
      </c>
      <c r="K80" s="6">
        <v>20</v>
      </c>
      <c r="L80" s="6">
        <v>100</v>
      </c>
      <c r="M80" s="6">
        <f t="shared" si="8"/>
        <v>21.824000000000002</v>
      </c>
      <c r="N80" s="6">
        <v>25.573</v>
      </c>
      <c r="O80" s="6">
        <v>74</v>
      </c>
      <c r="P80" s="1">
        <f t="shared" si="11"/>
        <v>18.744999999999994</v>
      </c>
      <c r="Q80" s="20">
        <f t="shared" si="12"/>
        <v>17.178335777126108</v>
      </c>
      <c r="R80" s="20">
        <f>AVERAGE(Q80:Q82)</f>
        <v>19.024388168768869</v>
      </c>
      <c r="S80" s="20">
        <f>STDEV(Q80:Q82)</f>
        <v>2.1921583737515022</v>
      </c>
      <c r="W80" s="1" t="s">
        <v>81</v>
      </c>
      <c r="X80" s="20">
        <v>48.752449276974289</v>
      </c>
      <c r="Y80" s="20">
        <v>2.2624533594248506</v>
      </c>
    </row>
    <row r="81" spans="1:19" s="1" customFormat="1" x14ac:dyDescent="0.2">
      <c r="A81" s="1">
        <v>80</v>
      </c>
      <c r="B81" s="1" t="s">
        <v>27</v>
      </c>
      <c r="C81" s="1" t="s">
        <v>27</v>
      </c>
      <c r="D81" s="6" t="s">
        <v>90</v>
      </c>
      <c r="E81" s="6">
        <v>2</v>
      </c>
      <c r="F81" s="1">
        <v>115.71</v>
      </c>
      <c r="G81" s="1">
        <v>22.802</v>
      </c>
      <c r="H81" s="6">
        <v>1.7509999999999999</v>
      </c>
      <c r="I81" s="6">
        <f t="shared" si="7"/>
        <v>140.26300000000001</v>
      </c>
      <c r="J81" s="6">
        <v>140.26900000000001</v>
      </c>
      <c r="K81" s="6">
        <v>20</v>
      </c>
      <c r="L81" s="6">
        <v>100</v>
      </c>
      <c r="M81" s="6">
        <f t="shared" si="8"/>
        <v>21.751000000000001</v>
      </c>
      <c r="N81" s="6">
        <v>26.416</v>
      </c>
      <c r="O81" s="6">
        <v>74</v>
      </c>
      <c r="P81" s="1">
        <f t="shared" si="11"/>
        <v>23.324999999999996</v>
      </c>
      <c r="Q81" s="20">
        <f t="shared" si="12"/>
        <v>21.447289779780245</v>
      </c>
    </row>
    <row r="82" spans="1:19" s="1" customFormat="1" x14ac:dyDescent="0.2">
      <c r="A82" s="1">
        <v>81</v>
      </c>
      <c r="B82" s="1" t="s">
        <v>27</v>
      </c>
      <c r="C82" s="1" t="s">
        <v>27</v>
      </c>
      <c r="D82" s="6" t="s">
        <v>90</v>
      </c>
      <c r="E82" s="6">
        <v>3</v>
      </c>
      <c r="F82" s="1">
        <v>122.634</v>
      </c>
      <c r="G82" s="1">
        <v>22.16</v>
      </c>
      <c r="H82" s="6">
        <v>1.7589999999999999</v>
      </c>
      <c r="I82" s="6">
        <f t="shared" si="7"/>
        <v>146.553</v>
      </c>
      <c r="J82" s="6">
        <v>146.55199999999999</v>
      </c>
      <c r="K82" s="6">
        <v>20</v>
      </c>
      <c r="L82" s="6">
        <v>100</v>
      </c>
      <c r="M82" s="6">
        <f t="shared" si="8"/>
        <v>21.759</v>
      </c>
      <c r="N82" s="6">
        <v>25.773</v>
      </c>
      <c r="O82" s="6">
        <v>73</v>
      </c>
      <c r="P82" s="1">
        <f t="shared" si="11"/>
        <v>20.069999999999997</v>
      </c>
      <c r="Q82" s="20">
        <f t="shared" si="12"/>
        <v>18.447538949400251</v>
      </c>
    </row>
    <row r="83" spans="1:19" s="1" customFormat="1" x14ac:dyDescent="0.2">
      <c r="A83" s="1">
        <v>82</v>
      </c>
      <c r="B83" s="1" t="s">
        <v>28</v>
      </c>
      <c r="C83" s="1" t="s">
        <v>28</v>
      </c>
      <c r="D83" s="1" t="s">
        <v>42</v>
      </c>
      <c r="E83" s="1">
        <v>1</v>
      </c>
      <c r="F83" s="1">
        <v>116.122</v>
      </c>
      <c r="G83" s="1">
        <v>22.978000000000002</v>
      </c>
      <c r="H83" s="1">
        <v>1.728</v>
      </c>
      <c r="I83" s="1">
        <f t="shared" si="7"/>
        <v>140.828</v>
      </c>
      <c r="J83" s="1">
        <v>140.83500000000001</v>
      </c>
      <c r="K83" s="1">
        <v>20</v>
      </c>
      <c r="L83" s="1">
        <v>100</v>
      </c>
      <c r="M83" s="1">
        <f t="shared" si="8"/>
        <v>21.728000000000002</v>
      </c>
      <c r="N83" s="1">
        <v>28.274000000000001</v>
      </c>
      <c r="O83" s="1">
        <v>81</v>
      </c>
      <c r="P83" s="1">
        <f t="shared" si="11"/>
        <v>32.729999999999997</v>
      </c>
      <c r="Q83" s="20">
        <f t="shared" si="12"/>
        <v>30.127025036818861</v>
      </c>
      <c r="R83" s="20">
        <f>AVERAGE(Q83:Q85)</f>
        <v>29.839882938748776</v>
      </c>
      <c r="S83" s="20">
        <f>STDEV(Q83:Q85)</f>
        <v>2.412177566508809</v>
      </c>
    </row>
    <row r="84" spans="1:19" s="1" customFormat="1" x14ac:dyDescent="0.2">
      <c r="A84" s="1">
        <v>83</v>
      </c>
      <c r="B84" s="1" t="s">
        <v>28</v>
      </c>
      <c r="C84" s="1" t="s">
        <v>28</v>
      </c>
      <c r="D84" s="1" t="s">
        <v>42</v>
      </c>
      <c r="E84" s="1">
        <v>2</v>
      </c>
      <c r="F84" s="1">
        <v>120.453</v>
      </c>
      <c r="G84" s="1">
        <v>22.905999999999999</v>
      </c>
      <c r="H84" s="1">
        <v>1.7350000000000001</v>
      </c>
      <c r="I84" s="1">
        <f t="shared" si="7"/>
        <v>145.09400000000002</v>
      </c>
      <c r="J84" s="1">
        <v>145.09700000000001</v>
      </c>
      <c r="K84" s="1">
        <v>20</v>
      </c>
      <c r="L84" s="1">
        <v>100</v>
      </c>
      <c r="M84" s="1">
        <f t="shared" si="8"/>
        <v>21.734999999999999</v>
      </c>
      <c r="N84" s="1">
        <v>27.667999999999999</v>
      </c>
      <c r="O84" s="1">
        <v>80</v>
      </c>
      <c r="P84" s="1">
        <f t="shared" si="11"/>
        <v>29.664999999999999</v>
      </c>
      <c r="Q84" s="20">
        <f t="shared" si="12"/>
        <v>27.296986427421199</v>
      </c>
    </row>
    <row r="85" spans="1:19" s="1" customFormat="1" x14ac:dyDescent="0.2">
      <c r="A85" s="1">
        <v>84</v>
      </c>
      <c r="B85" s="1" t="s">
        <v>28</v>
      </c>
      <c r="C85" s="1" t="s">
        <v>28</v>
      </c>
      <c r="D85" s="1" t="s">
        <v>42</v>
      </c>
      <c r="E85" s="1">
        <v>3</v>
      </c>
      <c r="F85" s="1">
        <v>123.96</v>
      </c>
      <c r="G85" s="1">
        <v>22.710999999999999</v>
      </c>
      <c r="H85" s="1">
        <v>1.7070000000000001</v>
      </c>
      <c r="I85" s="1">
        <f t="shared" si="7"/>
        <v>148.37799999999999</v>
      </c>
      <c r="J85" s="1">
        <v>148.37</v>
      </c>
      <c r="K85" s="1">
        <v>20</v>
      </c>
      <c r="L85" s="1">
        <v>100</v>
      </c>
      <c r="M85" s="1">
        <f t="shared" si="8"/>
        <v>21.707000000000001</v>
      </c>
      <c r="N85" s="1">
        <v>28.673999999999999</v>
      </c>
      <c r="O85" s="1">
        <v>77</v>
      </c>
      <c r="P85" s="1">
        <f t="shared" si="11"/>
        <v>34.834999999999994</v>
      </c>
      <c r="Q85" s="20">
        <f t="shared" si="12"/>
        <v>32.095637352006271</v>
      </c>
    </row>
    <row r="86" spans="1:19" s="1" customFormat="1" x14ac:dyDescent="0.2">
      <c r="A86" s="1">
        <v>85</v>
      </c>
      <c r="B86" s="1" t="s">
        <v>28</v>
      </c>
      <c r="C86" s="1" t="s">
        <v>28</v>
      </c>
      <c r="D86" s="6" t="s">
        <v>90</v>
      </c>
      <c r="E86" s="6">
        <v>1</v>
      </c>
      <c r="F86" s="1">
        <v>123.991</v>
      </c>
      <c r="G86" s="1">
        <v>22.024000000000001</v>
      </c>
      <c r="H86" s="6">
        <v>1.8029999999999999</v>
      </c>
      <c r="I86" s="6">
        <f t="shared" si="7"/>
        <v>147.81799999999998</v>
      </c>
      <c r="J86" s="6">
        <v>147.815</v>
      </c>
      <c r="K86" s="6">
        <v>20</v>
      </c>
      <c r="L86" s="6">
        <v>100</v>
      </c>
      <c r="M86" s="6">
        <f t="shared" si="8"/>
        <v>21.803000000000001</v>
      </c>
      <c r="N86" s="6">
        <v>30.131</v>
      </c>
      <c r="O86" s="6">
        <v>65</v>
      </c>
      <c r="P86" s="1">
        <f t="shared" si="11"/>
        <v>41.64</v>
      </c>
      <c r="Q86" s="20">
        <f t="shared" si="12"/>
        <v>38.196578452506529</v>
      </c>
      <c r="R86" s="20">
        <f>AVERAGE(Q86:Q88)</f>
        <v>41.791919991342546</v>
      </c>
      <c r="S86" s="20">
        <f>STDEV(Q86:Q88)</f>
        <v>3.2148048950875667</v>
      </c>
    </row>
    <row r="87" spans="1:19" s="1" customFormat="1" x14ac:dyDescent="0.2">
      <c r="A87" s="1">
        <v>86</v>
      </c>
      <c r="B87" s="1" t="s">
        <v>28</v>
      </c>
      <c r="C87" s="1" t="s">
        <v>28</v>
      </c>
      <c r="D87" s="6" t="s">
        <v>90</v>
      </c>
      <c r="E87" s="6">
        <v>2</v>
      </c>
      <c r="F87" s="1">
        <v>118.2</v>
      </c>
      <c r="G87" s="1">
        <v>22.681999999999999</v>
      </c>
      <c r="H87" s="6">
        <v>1.76</v>
      </c>
      <c r="I87" s="6">
        <f t="shared" si="7"/>
        <v>142.642</v>
      </c>
      <c r="J87" s="6">
        <v>142.64099999999999</v>
      </c>
      <c r="K87" s="6">
        <v>20</v>
      </c>
      <c r="L87" s="6">
        <v>100</v>
      </c>
      <c r="M87" s="6">
        <f t="shared" si="8"/>
        <v>21.76</v>
      </c>
      <c r="N87" s="6">
        <v>31.071000000000002</v>
      </c>
      <c r="O87" s="6">
        <v>65</v>
      </c>
      <c r="P87" s="1">
        <f t="shared" si="11"/>
        <v>46.555</v>
      </c>
      <c r="Q87" s="20">
        <f t="shared" si="12"/>
        <v>42.789522058823529</v>
      </c>
    </row>
    <row r="88" spans="1:19" s="1" customFormat="1" x14ac:dyDescent="0.2">
      <c r="A88" s="1">
        <v>87</v>
      </c>
      <c r="B88" s="1" t="s">
        <v>28</v>
      </c>
      <c r="C88" s="1" t="s">
        <v>28</v>
      </c>
      <c r="D88" s="6" t="s">
        <v>90</v>
      </c>
      <c r="E88" s="6">
        <v>3</v>
      </c>
      <c r="F88" s="1">
        <v>123.273</v>
      </c>
      <c r="G88" s="1">
        <v>22.587</v>
      </c>
      <c r="H88" s="6">
        <v>1.7010000000000001</v>
      </c>
      <c r="I88" s="6">
        <f t="shared" si="7"/>
        <v>147.56099999999998</v>
      </c>
      <c r="J88" s="6">
        <v>147.56200000000001</v>
      </c>
      <c r="K88" s="6">
        <v>20</v>
      </c>
      <c r="L88" s="6">
        <v>100</v>
      </c>
      <c r="M88" s="6">
        <f t="shared" si="8"/>
        <v>21.701000000000001</v>
      </c>
      <c r="N88" s="6">
        <v>31.334</v>
      </c>
      <c r="O88" s="6">
        <v>65</v>
      </c>
      <c r="P88" s="1">
        <f t="shared" si="11"/>
        <v>48.164999999999999</v>
      </c>
      <c r="Q88" s="20">
        <f t="shared" si="12"/>
        <v>44.389659462697573</v>
      </c>
    </row>
    <row r="89" spans="1:19" s="1" customFormat="1" x14ac:dyDescent="0.2">
      <c r="A89" s="1">
        <v>88</v>
      </c>
      <c r="B89" s="1" t="s">
        <v>29</v>
      </c>
      <c r="C89" s="1" t="s">
        <v>29</v>
      </c>
      <c r="D89" s="1" t="s">
        <v>42</v>
      </c>
      <c r="E89" s="1">
        <v>1</v>
      </c>
      <c r="F89" s="1">
        <v>122.27</v>
      </c>
      <c r="G89" s="1">
        <v>22.495000000000001</v>
      </c>
      <c r="H89" s="1">
        <v>1.73</v>
      </c>
      <c r="I89" s="1">
        <f t="shared" si="7"/>
        <v>146.49499999999998</v>
      </c>
      <c r="J89" s="1">
        <v>146.482</v>
      </c>
      <c r="K89" s="1">
        <v>20</v>
      </c>
      <c r="L89" s="1">
        <v>100</v>
      </c>
      <c r="M89" s="1">
        <f t="shared" si="8"/>
        <v>21.73</v>
      </c>
      <c r="N89" s="1">
        <v>26.120999999999999</v>
      </c>
      <c r="O89" s="1">
        <v>74</v>
      </c>
      <c r="P89" s="1">
        <f t="shared" si="11"/>
        <v>21.954999999999991</v>
      </c>
      <c r="Q89" s="20">
        <f t="shared" si="12"/>
        <v>20.207086976530135</v>
      </c>
      <c r="R89" s="20">
        <f>AVERAGE(Q89:Q91)</f>
        <v>20.779589518770432</v>
      </c>
      <c r="S89" s="20">
        <f>STDEV(Q89:Q91)</f>
        <v>1.3223855370879909</v>
      </c>
    </row>
    <row r="90" spans="1:19" s="1" customFormat="1" x14ac:dyDescent="0.2">
      <c r="A90" s="1">
        <v>89</v>
      </c>
      <c r="B90" s="1" t="s">
        <v>29</v>
      </c>
      <c r="C90" s="1" t="s">
        <v>29</v>
      </c>
      <c r="D90" s="1" t="s">
        <v>42</v>
      </c>
      <c r="E90" s="1">
        <v>2</v>
      </c>
      <c r="F90" s="1">
        <v>123.04</v>
      </c>
      <c r="G90" s="1">
        <v>22.835000000000001</v>
      </c>
      <c r="H90" s="1">
        <v>1.7390000000000001</v>
      </c>
      <c r="I90" s="1">
        <f t="shared" si="7"/>
        <v>147.614</v>
      </c>
      <c r="J90" s="1">
        <v>147.614</v>
      </c>
      <c r="K90" s="1">
        <v>20</v>
      </c>
      <c r="L90" s="1">
        <v>100</v>
      </c>
      <c r="M90" s="1">
        <f t="shared" si="8"/>
        <v>21.739000000000001</v>
      </c>
      <c r="N90" s="1">
        <v>26.052</v>
      </c>
      <c r="O90" s="1">
        <v>76</v>
      </c>
      <c r="P90" s="1">
        <f t="shared" si="11"/>
        <v>21.564999999999994</v>
      </c>
      <c r="Q90" s="20">
        <f t="shared" si="12"/>
        <v>19.839919039514236</v>
      </c>
    </row>
    <row r="91" spans="1:19" s="1" customFormat="1" x14ac:dyDescent="0.2">
      <c r="A91" s="1">
        <v>90</v>
      </c>
      <c r="B91" s="1" t="s">
        <v>29</v>
      </c>
      <c r="C91" s="1" t="s">
        <v>29</v>
      </c>
      <c r="D91" s="1" t="s">
        <v>42</v>
      </c>
      <c r="E91" s="1">
        <v>3</v>
      </c>
      <c r="F91" s="1">
        <v>118.56399999999999</v>
      </c>
      <c r="G91" s="1">
        <v>22.474</v>
      </c>
      <c r="H91" s="1">
        <v>1.73</v>
      </c>
      <c r="I91" s="1">
        <f t="shared" si="7"/>
        <v>142.76799999999997</v>
      </c>
      <c r="J91" s="1">
        <v>142.75299999999999</v>
      </c>
      <c r="K91" s="1">
        <v>20</v>
      </c>
      <c r="L91" s="1">
        <v>100</v>
      </c>
      <c r="M91" s="1">
        <f t="shared" si="8"/>
        <v>21.73</v>
      </c>
      <c r="N91" s="1">
        <v>26.574000000000002</v>
      </c>
      <c r="O91" s="1">
        <v>73</v>
      </c>
      <c r="P91" s="1">
        <f t="shared" si="11"/>
        <v>24.220000000000006</v>
      </c>
      <c r="Q91" s="20">
        <f t="shared" si="12"/>
        <v>22.29176254026692</v>
      </c>
    </row>
    <row r="92" spans="1:19" s="1" customFormat="1" x14ac:dyDescent="0.2">
      <c r="A92" s="1">
        <v>91</v>
      </c>
      <c r="B92" s="1" t="s">
        <v>29</v>
      </c>
      <c r="C92" s="1" t="s">
        <v>29</v>
      </c>
      <c r="D92" s="6" t="s">
        <v>90</v>
      </c>
      <c r="E92" s="6">
        <v>1</v>
      </c>
      <c r="F92" s="1">
        <v>140.072</v>
      </c>
      <c r="G92" s="1">
        <v>22.248999999999999</v>
      </c>
      <c r="H92" s="6">
        <v>1.7010000000000001</v>
      </c>
      <c r="I92" s="6">
        <f t="shared" si="7"/>
        <v>164.02199999999999</v>
      </c>
      <c r="J92" s="6">
        <v>164.02699999999999</v>
      </c>
      <c r="K92" s="6">
        <v>20</v>
      </c>
      <c r="L92" s="6">
        <v>100</v>
      </c>
      <c r="M92" s="6">
        <f t="shared" si="8"/>
        <v>21.701000000000001</v>
      </c>
      <c r="N92" s="6">
        <v>27.843</v>
      </c>
      <c r="O92" s="6">
        <v>71</v>
      </c>
      <c r="P92" s="1">
        <f t="shared" si="11"/>
        <v>30.709999999999997</v>
      </c>
      <c r="Q92" s="20">
        <f t="shared" si="12"/>
        <v>28.302843186949911</v>
      </c>
      <c r="R92" s="20">
        <f>AVERAGE(Q92:Q94)</f>
        <v>27.784256352789395</v>
      </c>
      <c r="S92" s="20">
        <f>STDEV(Q92:Q94)</f>
        <v>0.76567184630894636</v>
      </c>
    </row>
    <row r="93" spans="1:19" s="1" customFormat="1" x14ac:dyDescent="0.2">
      <c r="A93" s="1">
        <v>92</v>
      </c>
      <c r="B93" s="1" t="s">
        <v>29</v>
      </c>
      <c r="C93" s="1" t="s">
        <v>29</v>
      </c>
      <c r="D93" s="6" t="s">
        <v>90</v>
      </c>
      <c r="E93" s="6">
        <v>2</v>
      </c>
      <c r="F93" s="1">
        <v>149.42599999999999</v>
      </c>
      <c r="G93" s="1">
        <v>21.491</v>
      </c>
      <c r="H93" s="6">
        <v>1.78</v>
      </c>
      <c r="I93" s="6">
        <f t="shared" si="7"/>
        <v>172.69699999999997</v>
      </c>
      <c r="J93" s="6">
        <v>172.69399999999999</v>
      </c>
      <c r="K93" s="6">
        <v>20</v>
      </c>
      <c r="L93" s="6">
        <v>100</v>
      </c>
      <c r="M93" s="6">
        <f t="shared" si="8"/>
        <v>21.78</v>
      </c>
      <c r="N93" s="6">
        <v>27.91</v>
      </c>
      <c r="O93" s="6">
        <v>72</v>
      </c>
      <c r="P93" s="1">
        <f t="shared" si="11"/>
        <v>30.649999999999995</v>
      </c>
      <c r="Q93" s="20">
        <f t="shared" si="12"/>
        <v>28.145087235996336</v>
      </c>
    </row>
    <row r="94" spans="1:19" s="1" customFormat="1" x14ac:dyDescent="0.2">
      <c r="A94" s="1">
        <v>93</v>
      </c>
      <c r="B94" s="1" t="s">
        <v>29</v>
      </c>
      <c r="C94" s="1" t="s">
        <v>29</v>
      </c>
      <c r="D94" s="6" t="s">
        <v>90</v>
      </c>
      <c r="E94" s="6">
        <v>3</v>
      </c>
      <c r="F94" s="1">
        <v>122.70099999999999</v>
      </c>
      <c r="G94" s="1">
        <v>21.837</v>
      </c>
      <c r="H94" s="6">
        <v>1.7210000000000001</v>
      </c>
      <c r="I94" s="6">
        <f t="shared" si="7"/>
        <v>146.25899999999999</v>
      </c>
      <c r="J94" s="6">
        <v>146.26</v>
      </c>
      <c r="K94" s="6">
        <v>20</v>
      </c>
      <c r="L94" s="6">
        <v>100</v>
      </c>
      <c r="M94" s="6">
        <f t="shared" si="8"/>
        <v>21.721</v>
      </c>
      <c r="N94" s="6">
        <v>27.565000000000001</v>
      </c>
      <c r="O94" s="6">
        <v>71</v>
      </c>
      <c r="P94" s="1">
        <f t="shared" si="11"/>
        <v>29.220000000000006</v>
      </c>
      <c r="Q94" s="20">
        <f t="shared" si="12"/>
        <v>26.904838635421946</v>
      </c>
    </row>
    <row r="95" spans="1:19" s="1" customFormat="1" x14ac:dyDescent="0.2">
      <c r="A95" s="1">
        <v>94</v>
      </c>
      <c r="B95" s="1" t="s">
        <v>30</v>
      </c>
      <c r="C95" s="1" t="s">
        <v>30</v>
      </c>
      <c r="D95" s="1" t="s">
        <v>42</v>
      </c>
      <c r="E95" s="1">
        <v>1</v>
      </c>
      <c r="F95" s="1">
        <v>120.779</v>
      </c>
      <c r="G95" s="1">
        <v>22.202999999999999</v>
      </c>
      <c r="H95" s="1">
        <v>1.7609999999999999</v>
      </c>
      <c r="I95" s="1">
        <f t="shared" si="7"/>
        <v>144.74299999999999</v>
      </c>
      <c r="J95" s="1">
        <v>144.74</v>
      </c>
      <c r="K95" s="1">
        <v>20</v>
      </c>
      <c r="L95" s="1">
        <v>100</v>
      </c>
      <c r="M95" s="1">
        <f t="shared" si="8"/>
        <v>21.760999999999999</v>
      </c>
      <c r="N95" s="1">
        <v>24.116</v>
      </c>
      <c r="O95" s="1">
        <v>74</v>
      </c>
      <c r="P95" s="1">
        <f t="shared" si="11"/>
        <v>11.775000000000002</v>
      </c>
      <c r="Q95" s="20">
        <f t="shared" si="12"/>
        <v>10.822112954367906</v>
      </c>
      <c r="R95" s="20">
        <f>AVERAGE(Q95:Q97)</f>
        <v>9.6069983273388946</v>
      </c>
      <c r="S95" s="20">
        <f>STDEV(Q95:Q97)</f>
        <v>2.2883874418464112</v>
      </c>
    </row>
    <row r="96" spans="1:19" s="1" customFormat="1" x14ac:dyDescent="0.2">
      <c r="A96" s="1">
        <v>95</v>
      </c>
      <c r="B96" s="1" t="s">
        <v>30</v>
      </c>
      <c r="C96" s="1" t="s">
        <v>30</v>
      </c>
      <c r="D96" s="1" t="s">
        <v>42</v>
      </c>
      <c r="E96" s="1">
        <v>2</v>
      </c>
      <c r="F96" s="1">
        <v>142.6</v>
      </c>
      <c r="G96" s="1">
        <v>22.701000000000001</v>
      </c>
      <c r="H96" s="1">
        <v>1.6379999999999999</v>
      </c>
      <c r="I96" s="1">
        <f t="shared" si="7"/>
        <v>166.93899999999999</v>
      </c>
      <c r="J96" s="1">
        <v>166.923</v>
      </c>
      <c r="K96" s="1">
        <v>20</v>
      </c>
      <c r="L96" s="1">
        <v>100</v>
      </c>
      <c r="M96" s="1">
        <f t="shared" si="8"/>
        <v>21.637999999999998</v>
      </c>
      <c r="N96" s="1">
        <v>24.024999999999999</v>
      </c>
      <c r="O96" s="1">
        <v>75</v>
      </c>
      <c r="P96" s="1">
        <f t="shared" si="11"/>
        <v>11.935000000000002</v>
      </c>
      <c r="Q96" s="20">
        <f t="shared" si="12"/>
        <v>11.031518624641823</v>
      </c>
    </row>
    <row r="97" spans="1:22" s="1" customFormat="1" x14ac:dyDescent="0.2">
      <c r="A97" s="1">
        <v>96</v>
      </c>
      <c r="B97" s="1" t="s">
        <v>30</v>
      </c>
      <c r="C97" s="1" t="s">
        <v>30</v>
      </c>
      <c r="D97" s="1" t="s">
        <v>42</v>
      </c>
      <c r="E97" s="1">
        <v>3</v>
      </c>
      <c r="F97" s="1">
        <v>124.006</v>
      </c>
      <c r="G97" s="1">
        <v>23.02</v>
      </c>
      <c r="H97" s="1">
        <v>1.8160000000000001</v>
      </c>
      <c r="I97" s="1">
        <f t="shared" si="7"/>
        <v>148.84200000000001</v>
      </c>
      <c r="J97" s="1">
        <v>148.828</v>
      </c>
      <c r="K97" s="1">
        <v>20</v>
      </c>
      <c r="L97" s="1">
        <v>100</v>
      </c>
      <c r="M97" s="1">
        <f t="shared" si="8"/>
        <v>21.815999999999999</v>
      </c>
      <c r="N97" s="1">
        <v>23.335999999999999</v>
      </c>
      <c r="O97" s="1">
        <v>74</v>
      </c>
      <c r="P97" s="1">
        <f t="shared" si="11"/>
        <v>7.599999999999997</v>
      </c>
      <c r="Q97" s="20">
        <f t="shared" si="12"/>
        <v>6.9673634030069564</v>
      </c>
    </row>
    <row r="98" spans="1:22" s="1" customFormat="1" x14ac:dyDescent="0.2">
      <c r="A98" s="1">
        <v>97</v>
      </c>
      <c r="B98" s="1" t="s">
        <v>30</v>
      </c>
      <c r="C98" s="1" t="s">
        <v>30</v>
      </c>
      <c r="D98" s="6" t="s">
        <v>90</v>
      </c>
      <c r="E98" s="6">
        <v>1</v>
      </c>
      <c r="F98" s="1">
        <v>124.43300000000001</v>
      </c>
      <c r="G98" s="1">
        <v>21.696999999999999</v>
      </c>
      <c r="H98" s="6">
        <v>1.7250000000000001</v>
      </c>
      <c r="I98" s="6">
        <f t="shared" ref="I98:I129" si="13">SUM(F98:H98)</f>
        <v>147.85499999999999</v>
      </c>
      <c r="J98" s="6">
        <v>147.85900000000001</v>
      </c>
      <c r="K98" s="6">
        <v>20</v>
      </c>
      <c r="L98" s="6">
        <v>100</v>
      </c>
      <c r="M98" s="6">
        <f t="shared" si="8"/>
        <v>21.725000000000001</v>
      </c>
      <c r="N98" s="6">
        <v>26.146000000000001</v>
      </c>
      <c r="O98" s="6">
        <v>73</v>
      </c>
      <c r="P98" s="1">
        <f t="shared" si="11"/>
        <v>22.104999999999997</v>
      </c>
      <c r="Q98" s="20">
        <f t="shared" si="12"/>
        <v>20.34982738780208</v>
      </c>
      <c r="R98" s="20">
        <f>AVERAGE(Q98:Q100)</f>
        <v>20.750285297645767</v>
      </c>
      <c r="S98" s="20">
        <f>STDEV(Q98:Q100)</f>
        <v>1.6984509887592323</v>
      </c>
    </row>
    <row r="99" spans="1:22" s="1" customFormat="1" x14ac:dyDescent="0.2">
      <c r="A99" s="1">
        <v>98</v>
      </c>
      <c r="B99" s="1" t="s">
        <v>30</v>
      </c>
      <c r="C99" s="1" t="s">
        <v>30</v>
      </c>
      <c r="D99" s="6" t="s">
        <v>90</v>
      </c>
      <c r="E99" s="6">
        <v>2</v>
      </c>
      <c r="F99" s="1">
        <v>121.004</v>
      </c>
      <c r="G99" s="1">
        <v>21.312999999999999</v>
      </c>
      <c r="H99" s="6">
        <v>1.7649999999999999</v>
      </c>
      <c r="I99" s="6">
        <f t="shared" si="13"/>
        <v>144.08199999999999</v>
      </c>
      <c r="J99" s="6">
        <v>144.083</v>
      </c>
      <c r="K99" s="6">
        <v>20</v>
      </c>
      <c r="L99" s="6">
        <v>100</v>
      </c>
      <c r="M99" s="6">
        <f t="shared" si="8"/>
        <v>21.765000000000001</v>
      </c>
      <c r="N99" s="6">
        <v>25.963000000000001</v>
      </c>
      <c r="O99" s="6">
        <v>73</v>
      </c>
      <c r="P99" s="1">
        <f t="shared" si="11"/>
        <v>20.990000000000002</v>
      </c>
      <c r="Q99" s="20">
        <f t="shared" si="12"/>
        <v>19.287847461520791</v>
      </c>
    </row>
    <row r="100" spans="1:22" s="1" customFormat="1" x14ac:dyDescent="0.2">
      <c r="A100" s="1">
        <v>99</v>
      </c>
      <c r="B100" s="1" t="s">
        <v>30</v>
      </c>
      <c r="C100" s="1" t="s">
        <v>30</v>
      </c>
      <c r="D100" s="6" t="s">
        <v>90</v>
      </c>
      <c r="E100" s="6">
        <v>3</v>
      </c>
      <c r="F100" s="1">
        <v>123.425</v>
      </c>
      <c r="G100" s="1">
        <v>21.975000000000001</v>
      </c>
      <c r="H100" s="6">
        <v>1.7130000000000001</v>
      </c>
      <c r="I100" s="6">
        <f t="shared" si="13"/>
        <v>147.113</v>
      </c>
      <c r="J100" s="6">
        <v>147.11099999999999</v>
      </c>
      <c r="K100" s="6">
        <v>20</v>
      </c>
      <c r="L100" s="6">
        <v>100</v>
      </c>
      <c r="M100" s="6">
        <f t="shared" si="8"/>
        <v>21.713000000000001</v>
      </c>
      <c r="N100" s="6">
        <v>26.623000000000001</v>
      </c>
      <c r="O100" s="6">
        <v>73</v>
      </c>
      <c r="P100" s="1">
        <f t="shared" si="11"/>
        <v>24.55</v>
      </c>
      <c r="Q100" s="20">
        <f t="shared" si="12"/>
        <v>22.613181043614432</v>
      </c>
    </row>
    <row r="101" spans="1:22" s="1" customFormat="1" x14ac:dyDescent="0.2">
      <c r="A101" s="1">
        <v>100</v>
      </c>
      <c r="B101" s="1" t="s">
        <v>199</v>
      </c>
      <c r="C101" s="1" t="s">
        <v>50</v>
      </c>
      <c r="D101" s="1" t="s">
        <v>42</v>
      </c>
      <c r="E101" s="1">
        <v>1</v>
      </c>
      <c r="F101" s="1">
        <v>115.295</v>
      </c>
      <c r="G101" s="1">
        <v>22.167999999999999</v>
      </c>
      <c r="H101" s="1">
        <v>1.746</v>
      </c>
      <c r="I101" s="1">
        <f t="shared" si="13"/>
        <v>139.209</v>
      </c>
      <c r="J101" s="1">
        <v>139.20500000000001</v>
      </c>
      <c r="K101" s="1">
        <v>20</v>
      </c>
      <c r="L101" s="1">
        <v>100</v>
      </c>
      <c r="M101" s="1">
        <f t="shared" si="8"/>
        <v>21.745999999999999</v>
      </c>
      <c r="N101" s="1">
        <v>27.709</v>
      </c>
      <c r="O101" s="1">
        <v>66</v>
      </c>
      <c r="P101" s="1">
        <f t="shared" si="11"/>
        <v>29.815000000000005</v>
      </c>
      <c r="Q101" s="20">
        <f t="shared" si="12"/>
        <v>27.421134921364843</v>
      </c>
      <c r="R101" s="20">
        <f>AVERAGE(Q101:Q103)</f>
        <v>28.148818941307496</v>
      </c>
      <c r="S101" s="20">
        <f>STDEV(Q101:Q103)</f>
        <v>1.0292760049778205</v>
      </c>
    </row>
    <row r="102" spans="1:22" s="1" customFormat="1" x14ac:dyDescent="0.2">
      <c r="A102" s="1">
        <v>101</v>
      </c>
      <c r="B102" s="1" t="s">
        <v>199</v>
      </c>
      <c r="C102" s="1" t="s">
        <v>50</v>
      </c>
      <c r="D102" s="1" t="s">
        <v>42</v>
      </c>
      <c r="E102" s="1">
        <v>2</v>
      </c>
      <c r="F102" s="1">
        <v>114.991</v>
      </c>
      <c r="G102" s="1">
        <v>22.800999999999998</v>
      </c>
      <c r="H102" s="1">
        <v>1.7210000000000001</v>
      </c>
      <c r="I102" s="1">
        <f t="shared" si="13"/>
        <v>139.51300000000001</v>
      </c>
      <c r="J102" s="1">
        <v>139.49799999999999</v>
      </c>
      <c r="K102" s="1">
        <v>20</v>
      </c>
      <c r="L102" s="1">
        <v>100</v>
      </c>
      <c r="M102" s="1">
        <f t="shared" si="8"/>
        <v>21.721</v>
      </c>
      <c r="N102" s="1">
        <v>28.091000000000001</v>
      </c>
      <c r="O102" s="1">
        <v>66</v>
      </c>
      <c r="P102" s="1">
        <f t="shared" si="11"/>
        <v>31.850000000000005</v>
      </c>
      <c r="Q102" s="20">
        <f t="shared" si="12"/>
        <v>29.326458266194017</v>
      </c>
    </row>
    <row r="103" spans="1:22" s="1" customFormat="1" x14ac:dyDescent="0.2">
      <c r="A103" s="1">
        <v>102</v>
      </c>
      <c r="B103" s="1" t="s">
        <v>199</v>
      </c>
      <c r="C103" s="1" t="s">
        <v>50</v>
      </c>
      <c r="D103" s="1" t="s">
        <v>42</v>
      </c>
      <c r="E103" s="1">
        <v>3</v>
      </c>
      <c r="F103" s="1">
        <v>115.717</v>
      </c>
      <c r="G103" s="1">
        <v>22.157</v>
      </c>
      <c r="H103" s="1">
        <v>1.8240000000000001</v>
      </c>
      <c r="I103" s="1">
        <f t="shared" si="13"/>
        <v>139.69800000000001</v>
      </c>
      <c r="J103" s="1">
        <v>139.69200000000001</v>
      </c>
      <c r="K103" s="1">
        <v>20</v>
      </c>
      <c r="L103" s="1">
        <v>100</v>
      </c>
      <c r="M103" s="1">
        <f t="shared" si="8"/>
        <v>21.824000000000002</v>
      </c>
      <c r="N103" s="1">
        <v>27.869</v>
      </c>
      <c r="O103" s="1">
        <v>67</v>
      </c>
      <c r="P103" s="1">
        <f t="shared" si="11"/>
        <v>30.224999999999987</v>
      </c>
      <c r="Q103" s="20">
        <f t="shared" si="12"/>
        <v>27.698863636363633</v>
      </c>
    </row>
    <row r="104" spans="1:22" s="1" customFormat="1" x14ac:dyDescent="0.2">
      <c r="A104" s="1">
        <v>103</v>
      </c>
      <c r="B104" s="1" t="s">
        <v>35</v>
      </c>
      <c r="C104" s="1" t="s">
        <v>35</v>
      </c>
      <c r="D104" s="1" t="s">
        <v>42</v>
      </c>
      <c r="E104" s="6">
        <v>1</v>
      </c>
      <c r="F104" s="1">
        <v>114.497</v>
      </c>
      <c r="G104" s="1">
        <v>22.117000000000001</v>
      </c>
      <c r="H104" s="1">
        <v>1.758</v>
      </c>
      <c r="I104" s="1">
        <f t="shared" si="13"/>
        <v>138.37200000000001</v>
      </c>
      <c r="J104" s="1">
        <v>138.376</v>
      </c>
      <c r="K104" s="1">
        <v>20</v>
      </c>
      <c r="L104" s="1">
        <v>100</v>
      </c>
      <c r="M104" s="1">
        <f t="shared" si="8"/>
        <v>21.757999999999999</v>
      </c>
      <c r="N104" s="1">
        <v>22.925000000000001</v>
      </c>
      <c r="O104" s="1">
        <v>80</v>
      </c>
      <c r="P104" s="1">
        <f t="shared" si="11"/>
        <v>5.835000000000008</v>
      </c>
      <c r="Q104" s="20">
        <f t="shared" si="12"/>
        <v>5.3635444434231161</v>
      </c>
      <c r="R104" s="20">
        <f>AVERAGE(Q104:Q106)</f>
        <v>3.7096371614490722</v>
      </c>
      <c r="S104" s="20">
        <f>STDEV(Q104:Q106)</f>
        <v>1.4675330095756005</v>
      </c>
      <c r="T104" s="20">
        <f>AVERAGE(Q104:Q106,Q110:Q112,Q116:Q118,Q122:Q124)</f>
        <v>14.81724412688289</v>
      </c>
      <c r="U104" s="20">
        <f>STDEV(Q104:Q106,Q110:Q112,Q116:Q118,Q122:Q124)</f>
        <v>9.7339415119169939</v>
      </c>
      <c r="V104" s="1" t="s">
        <v>214</v>
      </c>
    </row>
    <row r="105" spans="1:22" s="1" customFormat="1" x14ac:dyDescent="0.2">
      <c r="A105" s="1">
        <v>104</v>
      </c>
      <c r="B105" s="1" t="s">
        <v>35</v>
      </c>
      <c r="C105" s="1" t="s">
        <v>35</v>
      </c>
      <c r="D105" s="1" t="s">
        <v>42</v>
      </c>
      <c r="E105" s="6">
        <v>2</v>
      </c>
      <c r="F105" s="1">
        <v>110.53700000000001</v>
      </c>
      <c r="G105" s="1">
        <v>22.545000000000002</v>
      </c>
      <c r="H105" s="1">
        <v>1.7350000000000001</v>
      </c>
      <c r="I105" s="1">
        <f t="shared" si="13"/>
        <v>134.81700000000001</v>
      </c>
      <c r="J105" s="1">
        <v>134.82</v>
      </c>
      <c r="K105" s="1">
        <v>20</v>
      </c>
      <c r="L105" s="1">
        <v>100</v>
      </c>
      <c r="M105" s="1">
        <f t="shared" si="8"/>
        <v>21.734999999999999</v>
      </c>
      <c r="N105" s="1">
        <v>22.431000000000001</v>
      </c>
      <c r="O105" s="1">
        <v>81</v>
      </c>
      <c r="P105" s="1">
        <f t="shared" si="11"/>
        <v>3.4800000000000075</v>
      </c>
      <c r="Q105" s="20">
        <f t="shared" si="12"/>
        <v>3.202208419599728</v>
      </c>
      <c r="T105" s="20">
        <f>AVERAGE(Q107:Q109,Q113:Q115,Q119:Q121,Q125:Q127)</f>
        <v>28.845110157354039</v>
      </c>
      <c r="U105" s="20">
        <f>STDEV(Q107:Q109,Q113:Q115,Q119:Q121,Q125:Q127)</f>
        <v>14.183814561226564</v>
      </c>
      <c r="V105" s="1" t="s">
        <v>215</v>
      </c>
    </row>
    <row r="106" spans="1:22" s="1" customFormat="1" x14ac:dyDescent="0.2">
      <c r="A106" s="1">
        <v>105</v>
      </c>
      <c r="B106" s="1" t="s">
        <v>35</v>
      </c>
      <c r="C106" s="1" t="s">
        <v>35</v>
      </c>
      <c r="D106" s="1" t="s">
        <v>42</v>
      </c>
      <c r="E106" s="6">
        <v>3</v>
      </c>
      <c r="F106" s="1">
        <v>115.164</v>
      </c>
      <c r="G106" s="1">
        <v>22.699000000000002</v>
      </c>
      <c r="H106" s="1">
        <v>1.7310000000000001</v>
      </c>
      <c r="I106" s="1">
        <f t="shared" si="13"/>
        <v>139.59399999999999</v>
      </c>
      <c r="J106" s="1">
        <v>139.596</v>
      </c>
      <c r="K106" s="1">
        <v>20</v>
      </c>
      <c r="L106" s="1">
        <v>100</v>
      </c>
      <c r="M106" s="1">
        <f t="shared" si="8"/>
        <v>21.731000000000002</v>
      </c>
      <c r="N106" s="1">
        <v>22.288</v>
      </c>
      <c r="O106" s="1">
        <v>80</v>
      </c>
      <c r="P106" s="1">
        <f t="shared" si="11"/>
        <v>2.784999999999993</v>
      </c>
      <c r="Q106" s="20">
        <f t="shared" si="12"/>
        <v>2.5631586213243729</v>
      </c>
    </row>
    <row r="107" spans="1:22" s="1" customFormat="1" x14ac:dyDescent="0.2">
      <c r="A107" s="1">
        <v>106</v>
      </c>
      <c r="B107" s="1" t="s">
        <v>35</v>
      </c>
      <c r="C107" s="1" t="s">
        <v>35</v>
      </c>
      <c r="D107" s="6" t="s">
        <v>90</v>
      </c>
      <c r="E107" s="6">
        <v>1</v>
      </c>
      <c r="F107" s="1">
        <v>123.95099999999999</v>
      </c>
      <c r="G107" s="1">
        <v>22.986000000000001</v>
      </c>
      <c r="H107" s="6">
        <v>1.7929999999999999</v>
      </c>
      <c r="I107" s="6">
        <f t="shared" si="13"/>
        <v>148.72999999999999</v>
      </c>
      <c r="J107" s="6">
        <v>148.73599999999999</v>
      </c>
      <c r="K107" s="6">
        <v>20</v>
      </c>
      <c r="L107" s="6">
        <v>100</v>
      </c>
      <c r="M107" s="6">
        <f t="shared" si="8"/>
        <v>21.792999999999999</v>
      </c>
      <c r="N107" s="6">
        <v>24.719000000000001</v>
      </c>
      <c r="O107" s="6">
        <v>77</v>
      </c>
      <c r="P107" s="1">
        <f t="shared" si="11"/>
        <v>14.63000000000001</v>
      </c>
      <c r="Q107" s="20">
        <f t="shared" si="12"/>
        <v>13.426329555361818</v>
      </c>
      <c r="R107" s="20">
        <f>AVERAGE(Q107:Q109)</f>
        <v>11.663571743357679</v>
      </c>
      <c r="S107" s="20">
        <f>STDEV(Q107:Q109)</f>
        <v>1.5403905646792542</v>
      </c>
    </row>
    <row r="108" spans="1:22" s="1" customFormat="1" x14ac:dyDescent="0.2">
      <c r="A108" s="1">
        <v>107</v>
      </c>
      <c r="B108" s="1" t="s">
        <v>35</v>
      </c>
      <c r="C108" s="1" t="s">
        <v>35</v>
      </c>
      <c r="D108" s="6" t="s">
        <v>90</v>
      </c>
      <c r="E108" s="6">
        <v>2</v>
      </c>
      <c r="F108" s="1">
        <v>120.43600000000001</v>
      </c>
      <c r="G108" s="1">
        <v>22.914000000000001</v>
      </c>
      <c r="H108" s="6">
        <v>1.8220000000000001</v>
      </c>
      <c r="I108" s="6">
        <f t="shared" si="13"/>
        <v>145.17200000000003</v>
      </c>
      <c r="J108" s="6">
        <v>145.173</v>
      </c>
      <c r="K108" s="6">
        <v>20</v>
      </c>
      <c r="L108" s="6">
        <v>100</v>
      </c>
      <c r="M108" s="6">
        <f t="shared" si="8"/>
        <v>21.821999999999999</v>
      </c>
      <c r="N108" s="6">
        <v>24.13</v>
      </c>
      <c r="O108" s="6">
        <v>77</v>
      </c>
      <c r="P108" s="1">
        <f t="shared" ref="P108:P139" si="14">100*(N108-M108)/(M108-H108)</f>
        <v>11.54</v>
      </c>
      <c r="Q108" s="20">
        <f t="shared" ref="Q108:Q139" si="15">((N108-(H108*(N108/M108))-K108)*100)/K108</f>
        <v>10.576482448904763</v>
      </c>
    </row>
    <row r="109" spans="1:22" s="1" customFormat="1" x14ac:dyDescent="0.2">
      <c r="A109" s="1">
        <v>108</v>
      </c>
      <c r="B109" s="1" t="s">
        <v>35</v>
      </c>
      <c r="C109" s="1" t="s">
        <v>35</v>
      </c>
      <c r="D109" s="6" t="s">
        <v>90</v>
      </c>
      <c r="E109" s="6">
        <v>3</v>
      </c>
      <c r="F109" s="1">
        <v>142.58199999999999</v>
      </c>
      <c r="G109" s="1">
        <v>22.72</v>
      </c>
      <c r="H109" s="6">
        <v>1.8240000000000001</v>
      </c>
      <c r="I109" s="6">
        <f t="shared" si="13"/>
        <v>167.126</v>
      </c>
      <c r="J109" s="6">
        <v>167.126</v>
      </c>
      <c r="K109" s="6">
        <v>20</v>
      </c>
      <c r="L109" s="6">
        <v>100</v>
      </c>
      <c r="M109" s="6">
        <f t="shared" si="8"/>
        <v>21.824000000000002</v>
      </c>
      <c r="N109" s="6">
        <v>24.222000000000001</v>
      </c>
      <c r="O109" s="6">
        <v>78</v>
      </c>
      <c r="P109" s="1">
        <f t="shared" si="14"/>
        <v>11.989999999999998</v>
      </c>
      <c r="Q109" s="20">
        <f t="shared" si="15"/>
        <v>10.987903225806459</v>
      </c>
    </row>
    <row r="110" spans="1:22" s="1" customFormat="1" x14ac:dyDescent="0.2">
      <c r="A110" s="1">
        <v>109</v>
      </c>
      <c r="B110" s="1" t="s">
        <v>36</v>
      </c>
      <c r="C110" s="1" t="s">
        <v>36</v>
      </c>
      <c r="D110" s="1" t="s">
        <v>42</v>
      </c>
      <c r="E110" s="6">
        <v>1</v>
      </c>
      <c r="F110" s="1">
        <v>116.797</v>
      </c>
      <c r="G110" s="1">
        <v>22.18</v>
      </c>
      <c r="H110" s="1">
        <v>1.776</v>
      </c>
      <c r="I110" s="1">
        <f t="shared" si="13"/>
        <v>140.75300000000001</v>
      </c>
      <c r="J110" s="1">
        <v>140.75299999999999</v>
      </c>
      <c r="K110" s="1">
        <v>20</v>
      </c>
      <c r="L110" s="1">
        <v>100</v>
      </c>
      <c r="M110" s="1">
        <f t="shared" si="8"/>
        <v>21.776</v>
      </c>
      <c r="N110" s="1">
        <v>23.588000000000001</v>
      </c>
      <c r="O110" s="1">
        <v>85</v>
      </c>
      <c r="P110" s="1">
        <f t="shared" si="14"/>
        <v>9.0600000000000058</v>
      </c>
      <c r="Q110" s="20">
        <f t="shared" si="15"/>
        <v>8.3210874357090425</v>
      </c>
      <c r="R110" s="20">
        <f>AVERAGE(Q110:Q112)</f>
        <v>7.9658826726365639</v>
      </c>
      <c r="S110" s="20">
        <f>STDEV(Q110:Q112)</f>
        <v>0.69228262338781532</v>
      </c>
    </row>
    <row r="111" spans="1:22" s="1" customFormat="1" x14ac:dyDescent="0.2">
      <c r="A111" s="1">
        <v>110</v>
      </c>
      <c r="B111" s="1" t="s">
        <v>36</v>
      </c>
      <c r="C111" s="1" t="s">
        <v>36</v>
      </c>
      <c r="D111" s="1" t="s">
        <v>42</v>
      </c>
      <c r="E111" s="6">
        <v>2</v>
      </c>
      <c r="F111" s="1">
        <v>121.387</v>
      </c>
      <c r="G111" s="1">
        <v>22.422000000000001</v>
      </c>
      <c r="H111" s="1">
        <v>1.7909999999999999</v>
      </c>
      <c r="I111" s="1">
        <f t="shared" si="13"/>
        <v>145.6</v>
      </c>
      <c r="J111" s="1">
        <v>145.60300000000001</v>
      </c>
      <c r="K111" s="1">
        <v>20</v>
      </c>
      <c r="L111" s="1">
        <v>100</v>
      </c>
      <c r="M111" s="1">
        <f t="shared" si="8"/>
        <v>21.791</v>
      </c>
      <c r="N111" s="1">
        <v>23.353000000000002</v>
      </c>
      <c r="O111" s="1">
        <v>85</v>
      </c>
      <c r="P111" s="1">
        <f t="shared" si="14"/>
        <v>7.8100000000000049</v>
      </c>
      <c r="Q111" s="20">
        <f t="shared" si="15"/>
        <v>7.168096920747101</v>
      </c>
    </row>
    <row r="112" spans="1:22" s="1" customFormat="1" x14ac:dyDescent="0.2">
      <c r="A112" s="1">
        <v>111</v>
      </c>
      <c r="B112" s="1" t="s">
        <v>36</v>
      </c>
      <c r="C112" s="1" t="s">
        <v>36</v>
      </c>
      <c r="D112" s="1" t="s">
        <v>42</v>
      </c>
      <c r="E112" s="6">
        <v>3</v>
      </c>
      <c r="F112" s="1">
        <v>123.857</v>
      </c>
      <c r="G112" s="1">
        <v>22.798999999999999</v>
      </c>
      <c r="H112" s="1">
        <v>1.74</v>
      </c>
      <c r="I112" s="1">
        <f t="shared" si="13"/>
        <v>148.39600000000002</v>
      </c>
      <c r="J112" s="1">
        <v>148.39400000000001</v>
      </c>
      <c r="K112" s="1">
        <v>20</v>
      </c>
      <c r="L112" s="1">
        <v>100</v>
      </c>
      <c r="M112" s="1">
        <f t="shared" si="8"/>
        <v>21.74</v>
      </c>
      <c r="N112" s="1">
        <v>23.568000000000001</v>
      </c>
      <c r="O112" s="1">
        <v>85</v>
      </c>
      <c r="P112" s="1">
        <f t="shared" si="14"/>
        <v>9.1400000000000148</v>
      </c>
      <c r="Q112" s="20">
        <f t="shared" si="15"/>
        <v>8.4084636614535491</v>
      </c>
    </row>
    <row r="113" spans="1:19" s="1" customFormat="1" x14ac:dyDescent="0.2">
      <c r="A113" s="1">
        <v>112</v>
      </c>
      <c r="B113" s="1" t="s">
        <v>36</v>
      </c>
      <c r="C113" s="1" t="s">
        <v>36</v>
      </c>
      <c r="D113" s="6" t="s">
        <v>90</v>
      </c>
      <c r="E113" s="6">
        <v>1</v>
      </c>
      <c r="F113" s="1">
        <v>122.255</v>
      </c>
      <c r="G113" s="1">
        <v>22.498000000000001</v>
      </c>
      <c r="H113" s="6">
        <v>1.766</v>
      </c>
      <c r="I113" s="6">
        <f t="shared" si="13"/>
        <v>146.51899999999998</v>
      </c>
      <c r="J113" s="6">
        <v>146.52000000000001</v>
      </c>
      <c r="K113" s="6">
        <v>20</v>
      </c>
      <c r="L113" s="6">
        <v>100</v>
      </c>
      <c r="M113" s="6">
        <f t="shared" si="8"/>
        <v>21.765999999999998</v>
      </c>
      <c r="N113" s="6">
        <v>26.831</v>
      </c>
      <c r="O113" s="6">
        <v>70</v>
      </c>
      <c r="P113" s="1">
        <f t="shared" si="14"/>
        <v>25.325000000000006</v>
      </c>
      <c r="Q113" s="20">
        <f t="shared" si="15"/>
        <v>23.27023798584948</v>
      </c>
      <c r="R113" s="20">
        <f>AVERAGE(Q113:Q115)</f>
        <v>24.438988867762617</v>
      </c>
      <c r="S113" s="20">
        <f>STDEV(Q113:Q115)</f>
        <v>1.2708887242693021</v>
      </c>
    </row>
    <row r="114" spans="1:19" s="1" customFormat="1" x14ac:dyDescent="0.2">
      <c r="A114" s="1">
        <v>113</v>
      </c>
      <c r="B114" s="1" t="s">
        <v>36</v>
      </c>
      <c r="C114" s="1" t="s">
        <v>36</v>
      </c>
      <c r="D114" s="6" t="s">
        <v>90</v>
      </c>
      <c r="E114" s="6">
        <v>2</v>
      </c>
      <c r="F114" s="1">
        <v>123.01900000000001</v>
      </c>
      <c r="G114" s="1">
        <v>22.835000000000001</v>
      </c>
      <c r="H114" s="6">
        <v>1.7729999999999999</v>
      </c>
      <c r="I114" s="6">
        <f t="shared" si="13"/>
        <v>147.62700000000001</v>
      </c>
      <c r="J114" s="6">
        <v>147.63200000000001</v>
      </c>
      <c r="K114" s="6">
        <v>20</v>
      </c>
      <c r="L114" s="6">
        <v>100</v>
      </c>
      <c r="M114" s="6">
        <f t="shared" si="8"/>
        <v>21.773</v>
      </c>
      <c r="N114" s="6">
        <v>27.053999999999998</v>
      </c>
      <c r="O114" s="6">
        <v>71</v>
      </c>
      <c r="P114" s="1">
        <f t="shared" si="14"/>
        <v>26.404999999999994</v>
      </c>
      <c r="Q114" s="20">
        <f t="shared" si="15"/>
        <v>24.254811004455057</v>
      </c>
    </row>
    <row r="115" spans="1:19" s="1" customFormat="1" x14ac:dyDescent="0.2">
      <c r="A115" s="1">
        <v>114</v>
      </c>
      <c r="B115" s="1" t="s">
        <v>36</v>
      </c>
      <c r="C115" s="1" t="s">
        <v>36</v>
      </c>
      <c r="D115" s="6" t="s">
        <v>90</v>
      </c>
      <c r="E115" s="6">
        <v>3</v>
      </c>
      <c r="F115" s="1">
        <v>118.55200000000001</v>
      </c>
      <c r="G115" s="1">
        <v>22.49</v>
      </c>
      <c r="H115" s="6">
        <v>1.7509999999999999</v>
      </c>
      <c r="I115" s="6">
        <f t="shared" si="13"/>
        <v>142.79300000000001</v>
      </c>
      <c r="J115" s="6">
        <v>142.80000000000001</v>
      </c>
      <c r="K115" s="6">
        <v>20</v>
      </c>
      <c r="L115" s="6">
        <v>100</v>
      </c>
      <c r="M115" s="6">
        <f t="shared" si="8"/>
        <v>21.751000000000001</v>
      </c>
      <c r="N115" s="6">
        <v>27.361000000000001</v>
      </c>
      <c r="O115" s="6">
        <v>71</v>
      </c>
      <c r="P115" s="1">
        <f t="shared" si="14"/>
        <v>28.05</v>
      </c>
      <c r="Q115" s="20">
        <f t="shared" si="15"/>
        <v>25.791917612983308</v>
      </c>
    </row>
    <row r="116" spans="1:19" s="1" customFormat="1" x14ac:dyDescent="0.2">
      <c r="A116" s="1">
        <v>115</v>
      </c>
      <c r="B116" s="1" t="s">
        <v>37</v>
      </c>
      <c r="C116" s="1" t="s">
        <v>37</v>
      </c>
      <c r="D116" s="1" t="s">
        <v>42</v>
      </c>
      <c r="E116" s="6">
        <v>1</v>
      </c>
      <c r="F116" s="1">
        <v>116.12</v>
      </c>
      <c r="G116" s="1">
        <v>22.984999999999999</v>
      </c>
      <c r="H116" s="6">
        <v>1.7529999999999999</v>
      </c>
      <c r="I116" s="6">
        <f t="shared" si="13"/>
        <v>140.858</v>
      </c>
      <c r="J116" s="6">
        <v>140.852</v>
      </c>
      <c r="K116" s="6">
        <v>20</v>
      </c>
      <c r="L116" s="6">
        <v>100</v>
      </c>
      <c r="M116" s="6">
        <f t="shared" si="8"/>
        <v>21.753</v>
      </c>
      <c r="N116" s="6">
        <v>26.812999999999999</v>
      </c>
      <c r="O116" s="6">
        <v>73</v>
      </c>
      <c r="P116" s="1">
        <f t="shared" si="14"/>
        <v>25.299999999999994</v>
      </c>
      <c r="Q116" s="20">
        <f t="shared" si="15"/>
        <v>23.261159380315348</v>
      </c>
      <c r="R116" s="20">
        <f>AVERAGE(Q116:Q118)</f>
        <v>24.019045122843462</v>
      </c>
      <c r="S116" s="20">
        <f>STDEV(Q116:Q118)</f>
        <v>0.68586064066583374</v>
      </c>
    </row>
    <row r="117" spans="1:19" s="1" customFormat="1" ht="16" customHeight="1" x14ac:dyDescent="0.2">
      <c r="A117" s="1">
        <v>116</v>
      </c>
      <c r="B117" s="1" t="s">
        <v>37</v>
      </c>
      <c r="C117" s="1" t="s">
        <v>37</v>
      </c>
      <c r="D117" s="1" t="s">
        <v>42</v>
      </c>
      <c r="E117" s="6">
        <v>2</v>
      </c>
      <c r="F117" s="1">
        <v>120.45099999999999</v>
      </c>
      <c r="G117" s="1">
        <v>22.905999999999999</v>
      </c>
      <c r="H117" s="6">
        <v>1.7749999999999999</v>
      </c>
      <c r="I117" s="6">
        <f t="shared" si="13"/>
        <v>145.13200000000001</v>
      </c>
      <c r="J117" s="6">
        <v>145.131</v>
      </c>
      <c r="K117" s="6">
        <v>20</v>
      </c>
      <c r="L117" s="6">
        <v>100</v>
      </c>
      <c r="M117" s="6">
        <f t="shared" si="8"/>
        <v>21.774999999999999</v>
      </c>
      <c r="N117" s="6">
        <v>27.131</v>
      </c>
      <c r="O117" s="6">
        <v>72</v>
      </c>
      <c r="P117" s="1">
        <f t="shared" si="14"/>
        <v>26.780000000000008</v>
      </c>
      <c r="Q117" s="20">
        <f t="shared" si="15"/>
        <v>24.597014925373131</v>
      </c>
      <c r="R117" s="6"/>
      <c r="S117" s="6"/>
    </row>
    <row r="118" spans="1:19" s="1" customFormat="1" x14ac:dyDescent="0.2">
      <c r="A118" s="1">
        <v>117</v>
      </c>
      <c r="B118" s="1" t="s">
        <v>37</v>
      </c>
      <c r="C118" s="1" t="s">
        <v>37</v>
      </c>
      <c r="D118" s="1" t="s">
        <v>42</v>
      </c>
      <c r="E118" s="6">
        <v>3</v>
      </c>
      <c r="F118" s="1">
        <v>123.958</v>
      </c>
      <c r="G118" s="1">
        <v>22.713999999999999</v>
      </c>
      <c r="H118" s="6">
        <v>1.7529999999999999</v>
      </c>
      <c r="I118" s="6">
        <f t="shared" si="13"/>
        <v>148.42499999999998</v>
      </c>
      <c r="J118" s="6">
        <v>148.416</v>
      </c>
      <c r="K118" s="6">
        <v>20</v>
      </c>
      <c r="L118" s="6">
        <v>100</v>
      </c>
      <c r="M118" s="6">
        <f t="shared" si="8"/>
        <v>21.753</v>
      </c>
      <c r="N118" s="6">
        <v>27.016999999999999</v>
      </c>
      <c r="O118" s="6">
        <v>71</v>
      </c>
      <c r="P118" s="1">
        <f t="shared" si="14"/>
        <v>26.32</v>
      </c>
      <c r="Q118" s="20">
        <f t="shared" si="15"/>
        <v>24.198961062841899</v>
      </c>
      <c r="R118" s="6"/>
      <c r="S118" s="6"/>
    </row>
    <row r="119" spans="1:19" s="1" customFormat="1" x14ac:dyDescent="0.2">
      <c r="A119" s="1">
        <v>118</v>
      </c>
      <c r="B119" s="1" t="s">
        <v>37</v>
      </c>
      <c r="C119" s="1" t="s">
        <v>37</v>
      </c>
      <c r="D119" s="6" t="s">
        <v>90</v>
      </c>
      <c r="E119" s="6">
        <v>1</v>
      </c>
      <c r="F119" s="1">
        <v>120.767</v>
      </c>
      <c r="G119" s="1">
        <v>22.21</v>
      </c>
      <c r="H119" s="6">
        <v>1.778</v>
      </c>
      <c r="I119" s="6">
        <f t="shared" si="13"/>
        <v>144.755</v>
      </c>
      <c r="J119" s="6">
        <v>144.75899999999999</v>
      </c>
      <c r="K119" s="6">
        <v>20</v>
      </c>
      <c r="L119" s="6">
        <v>100</v>
      </c>
      <c r="M119" s="6">
        <f t="shared" si="8"/>
        <v>21.777999999999999</v>
      </c>
      <c r="N119" s="6">
        <v>27.98</v>
      </c>
      <c r="O119" s="6">
        <v>71</v>
      </c>
      <c r="P119" s="1">
        <f t="shared" si="14"/>
        <v>31.010000000000009</v>
      </c>
      <c r="Q119" s="20">
        <f t="shared" si="15"/>
        <v>28.478280833869043</v>
      </c>
      <c r="R119" s="20">
        <f>AVERAGE(Q119:Q121)</f>
        <v>30.128163307157347</v>
      </c>
      <c r="S119" s="20">
        <f>STDEV(Q119:Q121)</f>
        <v>1.4432274513849626</v>
      </c>
    </row>
    <row r="120" spans="1:19" s="1" customFormat="1" x14ac:dyDescent="0.2">
      <c r="A120" s="1">
        <v>119</v>
      </c>
      <c r="B120" s="1" t="s">
        <v>37</v>
      </c>
      <c r="C120" s="1" t="s">
        <v>37</v>
      </c>
      <c r="D120" s="6" t="s">
        <v>90</v>
      </c>
      <c r="E120" s="6">
        <v>2</v>
      </c>
      <c r="F120" s="1">
        <v>120.08499999999999</v>
      </c>
      <c r="G120" s="1">
        <v>22.704999999999998</v>
      </c>
      <c r="H120" s="6">
        <v>1.8049999999999999</v>
      </c>
      <c r="I120" s="6">
        <f t="shared" si="13"/>
        <v>144.595</v>
      </c>
      <c r="J120" s="6">
        <v>144.59299999999999</v>
      </c>
      <c r="K120" s="6">
        <v>20</v>
      </c>
      <c r="L120" s="6">
        <v>100</v>
      </c>
      <c r="M120" s="6">
        <f t="shared" si="8"/>
        <v>21.805</v>
      </c>
      <c r="N120" s="6">
        <v>28.51</v>
      </c>
      <c r="O120" s="6">
        <v>69</v>
      </c>
      <c r="P120" s="1">
        <f t="shared" si="14"/>
        <v>33.525000000000013</v>
      </c>
      <c r="Q120" s="20">
        <f t="shared" si="15"/>
        <v>30.749828021096096</v>
      </c>
    </row>
    <row r="121" spans="1:19" s="1" customFormat="1" x14ac:dyDescent="0.2">
      <c r="A121" s="1">
        <v>120</v>
      </c>
      <c r="B121" s="1" t="s">
        <v>37</v>
      </c>
      <c r="C121" s="1" t="s">
        <v>37</v>
      </c>
      <c r="D121" s="6" t="s">
        <v>90</v>
      </c>
      <c r="E121" s="6">
        <v>3</v>
      </c>
      <c r="F121" s="1">
        <v>116.121</v>
      </c>
      <c r="G121" s="1">
        <v>23.026</v>
      </c>
      <c r="H121" s="6">
        <v>1.6970000000000001</v>
      </c>
      <c r="I121" s="6">
        <f t="shared" si="13"/>
        <v>140.84399999999999</v>
      </c>
      <c r="J121" s="6">
        <v>140.84399999999999</v>
      </c>
      <c r="K121" s="6">
        <v>20</v>
      </c>
      <c r="L121" s="6">
        <v>100</v>
      </c>
      <c r="M121" s="6">
        <f t="shared" si="8"/>
        <v>21.696999999999999</v>
      </c>
      <c r="N121" s="6">
        <v>28.457000000000001</v>
      </c>
      <c r="O121" s="6">
        <v>71</v>
      </c>
      <c r="P121" s="1">
        <f t="shared" si="14"/>
        <v>33.800000000000004</v>
      </c>
      <c r="Q121" s="20">
        <f t="shared" si="15"/>
        <v>31.156381066506889</v>
      </c>
    </row>
    <row r="122" spans="1:19" s="1" customFormat="1" x14ac:dyDescent="0.2">
      <c r="A122" s="1">
        <v>121</v>
      </c>
      <c r="B122" s="1" t="s">
        <v>38</v>
      </c>
      <c r="C122" s="1" t="s">
        <v>38</v>
      </c>
      <c r="D122" s="1" t="s">
        <v>42</v>
      </c>
      <c r="E122" s="6">
        <v>1</v>
      </c>
      <c r="F122" s="1">
        <v>122.31100000000001</v>
      </c>
      <c r="G122" s="1">
        <v>22.495000000000001</v>
      </c>
      <c r="H122" s="6">
        <v>1.778</v>
      </c>
      <c r="I122" s="6">
        <f t="shared" si="13"/>
        <v>146.584</v>
      </c>
      <c r="J122" s="6">
        <v>146.583</v>
      </c>
      <c r="K122" s="6">
        <v>20</v>
      </c>
      <c r="L122" s="6">
        <v>100</v>
      </c>
      <c r="M122" s="6">
        <f t="shared" si="8"/>
        <v>21.777999999999999</v>
      </c>
      <c r="N122" s="6">
        <v>27.016999999999999</v>
      </c>
      <c r="O122" s="6">
        <v>70</v>
      </c>
      <c r="P122" s="1">
        <f t="shared" si="14"/>
        <v>26.195000000000004</v>
      </c>
      <c r="Q122" s="20">
        <f t="shared" si="15"/>
        <v>24.056387179722645</v>
      </c>
      <c r="R122" s="20">
        <f>AVERAGE(Q122:Q124)</f>
        <v>23.574411550602466</v>
      </c>
      <c r="S122" s="20">
        <f>STDEV(Q122:Q124)</f>
        <v>4.5274461438163929</v>
      </c>
    </row>
    <row r="123" spans="1:19" s="1" customFormat="1" x14ac:dyDescent="0.2">
      <c r="A123" s="1">
        <v>122</v>
      </c>
      <c r="B123" s="1" t="s">
        <v>38</v>
      </c>
      <c r="C123" s="1" t="s">
        <v>38</v>
      </c>
      <c r="D123" s="1" t="s">
        <v>42</v>
      </c>
      <c r="E123" s="6">
        <v>2</v>
      </c>
      <c r="F123" s="1">
        <v>123.035</v>
      </c>
      <c r="G123" s="1">
        <v>22.837</v>
      </c>
      <c r="H123" s="6">
        <v>1.766</v>
      </c>
      <c r="I123" s="6">
        <f t="shared" si="13"/>
        <v>147.63799999999998</v>
      </c>
      <c r="J123" s="6">
        <v>147.626</v>
      </c>
      <c r="K123" s="6">
        <v>20</v>
      </c>
      <c r="L123" s="6">
        <v>100</v>
      </c>
      <c r="M123" s="6">
        <f t="shared" si="8"/>
        <v>21.765999999999998</v>
      </c>
      <c r="N123" s="6">
        <v>27.826000000000001</v>
      </c>
      <c r="O123" s="6">
        <v>71</v>
      </c>
      <c r="P123" s="1">
        <f t="shared" si="14"/>
        <v>30.300000000000011</v>
      </c>
      <c r="Q123" s="20">
        <f t="shared" si="15"/>
        <v>27.841587797482315</v>
      </c>
      <c r="R123" s="6"/>
      <c r="S123" s="6"/>
    </row>
    <row r="124" spans="1:19" s="1" customFormat="1" x14ac:dyDescent="0.2">
      <c r="A124" s="1">
        <v>123</v>
      </c>
      <c r="B124" s="1" t="s">
        <v>38</v>
      </c>
      <c r="C124" s="1" t="s">
        <v>38</v>
      </c>
      <c r="D124" s="1" t="s">
        <v>42</v>
      </c>
      <c r="E124" s="6">
        <v>3</v>
      </c>
      <c r="F124" s="1">
        <v>118.559</v>
      </c>
      <c r="G124" s="1">
        <v>22.474</v>
      </c>
      <c r="H124" s="6">
        <v>1.758</v>
      </c>
      <c r="I124" s="6">
        <f t="shared" si="13"/>
        <v>142.791</v>
      </c>
      <c r="J124" s="6">
        <v>142.77600000000001</v>
      </c>
      <c r="K124" s="6">
        <v>20</v>
      </c>
      <c r="L124" s="6">
        <v>100</v>
      </c>
      <c r="M124" s="6">
        <f t="shared" si="8"/>
        <v>21.757999999999999</v>
      </c>
      <c r="N124" s="6">
        <v>25.853999999999999</v>
      </c>
      <c r="O124" s="6">
        <v>71</v>
      </c>
      <c r="P124" s="1">
        <f t="shared" si="14"/>
        <v>20.48</v>
      </c>
      <c r="Q124" s="20">
        <f t="shared" si="15"/>
        <v>18.825259674602446</v>
      </c>
      <c r="R124" s="6"/>
      <c r="S124" s="6"/>
    </row>
    <row r="125" spans="1:19" s="1" customFormat="1" x14ac:dyDescent="0.2">
      <c r="A125" s="1">
        <v>124</v>
      </c>
      <c r="B125" s="1" t="s">
        <v>38</v>
      </c>
      <c r="C125" s="1" t="s">
        <v>38</v>
      </c>
      <c r="D125" s="6" t="s">
        <v>90</v>
      </c>
      <c r="E125" s="6">
        <v>1</v>
      </c>
      <c r="F125" s="1">
        <v>115.285</v>
      </c>
      <c r="G125" s="1">
        <v>22.17</v>
      </c>
      <c r="H125" s="6">
        <v>1.7270000000000001</v>
      </c>
      <c r="I125" s="6">
        <f t="shared" si="13"/>
        <v>139.18199999999999</v>
      </c>
      <c r="J125" s="6">
        <v>139.18100000000001</v>
      </c>
      <c r="K125" s="6">
        <v>20</v>
      </c>
      <c r="L125" s="6">
        <v>100</v>
      </c>
      <c r="M125" s="6">
        <f t="shared" si="8"/>
        <v>21.727</v>
      </c>
      <c r="N125" s="6">
        <v>31.780999999999999</v>
      </c>
      <c r="O125" s="6">
        <v>63</v>
      </c>
      <c r="P125" s="1">
        <f t="shared" si="14"/>
        <v>50.269999999999996</v>
      </c>
      <c r="Q125" s="20">
        <f t="shared" si="15"/>
        <v>46.274221015326553</v>
      </c>
      <c r="R125" s="20">
        <f>AVERAGE(Q125:Q127)</f>
        <v>49.149716711138495</v>
      </c>
      <c r="S125" s="20">
        <f>STDEV(Q125:Q127)</f>
        <v>2.7583960743774139</v>
      </c>
    </row>
    <row r="126" spans="1:19" s="1" customFormat="1" x14ac:dyDescent="0.2">
      <c r="A126" s="1">
        <v>125</v>
      </c>
      <c r="B126" s="1" t="s">
        <v>38</v>
      </c>
      <c r="C126" s="1" t="s">
        <v>38</v>
      </c>
      <c r="D126" s="6" t="s">
        <v>90</v>
      </c>
      <c r="E126" s="6">
        <v>2</v>
      </c>
      <c r="F126" s="1">
        <v>115.71</v>
      </c>
      <c r="G126" s="1">
        <v>22.803000000000001</v>
      </c>
      <c r="H126" s="6">
        <v>1.7330000000000001</v>
      </c>
      <c r="I126" s="6">
        <f t="shared" si="13"/>
        <v>140.24600000000001</v>
      </c>
      <c r="J126" s="6">
        <v>140.24600000000001</v>
      </c>
      <c r="K126" s="6">
        <v>20</v>
      </c>
      <c r="L126" s="6">
        <v>100</v>
      </c>
      <c r="M126" s="6">
        <f t="shared" si="8"/>
        <v>21.733000000000001</v>
      </c>
      <c r="N126" s="6">
        <v>32.984999999999999</v>
      </c>
      <c r="O126" s="6">
        <v>65</v>
      </c>
      <c r="P126" s="1">
        <f t="shared" si="14"/>
        <v>56.259999999999991</v>
      </c>
      <c r="Q126" s="20">
        <f t="shared" si="15"/>
        <v>51.773800211659683</v>
      </c>
    </row>
    <row r="127" spans="1:19" s="1" customFormat="1" x14ac:dyDescent="0.2">
      <c r="A127" s="1">
        <v>126</v>
      </c>
      <c r="B127" s="1" t="s">
        <v>38</v>
      </c>
      <c r="C127" s="1" t="s">
        <v>38</v>
      </c>
      <c r="D127" s="6" t="s">
        <v>90</v>
      </c>
      <c r="E127" s="6">
        <v>3</v>
      </c>
      <c r="F127" s="1">
        <v>122.629</v>
      </c>
      <c r="G127" s="1">
        <v>22.155999999999999</v>
      </c>
      <c r="H127" s="6">
        <v>1.7909999999999999</v>
      </c>
      <c r="I127" s="6">
        <f t="shared" si="13"/>
        <v>146.57599999999999</v>
      </c>
      <c r="J127" s="6">
        <v>146.57499999999999</v>
      </c>
      <c r="K127" s="6">
        <v>20</v>
      </c>
      <c r="L127" s="6">
        <v>100</v>
      </c>
      <c r="M127" s="6">
        <f t="shared" si="8"/>
        <v>21.791</v>
      </c>
      <c r="N127" s="6">
        <v>32.555999999999997</v>
      </c>
      <c r="O127" s="6">
        <v>63</v>
      </c>
      <c r="P127" s="1">
        <f t="shared" si="14"/>
        <v>53.824999999999989</v>
      </c>
      <c r="Q127" s="20">
        <f t="shared" si="15"/>
        <v>49.401128906429257</v>
      </c>
    </row>
    <row r="128" spans="1:19" s="1" customFormat="1" x14ac:dyDescent="0.2">
      <c r="A128" s="1">
        <v>127</v>
      </c>
      <c r="B128" s="6" t="s">
        <v>201</v>
      </c>
      <c r="C128" s="6" t="s">
        <v>47</v>
      </c>
      <c r="D128" s="1" t="s">
        <v>42</v>
      </c>
      <c r="E128" s="6">
        <v>1</v>
      </c>
      <c r="F128" s="1">
        <v>120.779</v>
      </c>
      <c r="G128" s="1">
        <v>22.204999999999998</v>
      </c>
      <c r="H128" s="6">
        <v>1.7250000000000001</v>
      </c>
      <c r="I128" s="6">
        <f t="shared" si="13"/>
        <v>144.70899999999997</v>
      </c>
      <c r="J128" s="6">
        <v>144.69999999999999</v>
      </c>
      <c r="K128" s="6">
        <v>20</v>
      </c>
      <c r="L128" s="6">
        <v>100</v>
      </c>
      <c r="M128" s="6">
        <f t="shared" si="8"/>
        <v>21.725000000000001</v>
      </c>
      <c r="N128" s="6">
        <v>24.274999999999999</v>
      </c>
      <c r="O128" s="6">
        <v>81</v>
      </c>
      <c r="P128" s="1">
        <f t="shared" si="14"/>
        <v>12.749999999999986</v>
      </c>
      <c r="Q128" s="20">
        <f t="shared" si="15"/>
        <v>11.737629459148433</v>
      </c>
      <c r="R128" s="20">
        <f>AVERAGE(Q128:Q130)</f>
        <v>11.539441457645362</v>
      </c>
      <c r="S128" s="20">
        <f>STDEV(Q128:Q130)</f>
        <v>0.19479017887661032</v>
      </c>
    </row>
    <row r="129" spans="1:22" s="1" customFormat="1" x14ac:dyDescent="0.2">
      <c r="A129" s="1">
        <v>128</v>
      </c>
      <c r="B129" s="6" t="s">
        <v>201</v>
      </c>
      <c r="C129" s="6" t="s">
        <v>47</v>
      </c>
      <c r="D129" s="1" t="s">
        <v>42</v>
      </c>
      <c r="E129" s="6">
        <v>2</v>
      </c>
      <c r="F129" s="1">
        <v>124.554</v>
      </c>
      <c r="G129" s="1">
        <v>22.702000000000002</v>
      </c>
      <c r="H129" s="6">
        <v>1.6950000000000001</v>
      </c>
      <c r="I129" s="6">
        <f t="shared" si="13"/>
        <v>148.95099999999999</v>
      </c>
      <c r="J129" s="6">
        <v>148.94999999999999</v>
      </c>
      <c r="K129" s="6">
        <v>20</v>
      </c>
      <c r="L129" s="6">
        <v>100</v>
      </c>
      <c r="M129" s="6">
        <f t="shared" si="8"/>
        <v>21.695</v>
      </c>
      <c r="N129" s="6">
        <v>24.157</v>
      </c>
      <c r="O129" s="6">
        <v>85</v>
      </c>
      <c r="P129" s="1">
        <f t="shared" si="14"/>
        <v>12.309999999999999</v>
      </c>
      <c r="Q129" s="20">
        <f t="shared" si="15"/>
        <v>11.348236920949528</v>
      </c>
      <c r="R129" s="6"/>
      <c r="S129" s="6"/>
    </row>
    <row r="130" spans="1:22" s="1" customFormat="1" x14ac:dyDescent="0.2">
      <c r="A130" s="1">
        <v>129</v>
      </c>
      <c r="B130" s="6" t="s">
        <v>201</v>
      </c>
      <c r="C130" s="6" t="s">
        <v>47</v>
      </c>
      <c r="D130" s="1" t="s">
        <v>42</v>
      </c>
      <c r="E130" s="6">
        <v>3</v>
      </c>
      <c r="F130" s="1">
        <v>124.003</v>
      </c>
      <c r="G130" s="1">
        <v>23.021999999999998</v>
      </c>
      <c r="H130" s="6">
        <v>1.782</v>
      </c>
      <c r="I130" s="6">
        <f t="shared" ref="I130:I138" si="16">SUM(F130:H130)</f>
        <v>148.80700000000002</v>
      </c>
      <c r="J130" s="6">
        <v>148.792</v>
      </c>
      <c r="K130" s="6">
        <v>20</v>
      </c>
      <c r="L130" s="6">
        <v>100</v>
      </c>
      <c r="M130" s="6">
        <f t="shared" ref="M130:M193" si="17">SUM(H130,K130)</f>
        <v>21.782</v>
      </c>
      <c r="N130" s="6">
        <v>24.294</v>
      </c>
      <c r="O130" s="6">
        <v>85</v>
      </c>
      <c r="P130" s="1">
        <f t="shared" si="14"/>
        <v>12.560000000000002</v>
      </c>
      <c r="Q130" s="20">
        <f t="shared" si="15"/>
        <v>11.532457992838125</v>
      </c>
      <c r="R130" s="6"/>
      <c r="S130" s="6"/>
    </row>
    <row r="131" spans="1:22" s="1" customFormat="1" x14ac:dyDescent="0.2">
      <c r="A131" s="1">
        <v>130</v>
      </c>
      <c r="B131" s="1" t="s">
        <v>11</v>
      </c>
      <c r="C131" s="1" t="s">
        <v>11</v>
      </c>
      <c r="D131" s="1" t="s">
        <v>42</v>
      </c>
      <c r="E131" s="1">
        <v>1</v>
      </c>
      <c r="F131" s="1">
        <v>149.42599999999999</v>
      </c>
      <c r="G131" s="1">
        <v>22.248000000000001</v>
      </c>
      <c r="H131" s="1">
        <v>1.766</v>
      </c>
      <c r="I131" s="1">
        <f t="shared" si="16"/>
        <v>173.43999999999997</v>
      </c>
      <c r="J131" s="1">
        <v>173.435</v>
      </c>
      <c r="K131" s="1">
        <v>20</v>
      </c>
      <c r="L131" s="1">
        <v>100</v>
      </c>
      <c r="M131" s="1">
        <f t="shared" si="17"/>
        <v>21.765999999999998</v>
      </c>
      <c r="N131" s="1">
        <v>40.332000000000001</v>
      </c>
      <c r="O131" s="1">
        <v>65</v>
      </c>
      <c r="P131" s="1">
        <f t="shared" si="14"/>
        <v>92.830000000000013</v>
      </c>
      <c r="Q131" s="20">
        <f t="shared" si="15"/>
        <v>85.298171460075338</v>
      </c>
      <c r="R131" s="20">
        <f>AVERAGE(Q131:Q133)</f>
        <v>91.298969973365885</v>
      </c>
      <c r="S131" s="20">
        <f>STDEV(Q131:Q133)</f>
        <v>5.9063224498679956</v>
      </c>
      <c r="T131" s="20">
        <f>AVERAGE(Q131:Q133,Q137:Q139,Q143:Q145,Q149:Q151)</f>
        <v>41.339174077712784</v>
      </c>
      <c r="U131" s="20">
        <f>STDEV(Q131:Q133,Q137:Q139,Q143:Q145,Q149:Q151)</f>
        <v>31.835635691671001</v>
      </c>
      <c r="V131" s="1" t="s">
        <v>216</v>
      </c>
    </row>
    <row r="132" spans="1:22" s="1" customFormat="1" x14ac:dyDescent="0.2">
      <c r="A132" s="1">
        <v>131</v>
      </c>
      <c r="B132" s="1" t="s">
        <v>11</v>
      </c>
      <c r="C132" s="1" t="s">
        <v>11</v>
      </c>
      <c r="D132" s="1" t="s">
        <v>42</v>
      </c>
      <c r="E132" s="1">
        <v>2</v>
      </c>
      <c r="F132" s="1">
        <v>140.07400000000001</v>
      </c>
      <c r="G132" s="1">
        <v>21.492999999999999</v>
      </c>
      <c r="H132" s="1">
        <v>1.746</v>
      </c>
      <c r="I132" s="1">
        <f t="shared" si="16"/>
        <v>163.31300000000002</v>
      </c>
      <c r="J132" s="1">
        <v>163.309</v>
      </c>
      <c r="K132" s="1">
        <v>20</v>
      </c>
      <c r="L132" s="1">
        <v>100</v>
      </c>
      <c r="M132" s="1">
        <f t="shared" si="17"/>
        <v>21.745999999999999</v>
      </c>
      <c r="N132" s="1">
        <v>41.642000000000003</v>
      </c>
      <c r="O132" s="1">
        <v>65</v>
      </c>
      <c r="P132" s="1">
        <f t="shared" si="14"/>
        <v>99.480000000000018</v>
      </c>
      <c r="Q132" s="20">
        <f t="shared" si="15"/>
        <v>91.492688310493904</v>
      </c>
      <c r="R132" s="20"/>
      <c r="S132" s="20"/>
      <c r="T132" s="20">
        <f>AVERAGE(Q134:Q136,Q140:Q142,Q146:Q148,Q152:Q154,Q158:Q160)</f>
        <v>28.858601752653062</v>
      </c>
      <c r="U132" s="20">
        <f>STDEV(Q134:Q136,Q140:Q142,Q146:Q148,Q152:Q154,Q158:Q160)</f>
        <v>10.502149637454787</v>
      </c>
      <c r="V132" s="1" t="s">
        <v>217</v>
      </c>
    </row>
    <row r="133" spans="1:22" s="1" customFormat="1" x14ac:dyDescent="0.2">
      <c r="A133" s="1">
        <v>132</v>
      </c>
      <c r="B133" s="1" t="s">
        <v>11</v>
      </c>
      <c r="C133" s="1" t="s">
        <v>11</v>
      </c>
      <c r="D133" s="1" t="s">
        <v>42</v>
      </c>
      <c r="E133" s="1">
        <v>3</v>
      </c>
      <c r="F133" s="1">
        <v>122.709</v>
      </c>
      <c r="G133" s="1">
        <v>21.838000000000001</v>
      </c>
      <c r="H133" s="1">
        <v>1.7350000000000001</v>
      </c>
      <c r="I133" s="1">
        <f t="shared" si="16"/>
        <v>146.28200000000001</v>
      </c>
      <c r="J133" s="1">
        <v>146.279</v>
      </c>
      <c r="K133" s="1">
        <v>20</v>
      </c>
      <c r="L133" s="1">
        <v>100</v>
      </c>
      <c r="M133" s="1">
        <f t="shared" si="17"/>
        <v>21.734999999999999</v>
      </c>
      <c r="N133" s="1">
        <v>42.841000000000001</v>
      </c>
      <c r="O133" s="1">
        <v>65</v>
      </c>
      <c r="P133" s="1">
        <f t="shared" si="14"/>
        <v>105.53000000000002</v>
      </c>
      <c r="Q133" s="20">
        <f t="shared" si="15"/>
        <v>97.1060501495284</v>
      </c>
      <c r="R133" s="20"/>
      <c r="S133" s="20"/>
    </row>
    <row r="134" spans="1:22" s="1" customFormat="1" x14ac:dyDescent="0.2">
      <c r="A134" s="1">
        <v>133</v>
      </c>
      <c r="B134" s="1" t="s">
        <v>11</v>
      </c>
      <c r="C134" s="1" t="s">
        <v>11</v>
      </c>
      <c r="D134" s="6" t="s">
        <v>90</v>
      </c>
      <c r="E134" s="6">
        <v>1</v>
      </c>
      <c r="F134" s="1">
        <v>116.79900000000001</v>
      </c>
      <c r="G134" s="1">
        <v>22.178999999999998</v>
      </c>
      <c r="H134" s="1">
        <v>1.7070000000000001</v>
      </c>
      <c r="I134" s="6">
        <f t="shared" si="16"/>
        <v>140.685</v>
      </c>
      <c r="J134" s="6">
        <v>140.68600000000001</v>
      </c>
      <c r="K134" s="6">
        <v>20</v>
      </c>
      <c r="L134" s="6">
        <v>100</v>
      </c>
      <c r="M134" s="6">
        <f t="shared" si="17"/>
        <v>21.707000000000001</v>
      </c>
      <c r="N134" s="1">
        <v>29.274000000000001</v>
      </c>
      <c r="O134" s="1">
        <v>63</v>
      </c>
      <c r="P134" s="1">
        <f t="shared" si="14"/>
        <v>37.835000000000001</v>
      </c>
      <c r="Q134" s="20">
        <f t="shared" si="15"/>
        <v>34.859722670106414</v>
      </c>
      <c r="R134" s="20">
        <f>AVERAGE(Q134:Q136)</f>
        <v>32.30232067040135</v>
      </c>
      <c r="S134" s="20">
        <f>STDEV(Q134:Q136)</f>
        <v>2.488965826564919</v>
      </c>
    </row>
    <row r="135" spans="1:22" s="1" customFormat="1" x14ac:dyDescent="0.2">
      <c r="A135" s="1">
        <v>134</v>
      </c>
      <c r="B135" s="1" t="s">
        <v>11</v>
      </c>
      <c r="C135" s="1" t="s">
        <v>11</v>
      </c>
      <c r="D135" s="6" t="s">
        <v>90</v>
      </c>
      <c r="E135" s="6">
        <v>2</v>
      </c>
      <c r="F135" s="1">
        <v>121.389</v>
      </c>
      <c r="G135" s="1">
        <v>22.422999999999998</v>
      </c>
      <c r="H135" s="1">
        <v>1.778</v>
      </c>
      <c r="I135" s="6">
        <f t="shared" si="16"/>
        <v>145.58999999999997</v>
      </c>
      <c r="J135" s="6">
        <v>145.59</v>
      </c>
      <c r="K135" s="6">
        <v>20</v>
      </c>
      <c r="L135" s="6">
        <v>100</v>
      </c>
      <c r="M135" s="6">
        <f t="shared" si="17"/>
        <v>21.777999999999999</v>
      </c>
      <c r="N135" s="1">
        <v>28.286999999999999</v>
      </c>
      <c r="O135" s="1">
        <v>63</v>
      </c>
      <c r="P135" s="1">
        <f t="shared" si="14"/>
        <v>32.545000000000002</v>
      </c>
      <c r="Q135" s="20">
        <f t="shared" si="15"/>
        <v>29.887960326935428</v>
      </c>
    </row>
    <row r="136" spans="1:22" s="1" customFormat="1" x14ac:dyDescent="0.2">
      <c r="A136" s="1">
        <v>135</v>
      </c>
      <c r="B136" s="1" t="s">
        <v>11</v>
      </c>
      <c r="C136" s="1" t="s">
        <v>11</v>
      </c>
      <c r="D136" s="6" t="s">
        <v>90</v>
      </c>
      <c r="E136" s="6">
        <v>3</v>
      </c>
      <c r="F136" s="1">
        <v>142.58199999999999</v>
      </c>
      <c r="G136" s="1">
        <v>22.797000000000001</v>
      </c>
      <c r="H136" s="1">
        <v>1.748</v>
      </c>
      <c r="I136" s="6">
        <f t="shared" si="16"/>
        <v>167.12699999999998</v>
      </c>
      <c r="J136" s="6">
        <v>167.126</v>
      </c>
      <c r="K136" s="6">
        <v>20</v>
      </c>
      <c r="L136" s="6">
        <v>100</v>
      </c>
      <c r="M136" s="6">
        <f t="shared" si="17"/>
        <v>21.748000000000001</v>
      </c>
      <c r="N136" s="1">
        <v>28.742000000000001</v>
      </c>
      <c r="O136" s="1">
        <v>63</v>
      </c>
      <c r="P136" s="1">
        <f t="shared" si="14"/>
        <v>34.97</v>
      </c>
      <c r="Q136" s="20">
        <f t="shared" si="15"/>
        <v>32.159279014162223</v>
      </c>
    </row>
    <row r="137" spans="1:22" s="1" customFormat="1" x14ac:dyDescent="0.2">
      <c r="A137" s="1">
        <v>136</v>
      </c>
      <c r="B137" s="1" t="s">
        <v>12</v>
      </c>
      <c r="C137" s="1" t="s">
        <v>12</v>
      </c>
      <c r="D137" s="1" t="s">
        <v>42</v>
      </c>
      <c r="E137" s="1">
        <v>1</v>
      </c>
      <c r="F137" s="1">
        <v>122.642</v>
      </c>
      <c r="G137" s="1">
        <v>21.698</v>
      </c>
      <c r="H137" s="1">
        <v>1.7210000000000001</v>
      </c>
      <c r="I137" s="1">
        <f t="shared" si="16"/>
        <v>146.06100000000001</v>
      </c>
      <c r="J137" s="1">
        <v>146.05099999999999</v>
      </c>
      <c r="K137" s="1">
        <v>20</v>
      </c>
      <c r="L137" s="1">
        <v>100</v>
      </c>
      <c r="M137" s="1">
        <f t="shared" si="17"/>
        <v>21.721</v>
      </c>
      <c r="N137" s="1">
        <v>26.516999999999999</v>
      </c>
      <c r="O137" s="1">
        <v>88</v>
      </c>
      <c r="P137" s="1">
        <f t="shared" si="14"/>
        <v>23.979999999999997</v>
      </c>
      <c r="Q137" s="20">
        <f t="shared" si="15"/>
        <v>22.080014732286717</v>
      </c>
      <c r="R137" s="20">
        <f>AVERAGE(Q137:Q139)</f>
        <v>19.596389748515648</v>
      </c>
      <c r="S137" s="20">
        <f>STDEV(Q137:Q139)</f>
        <v>2.8519804610013653</v>
      </c>
    </row>
    <row r="138" spans="1:22" s="1" customFormat="1" x14ac:dyDescent="0.2">
      <c r="A138" s="1">
        <v>137</v>
      </c>
      <c r="B138" s="1" t="s">
        <v>12</v>
      </c>
      <c r="C138" s="1" t="s">
        <v>12</v>
      </c>
      <c r="D138" s="1" t="s">
        <v>42</v>
      </c>
      <c r="E138" s="1">
        <v>2</v>
      </c>
      <c r="F138" s="1">
        <v>123.426</v>
      </c>
      <c r="G138" s="1">
        <v>21.314</v>
      </c>
      <c r="H138" s="1">
        <v>1.7230000000000001</v>
      </c>
      <c r="I138" s="1">
        <f t="shared" si="16"/>
        <v>146.46300000000002</v>
      </c>
      <c r="J138" s="1">
        <v>146.464</v>
      </c>
      <c r="K138" s="1">
        <v>20</v>
      </c>
      <c r="L138" s="1">
        <v>100</v>
      </c>
      <c r="M138" s="1">
        <f t="shared" si="17"/>
        <v>21.722999999999999</v>
      </c>
      <c r="N138" s="1">
        <v>26.117000000000001</v>
      </c>
      <c r="O138" s="1">
        <v>87</v>
      </c>
      <c r="P138" s="1">
        <f t="shared" si="14"/>
        <v>21.97000000000001</v>
      </c>
      <c r="Q138" s="20">
        <f t="shared" si="15"/>
        <v>20.227408737283064</v>
      </c>
      <c r="R138" s="20"/>
      <c r="S138" s="20"/>
    </row>
    <row r="139" spans="1:22" s="1" customFormat="1" x14ac:dyDescent="0.2">
      <c r="A139" s="1">
        <v>138</v>
      </c>
      <c r="B139" s="1" t="s">
        <v>12</v>
      </c>
      <c r="C139" s="1" t="s">
        <v>12</v>
      </c>
      <c r="D139" s="1" t="s">
        <v>42</v>
      </c>
      <c r="E139" s="1">
        <v>3</v>
      </c>
      <c r="F139" s="1">
        <v>121.009</v>
      </c>
      <c r="G139" s="1">
        <v>21.977</v>
      </c>
      <c r="H139" s="1">
        <v>1.7210000000000001</v>
      </c>
      <c r="I139" s="1">
        <v>144.70500000000001</v>
      </c>
      <c r="J139" s="1">
        <v>144.70400000000001</v>
      </c>
      <c r="K139" s="1">
        <v>20</v>
      </c>
      <c r="L139" s="1">
        <v>100</v>
      </c>
      <c r="M139" s="1">
        <f t="shared" si="17"/>
        <v>21.721</v>
      </c>
      <c r="N139" s="1">
        <v>25.300999999999998</v>
      </c>
      <c r="O139" s="1">
        <v>88</v>
      </c>
      <c r="P139" s="1">
        <f t="shared" si="14"/>
        <v>17.899999999999991</v>
      </c>
      <c r="Q139" s="20">
        <f t="shared" si="15"/>
        <v>16.481745775977164</v>
      </c>
      <c r="R139" s="20"/>
      <c r="S139" s="20"/>
    </row>
    <row r="140" spans="1:22" s="1" customFormat="1" x14ac:dyDescent="0.2">
      <c r="A140" s="1">
        <v>139</v>
      </c>
      <c r="B140" s="1" t="s">
        <v>12</v>
      </c>
      <c r="C140" s="1" t="s">
        <v>12</v>
      </c>
      <c r="D140" s="6" t="s">
        <v>90</v>
      </c>
      <c r="E140" s="6">
        <v>1</v>
      </c>
      <c r="F140" s="1">
        <v>116.121</v>
      </c>
      <c r="G140" s="1">
        <v>22.984999999999999</v>
      </c>
      <c r="H140" s="6">
        <v>1.804</v>
      </c>
      <c r="I140" s="6">
        <f t="shared" ref="I140:I186" si="18">SUM(F140:H140)</f>
        <v>140.91</v>
      </c>
      <c r="J140" s="6">
        <v>140.91200000000001</v>
      </c>
      <c r="K140" s="6">
        <v>20</v>
      </c>
      <c r="L140" s="6">
        <v>100</v>
      </c>
      <c r="M140" s="6">
        <f t="shared" si="17"/>
        <v>21.803999999999998</v>
      </c>
      <c r="N140" s="6">
        <v>28.541</v>
      </c>
      <c r="O140" s="6">
        <v>68</v>
      </c>
      <c r="P140" s="1">
        <f t="shared" ref="P140:P171" si="19">100*(N140-M140)/(M140-H140)</f>
        <v>33.685000000000009</v>
      </c>
      <c r="Q140" s="20">
        <f t="shared" ref="Q140:Q171" si="20">((N140-(H140*(N140/M140))-K140)*100)/K140</f>
        <v>30.898000366905158</v>
      </c>
      <c r="R140" s="20">
        <f>AVERAGE(Q140:Q142)</f>
        <v>29.983172928097929</v>
      </c>
      <c r="S140" s="20">
        <f>STDEV(Q140:Q142)</f>
        <v>0.79267948148766443</v>
      </c>
    </row>
    <row r="141" spans="1:22" s="1" customFormat="1" x14ac:dyDescent="0.2">
      <c r="A141" s="1">
        <v>140</v>
      </c>
      <c r="B141" s="1" t="s">
        <v>12</v>
      </c>
      <c r="C141" s="1" t="s">
        <v>12</v>
      </c>
      <c r="D141" s="6" t="s">
        <v>90</v>
      </c>
      <c r="E141" s="6">
        <v>2</v>
      </c>
      <c r="F141" s="1">
        <v>120.437</v>
      </c>
      <c r="G141" s="1">
        <v>22.916</v>
      </c>
      <c r="H141" s="6">
        <v>1.6910000000000001</v>
      </c>
      <c r="I141" s="6">
        <f t="shared" si="18"/>
        <v>145.04400000000001</v>
      </c>
      <c r="J141" s="6">
        <v>145.04300000000001</v>
      </c>
      <c r="K141" s="6">
        <v>20</v>
      </c>
      <c r="L141" s="6">
        <v>100</v>
      </c>
      <c r="M141" s="6">
        <f t="shared" si="17"/>
        <v>21.690999999999999</v>
      </c>
      <c r="N141" s="6">
        <v>28.100999999999999</v>
      </c>
      <c r="O141" s="6">
        <v>67</v>
      </c>
      <c r="P141" s="1">
        <f t="shared" si="19"/>
        <v>32.049999999999997</v>
      </c>
      <c r="Q141" s="20">
        <f t="shared" si="20"/>
        <v>29.551426859065959</v>
      </c>
      <c r="R141" s="6"/>
      <c r="S141" s="6"/>
    </row>
    <row r="142" spans="1:22" s="1" customFormat="1" x14ac:dyDescent="0.2">
      <c r="A142" s="1">
        <v>141</v>
      </c>
      <c r="B142" s="1" t="s">
        <v>12</v>
      </c>
      <c r="C142" s="1" t="s">
        <v>12</v>
      </c>
      <c r="D142" s="6" t="s">
        <v>90</v>
      </c>
      <c r="E142" s="6">
        <v>3</v>
      </c>
      <c r="F142" s="1">
        <v>123.949</v>
      </c>
      <c r="G142" s="1">
        <v>22.716000000000001</v>
      </c>
      <c r="H142" s="6">
        <v>1.8440000000000001</v>
      </c>
      <c r="I142" s="6">
        <f t="shared" si="18"/>
        <v>148.50899999999999</v>
      </c>
      <c r="J142" s="6">
        <v>148.51300000000001</v>
      </c>
      <c r="K142" s="6">
        <v>20</v>
      </c>
      <c r="L142" s="6">
        <v>100</v>
      </c>
      <c r="M142" s="6">
        <f t="shared" si="17"/>
        <v>21.844000000000001</v>
      </c>
      <c r="N142" s="6">
        <v>28.288</v>
      </c>
      <c r="O142" s="6">
        <v>70</v>
      </c>
      <c r="P142" s="1">
        <f t="shared" si="19"/>
        <v>32.219999999999992</v>
      </c>
      <c r="Q142" s="20">
        <f t="shared" si="20"/>
        <v>29.500091558322659</v>
      </c>
      <c r="R142" s="6"/>
      <c r="S142" s="6"/>
    </row>
    <row r="143" spans="1:22" s="1" customFormat="1" x14ac:dyDescent="0.2">
      <c r="A143" s="1">
        <v>142</v>
      </c>
      <c r="B143" s="1" t="s">
        <v>13</v>
      </c>
      <c r="C143" s="1" t="s">
        <v>13</v>
      </c>
      <c r="D143" s="1" t="s">
        <v>42</v>
      </c>
      <c r="E143" s="1">
        <v>1</v>
      </c>
      <c r="F143" s="1">
        <v>124.437</v>
      </c>
      <c r="G143" s="1">
        <v>22.673999999999999</v>
      </c>
      <c r="H143" s="1">
        <v>1.7030000000000001</v>
      </c>
      <c r="I143" s="1">
        <f t="shared" si="18"/>
        <v>148.81399999999999</v>
      </c>
      <c r="J143" s="1">
        <v>148.81100000000001</v>
      </c>
      <c r="K143" s="1">
        <v>20</v>
      </c>
      <c r="L143" s="1">
        <v>100</v>
      </c>
      <c r="M143" s="1">
        <f t="shared" si="17"/>
        <v>21.702999999999999</v>
      </c>
      <c r="N143" s="1">
        <v>29.734000000000002</v>
      </c>
      <c r="O143" s="1">
        <v>80</v>
      </c>
      <c r="P143" s="1">
        <f t="shared" si="19"/>
        <v>40.155000000000015</v>
      </c>
      <c r="Q143" s="20">
        <f t="shared" si="20"/>
        <v>37.004100815555461</v>
      </c>
      <c r="R143" s="20">
        <f>AVERAGE(Q143:Q145)</f>
        <v>39.544262550485556</v>
      </c>
      <c r="S143" s="20">
        <f>STDEV(Q143:Q145)</f>
        <v>5.073392573825708</v>
      </c>
    </row>
    <row r="144" spans="1:22" s="1" customFormat="1" x14ac:dyDescent="0.2">
      <c r="A144" s="1">
        <v>143</v>
      </c>
      <c r="B144" s="1" t="s">
        <v>13</v>
      </c>
      <c r="C144" s="1" t="s">
        <v>13</v>
      </c>
      <c r="D144" s="1" t="s">
        <v>42</v>
      </c>
      <c r="E144" s="1">
        <v>2</v>
      </c>
      <c r="F144" s="1">
        <v>114.126</v>
      </c>
      <c r="G144" s="1">
        <v>21.442</v>
      </c>
      <c r="H144" s="1">
        <v>1.7230000000000001</v>
      </c>
      <c r="I144" s="1">
        <f t="shared" si="18"/>
        <v>137.29100000000003</v>
      </c>
      <c r="J144" s="1">
        <v>137.285</v>
      </c>
      <c r="K144" s="1">
        <v>20</v>
      </c>
      <c r="L144" s="1">
        <v>100</v>
      </c>
      <c r="M144" s="1">
        <f t="shared" si="17"/>
        <v>21.722999999999999</v>
      </c>
      <c r="N144" s="1">
        <v>29.596</v>
      </c>
      <c r="O144" s="1">
        <v>80</v>
      </c>
      <c r="P144" s="1">
        <f t="shared" si="19"/>
        <v>39.365000000000002</v>
      </c>
      <c r="Q144" s="20">
        <f t="shared" si="20"/>
        <v>36.242692077521511</v>
      </c>
    </row>
    <row r="145" spans="1:19" s="1" customFormat="1" x14ac:dyDescent="0.2">
      <c r="A145" s="1">
        <v>144</v>
      </c>
      <c r="B145" s="1" t="s">
        <v>13</v>
      </c>
      <c r="C145" s="1" t="s">
        <v>13</v>
      </c>
      <c r="D145" s="1" t="s">
        <v>42</v>
      </c>
      <c r="E145" s="1">
        <v>3</v>
      </c>
      <c r="F145" s="1">
        <v>116.637</v>
      </c>
      <c r="G145" s="1">
        <v>21.858000000000001</v>
      </c>
      <c r="H145" s="1">
        <v>1.7490000000000001</v>
      </c>
      <c r="I145" s="1">
        <f t="shared" si="18"/>
        <v>140.244</v>
      </c>
      <c r="J145" s="1">
        <v>140.24</v>
      </c>
      <c r="K145" s="1">
        <v>20</v>
      </c>
      <c r="L145" s="1">
        <v>100</v>
      </c>
      <c r="M145" s="1">
        <f t="shared" si="17"/>
        <v>21.748999999999999</v>
      </c>
      <c r="N145" s="1">
        <v>31.62</v>
      </c>
      <c r="O145" s="1">
        <v>78</v>
      </c>
      <c r="P145" s="1">
        <f t="shared" si="19"/>
        <v>49.355000000000011</v>
      </c>
      <c r="Q145" s="20">
        <f t="shared" si="20"/>
        <v>45.385994758379695</v>
      </c>
    </row>
    <row r="146" spans="1:19" s="1" customFormat="1" x14ac:dyDescent="0.2">
      <c r="A146" s="1">
        <v>145</v>
      </c>
      <c r="B146" s="1" t="s">
        <v>13</v>
      </c>
      <c r="C146" s="1" t="s">
        <v>13</v>
      </c>
      <c r="D146" s="6" t="s">
        <v>90</v>
      </c>
      <c r="E146" s="6">
        <v>1</v>
      </c>
      <c r="F146" s="1">
        <v>122.256</v>
      </c>
      <c r="G146" s="1">
        <v>22.498999999999999</v>
      </c>
      <c r="H146" s="6">
        <v>1.907</v>
      </c>
      <c r="I146" s="6">
        <f t="shared" si="18"/>
        <v>146.66200000000001</v>
      </c>
      <c r="J146" s="6">
        <v>146.678</v>
      </c>
      <c r="K146" s="6">
        <v>20</v>
      </c>
      <c r="L146" s="6">
        <v>100</v>
      </c>
      <c r="M146" s="6">
        <f t="shared" si="17"/>
        <v>21.907</v>
      </c>
      <c r="N146" s="6">
        <v>24.068000000000001</v>
      </c>
      <c r="O146" s="6">
        <v>72</v>
      </c>
      <c r="P146" s="1">
        <f t="shared" si="19"/>
        <v>10.805000000000007</v>
      </c>
      <c r="Q146" s="20">
        <f t="shared" si="20"/>
        <v>9.8644268955128567</v>
      </c>
      <c r="R146" s="20">
        <f>AVERAGE(Q146:Q148)</f>
        <v>11.25695163153067</v>
      </c>
      <c r="S146" s="20">
        <f>STDEV(Q146:Q148)</f>
        <v>1.2124492459247387</v>
      </c>
    </row>
    <row r="147" spans="1:19" s="1" customFormat="1" x14ac:dyDescent="0.2">
      <c r="A147" s="1">
        <v>146</v>
      </c>
      <c r="B147" s="1" t="s">
        <v>13</v>
      </c>
      <c r="C147" s="1" t="s">
        <v>13</v>
      </c>
      <c r="D147" s="6" t="s">
        <v>90</v>
      </c>
      <c r="E147" s="6">
        <v>2</v>
      </c>
      <c r="F147" s="1">
        <v>123.01900000000001</v>
      </c>
      <c r="G147" s="1">
        <v>22.835000000000001</v>
      </c>
      <c r="H147" s="6">
        <v>1.855</v>
      </c>
      <c r="I147" s="6">
        <f t="shared" si="18"/>
        <v>147.709</v>
      </c>
      <c r="J147" s="6">
        <v>147.715</v>
      </c>
      <c r="K147" s="6">
        <v>20</v>
      </c>
      <c r="L147" s="6">
        <v>100</v>
      </c>
      <c r="M147" s="6">
        <f t="shared" si="17"/>
        <v>21.855</v>
      </c>
      <c r="N147" s="6">
        <v>24.44</v>
      </c>
      <c r="O147" s="6">
        <v>73</v>
      </c>
      <c r="P147" s="1">
        <f t="shared" si="19"/>
        <v>12.925000000000006</v>
      </c>
      <c r="Q147" s="20">
        <f t="shared" si="20"/>
        <v>11.827956989247319</v>
      </c>
      <c r="R147" s="6"/>
      <c r="S147" s="6"/>
    </row>
    <row r="148" spans="1:19" s="1" customFormat="1" x14ac:dyDescent="0.2">
      <c r="A148" s="1">
        <v>147</v>
      </c>
      <c r="B148" s="1" t="s">
        <v>13</v>
      </c>
      <c r="C148" s="1" t="s">
        <v>13</v>
      </c>
      <c r="D148" s="6" t="s">
        <v>90</v>
      </c>
      <c r="E148" s="6">
        <v>3</v>
      </c>
      <c r="F148" s="1">
        <v>118.553</v>
      </c>
      <c r="G148" s="1">
        <v>22.474</v>
      </c>
      <c r="H148" s="6">
        <v>1.766</v>
      </c>
      <c r="I148" s="6">
        <f t="shared" si="18"/>
        <v>142.79299999999998</v>
      </c>
      <c r="J148" s="6">
        <v>142.79499999999999</v>
      </c>
      <c r="K148" s="6">
        <v>20</v>
      </c>
      <c r="L148" s="6">
        <v>100</v>
      </c>
      <c r="M148" s="6">
        <f t="shared" si="17"/>
        <v>21.765999999999998</v>
      </c>
      <c r="N148" s="6">
        <v>24.395</v>
      </c>
      <c r="O148" s="6">
        <v>73</v>
      </c>
      <c r="P148" s="1">
        <f t="shared" si="19"/>
        <v>13.145000000000007</v>
      </c>
      <c r="Q148" s="20">
        <f t="shared" si="20"/>
        <v>12.078471009831837</v>
      </c>
      <c r="R148" s="6"/>
      <c r="S148" s="6"/>
    </row>
    <row r="149" spans="1:19" s="1" customFormat="1" x14ac:dyDescent="0.2">
      <c r="A149" s="1">
        <v>148</v>
      </c>
      <c r="B149" s="1" t="s">
        <v>14</v>
      </c>
      <c r="C149" s="1" t="s">
        <v>14</v>
      </c>
      <c r="D149" s="1" t="s">
        <v>42</v>
      </c>
      <c r="E149" s="1">
        <v>1</v>
      </c>
      <c r="F149" s="1">
        <v>116.12</v>
      </c>
      <c r="G149" s="1">
        <v>22.986000000000001</v>
      </c>
      <c r="H149" s="1">
        <v>1.7290000000000001</v>
      </c>
      <c r="I149" s="1">
        <f t="shared" si="18"/>
        <v>140.83500000000001</v>
      </c>
      <c r="J149" s="1">
        <v>140.83799999999999</v>
      </c>
      <c r="K149" s="1">
        <v>20</v>
      </c>
      <c r="L149" s="1">
        <v>100</v>
      </c>
      <c r="M149" s="1">
        <f t="shared" si="17"/>
        <v>21.728999999999999</v>
      </c>
      <c r="N149" s="1">
        <v>25.006</v>
      </c>
      <c r="O149" s="1">
        <v>76</v>
      </c>
      <c r="P149" s="1">
        <f t="shared" si="19"/>
        <v>16.385000000000005</v>
      </c>
      <c r="Q149" s="20">
        <f t="shared" si="20"/>
        <v>15.081227852179122</v>
      </c>
      <c r="R149" s="20">
        <f>AVERAGE(Q149:Q151)</f>
        <v>14.917074038484069</v>
      </c>
      <c r="S149" s="20">
        <f>STDEV(Q149:Q151)</f>
        <v>0.64511121379182745</v>
      </c>
    </row>
    <row r="150" spans="1:19" s="1" customFormat="1" x14ac:dyDescent="0.2">
      <c r="A150" s="1">
        <v>149</v>
      </c>
      <c r="B150" s="1" t="s">
        <v>14</v>
      </c>
      <c r="C150" s="1" t="s">
        <v>14</v>
      </c>
      <c r="D150" s="1" t="s">
        <v>42</v>
      </c>
      <c r="E150" s="1">
        <v>2</v>
      </c>
      <c r="F150" s="1">
        <v>120.446</v>
      </c>
      <c r="G150" s="1">
        <v>22.905999999999999</v>
      </c>
      <c r="H150" s="1">
        <v>1.794</v>
      </c>
      <c r="I150" s="1">
        <f t="shared" si="18"/>
        <v>145.14600000000002</v>
      </c>
      <c r="J150" s="1">
        <v>145.14699999999999</v>
      </c>
      <c r="K150" s="1">
        <v>20</v>
      </c>
      <c r="L150" s="1">
        <v>100</v>
      </c>
      <c r="M150" s="1">
        <f t="shared" si="17"/>
        <v>21.794</v>
      </c>
      <c r="N150" s="1">
        <v>24.89</v>
      </c>
      <c r="O150" s="1">
        <v>77</v>
      </c>
      <c r="P150" s="1">
        <f t="shared" si="19"/>
        <v>15.48</v>
      </c>
      <c r="Q150" s="20">
        <f t="shared" si="20"/>
        <v>14.205744700376249</v>
      </c>
    </row>
    <row r="151" spans="1:19" s="1" customFormat="1" x14ac:dyDescent="0.2">
      <c r="A151" s="1">
        <v>150</v>
      </c>
      <c r="B151" s="1" t="s">
        <v>14</v>
      </c>
      <c r="C151" s="1" t="s">
        <v>14</v>
      </c>
      <c r="D151" s="1" t="s">
        <v>42</v>
      </c>
      <c r="E151" s="1">
        <v>3</v>
      </c>
      <c r="F151" s="1">
        <v>123.956</v>
      </c>
      <c r="G151" s="1">
        <v>22.710999999999999</v>
      </c>
      <c r="H151" s="1">
        <v>1.734</v>
      </c>
      <c r="I151" s="1">
        <f t="shared" si="18"/>
        <v>148.40100000000001</v>
      </c>
      <c r="J151" s="1">
        <v>148.399</v>
      </c>
      <c r="K151" s="1">
        <v>20</v>
      </c>
      <c r="L151" s="1">
        <v>100</v>
      </c>
      <c r="M151" s="1">
        <f t="shared" si="17"/>
        <v>21.734000000000002</v>
      </c>
      <c r="N151" s="1">
        <v>25.094999999999999</v>
      </c>
      <c r="O151" s="1">
        <v>79</v>
      </c>
      <c r="P151" s="1">
        <f t="shared" si="19"/>
        <v>16.804999999999986</v>
      </c>
      <c r="Q151" s="20">
        <f t="shared" si="20"/>
        <v>15.464249562896839</v>
      </c>
    </row>
    <row r="152" spans="1:19" s="1" customFormat="1" x14ac:dyDescent="0.2">
      <c r="A152" s="1">
        <v>151</v>
      </c>
      <c r="B152" s="1" t="s">
        <v>14</v>
      </c>
      <c r="C152" s="1" t="s">
        <v>14</v>
      </c>
      <c r="D152" s="6" t="s">
        <v>90</v>
      </c>
      <c r="E152" s="6">
        <v>1</v>
      </c>
      <c r="F152" s="1">
        <v>120.771</v>
      </c>
      <c r="G152" s="1">
        <v>22.21</v>
      </c>
      <c r="H152" s="6">
        <v>1.7729999999999999</v>
      </c>
      <c r="I152" s="6">
        <f t="shared" si="18"/>
        <v>144.75399999999999</v>
      </c>
      <c r="J152" s="6">
        <v>144.756</v>
      </c>
      <c r="K152" s="6">
        <v>20</v>
      </c>
      <c r="L152" s="6">
        <v>100</v>
      </c>
      <c r="M152" s="6">
        <f t="shared" si="17"/>
        <v>21.773</v>
      </c>
      <c r="N152" s="6">
        <v>27.786999999999999</v>
      </c>
      <c r="O152" s="6">
        <v>68</v>
      </c>
      <c r="P152" s="1">
        <f t="shared" si="19"/>
        <v>30.07</v>
      </c>
      <c r="Q152" s="20">
        <f t="shared" si="20"/>
        <v>27.621365911909237</v>
      </c>
      <c r="R152" s="20">
        <f>AVERAGE(Q152:Q154)</f>
        <v>29.0062491389169</v>
      </c>
      <c r="S152" s="20">
        <f>STDEV(Q152:Q154)</f>
        <v>1.6622294470022461</v>
      </c>
    </row>
    <row r="153" spans="1:19" s="1" customFormat="1" x14ac:dyDescent="0.2">
      <c r="A153" s="1">
        <v>152</v>
      </c>
      <c r="B153" s="1" t="s">
        <v>14</v>
      </c>
      <c r="C153" s="1" t="s">
        <v>14</v>
      </c>
      <c r="D153" s="6" t="s">
        <v>90</v>
      </c>
      <c r="E153" s="6">
        <v>2</v>
      </c>
      <c r="F153" s="1">
        <v>120.084</v>
      </c>
      <c r="G153" s="1">
        <v>22.7</v>
      </c>
      <c r="H153" s="6">
        <v>1.7529999999999999</v>
      </c>
      <c r="I153" s="6">
        <f t="shared" si="18"/>
        <v>144.53699999999998</v>
      </c>
      <c r="J153" s="6">
        <v>144.53800000000001</v>
      </c>
      <c r="K153" s="6">
        <v>20</v>
      </c>
      <c r="L153" s="6">
        <v>100</v>
      </c>
      <c r="M153" s="6">
        <f t="shared" si="17"/>
        <v>21.753</v>
      </c>
      <c r="N153" s="6">
        <v>27.963000000000001</v>
      </c>
      <c r="O153" s="6">
        <v>68</v>
      </c>
      <c r="P153" s="1">
        <f t="shared" si="19"/>
        <v>31.050000000000004</v>
      </c>
      <c r="Q153" s="20">
        <f t="shared" si="20"/>
        <v>28.547786512205228</v>
      </c>
    </row>
    <row r="154" spans="1:19" s="1" customFormat="1" x14ac:dyDescent="0.2">
      <c r="A154" s="1">
        <v>153</v>
      </c>
      <c r="B154" s="1" t="s">
        <v>14</v>
      </c>
      <c r="C154" s="1" t="s">
        <v>14</v>
      </c>
      <c r="D154" s="6" t="s">
        <v>90</v>
      </c>
      <c r="E154" s="6">
        <v>3</v>
      </c>
      <c r="F154" s="1">
        <v>142.589</v>
      </c>
      <c r="G154" s="1">
        <v>23.024000000000001</v>
      </c>
      <c r="H154" s="6">
        <v>1.728</v>
      </c>
      <c r="I154" s="6">
        <f t="shared" si="18"/>
        <v>167.34100000000001</v>
      </c>
      <c r="J154" s="6">
        <v>167.33500000000001</v>
      </c>
      <c r="K154" s="6">
        <v>20</v>
      </c>
      <c r="L154" s="6">
        <v>100</v>
      </c>
      <c r="M154" s="6">
        <f t="shared" si="17"/>
        <v>21.728000000000002</v>
      </c>
      <c r="N154" s="6">
        <v>28.431000000000001</v>
      </c>
      <c r="O154" s="6">
        <v>65</v>
      </c>
      <c r="P154" s="1">
        <f t="shared" si="19"/>
        <v>33.515000000000001</v>
      </c>
      <c r="Q154" s="20">
        <f t="shared" si="20"/>
        <v>30.849594992636234</v>
      </c>
    </row>
    <row r="155" spans="1:19" s="1" customFormat="1" x14ac:dyDescent="0.2">
      <c r="A155" s="1">
        <v>154</v>
      </c>
      <c r="B155" s="1" t="s">
        <v>194</v>
      </c>
      <c r="C155" s="1" t="s">
        <v>44</v>
      </c>
      <c r="D155" s="1" t="s">
        <v>42</v>
      </c>
      <c r="E155" s="1">
        <v>1</v>
      </c>
      <c r="F155" s="1">
        <v>122.256</v>
      </c>
      <c r="G155" s="1">
        <v>22.494</v>
      </c>
      <c r="H155" s="1">
        <v>1.7709999999999999</v>
      </c>
      <c r="I155" s="1">
        <f t="shared" si="18"/>
        <v>146.52099999999999</v>
      </c>
      <c r="J155" s="1">
        <v>146.52500000000001</v>
      </c>
      <c r="K155" s="1">
        <v>20</v>
      </c>
      <c r="L155" s="1">
        <v>100</v>
      </c>
      <c r="M155" s="1">
        <f t="shared" si="17"/>
        <v>21.771000000000001</v>
      </c>
      <c r="N155" s="1">
        <v>22.216000000000001</v>
      </c>
      <c r="O155" s="1">
        <v>80</v>
      </c>
      <c r="P155" s="1">
        <f t="shared" si="19"/>
        <v>2.2250000000000014</v>
      </c>
      <c r="Q155" s="20">
        <f t="shared" si="20"/>
        <v>2.0440034908823712</v>
      </c>
      <c r="R155" s="20">
        <f>AVERAGE(Q155:Q157)</f>
        <v>3.2749925208892527</v>
      </c>
      <c r="S155" s="20">
        <f>STDEV(Q155:Q157)</f>
        <v>1.071271524545647</v>
      </c>
    </row>
    <row r="156" spans="1:19" s="1" customFormat="1" x14ac:dyDescent="0.2">
      <c r="A156" s="1">
        <v>155</v>
      </c>
      <c r="B156" s="1" t="s">
        <v>194</v>
      </c>
      <c r="C156" s="1" t="s">
        <v>44</v>
      </c>
      <c r="D156" s="1" t="s">
        <v>42</v>
      </c>
      <c r="E156" s="1">
        <v>2</v>
      </c>
      <c r="F156" s="1">
        <v>123.024</v>
      </c>
      <c r="G156" s="1">
        <v>22.835000000000001</v>
      </c>
      <c r="H156" s="1">
        <v>1.722</v>
      </c>
      <c r="I156" s="1">
        <f t="shared" si="18"/>
        <v>147.58100000000002</v>
      </c>
      <c r="J156" s="1">
        <v>147.58600000000001</v>
      </c>
      <c r="K156" s="1">
        <v>20</v>
      </c>
      <c r="L156" s="1">
        <v>100</v>
      </c>
      <c r="M156" s="1">
        <f t="shared" si="17"/>
        <v>21.722000000000001</v>
      </c>
      <c r="N156" s="1">
        <v>22.59</v>
      </c>
      <c r="O156" s="1">
        <v>80</v>
      </c>
      <c r="P156" s="1">
        <f t="shared" si="19"/>
        <v>4.3399999999999928</v>
      </c>
      <c r="Q156" s="20">
        <f t="shared" si="20"/>
        <v>3.9959488076604366</v>
      </c>
    </row>
    <row r="157" spans="1:19" s="1" customFormat="1" x14ac:dyDescent="0.2">
      <c r="A157" s="1">
        <v>156</v>
      </c>
      <c r="B157" s="1" t="s">
        <v>194</v>
      </c>
      <c r="C157" s="1" t="s">
        <v>44</v>
      </c>
      <c r="D157" s="1" t="s">
        <v>42</v>
      </c>
      <c r="E157" s="1">
        <v>3</v>
      </c>
      <c r="F157" s="1">
        <v>118.55200000000001</v>
      </c>
      <c r="G157" s="1">
        <v>22.471</v>
      </c>
      <c r="H157" s="1">
        <v>1.77</v>
      </c>
      <c r="I157" s="1">
        <f t="shared" si="18"/>
        <v>142.79300000000001</v>
      </c>
      <c r="J157" s="1">
        <v>142.797</v>
      </c>
      <c r="K157" s="1">
        <v>20</v>
      </c>
      <c r="L157" s="1">
        <v>100</v>
      </c>
      <c r="M157" s="1">
        <f t="shared" si="17"/>
        <v>21.77</v>
      </c>
      <c r="N157" s="1">
        <v>22.594000000000001</v>
      </c>
      <c r="O157" s="1">
        <v>79</v>
      </c>
      <c r="P157" s="1">
        <f t="shared" si="19"/>
        <v>4.1200000000000081</v>
      </c>
      <c r="Q157" s="20">
        <f t="shared" si="20"/>
        <v>3.7850252641249504</v>
      </c>
    </row>
    <row r="158" spans="1:19" s="1" customFormat="1" x14ac:dyDescent="0.2">
      <c r="A158" s="1">
        <v>157</v>
      </c>
      <c r="B158" s="6" t="s">
        <v>44</v>
      </c>
      <c r="C158" s="1" t="s">
        <v>15</v>
      </c>
      <c r="D158" s="6" t="s">
        <v>90</v>
      </c>
      <c r="E158" s="6">
        <v>1</v>
      </c>
      <c r="F158" s="1">
        <v>115.28400000000001</v>
      </c>
      <c r="G158" s="1">
        <v>22.166</v>
      </c>
      <c r="H158" s="6">
        <v>1.756</v>
      </c>
      <c r="I158" s="6">
        <f t="shared" si="18"/>
        <v>139.20600000000002</v>
      </c>
      <c r="J158" s="6">
        <v>139.214</v>
      </c>
      <c r="K158" s="6">
        <v>20</v>
      </c>
      <c r="L158" s="6">
        <v>100</v>
      </c>
      <c r="M158" s="6">
        <f t="shared" si="17"/>
        <v>21.756</v>
      </c>
      <c r="N158" s="6">
        <v>29.527999999999999</v>
      </c>
      <c r="O158" s="6">
        <v>62</v>
      </c>
      <c r="P158" s="1">
        <f t="shared" si="19"/>
        <v>38.859999999999992</v>
      </c>
      <c r="Q158" s="20">
        <f t="shared" si="20"/>
        <v>35.723478580621432</v>
      </c>
      <c r="R158" s="20">
        <f>AVERAGE(Q158:Q160)</f>
        <v>41.744314394318458</v>
      </c>
      <c r="S158" s="20">
        <f>STDEV(Q158:Q160)</f>
        <v>5.2442055163017569</v>
      </c>
    </row>
    <row r="159" spans="1:19" s="1" customFormat="1" x14ac:dyDescent="0.2">
      <c r="A159" s="1">
        <v>158</v>
      </c>
      <c r="B159" s="6" t="s">
        <v>44</v>
      </c>
      <c r="C159" s="1" t="s">
        <v>15</v>
      </c>
      <c r="D159" s="6" t="s">
        <v>90</v>
      </c>
      <c r="E159" s="6">
        <v>2</v>
      </c>
      <c r="F159" s="1">
        <v>115.708</v>
      </c>
      <c r="G159" s="1">
        <v>22.798999999999999</v>
      </c>
      <c r="H159" s="6">
        <v>1.6950000000000001</v>
      </c>
      <c r="I159" s="6">
        <f t="shared" si="18"/>
        <v>140.202</v>
      </c>
      <c r="J159" s="6">
        <v>140.214</v>
      </c>
      <c r="K159" s="6">
        <v>20</v>
      </c>
      <c r="L159" s="6">
        <v>100</v>
      </c>
      <c r="M159" s="6">
        <f t="shared" si="17"/>
        <v>21.695</v>
      </c>
      <c r="N159" s="6">
        <v>31.283000000000001</v>
      </c>
      <c r="O159" s="6">
        <v>61</v>
      </c>
      <c r="P159" s="1">
        <f t="shared" si="19"/>
        <v>47.940000000000005</v>
      </c>
      <c r="Q159" s="20">
        <f t="shared" si="20"/>
        <v>44.194514865176316</v>
      </c>
    </row>
    <row r="160" spans="1:19" s="1" customFormat="1" x14ac:dyDescent="0.2">
      <c r="A160" s="1">
        <v>159</v>
      </c>
      <c r="B160" s="6" t="s">
        <v>44</v>
      </c>
      <c r="C160" s="1" t="s">
        <v>15</v>
      </c>
      <c r="D160" s="6" t="s">
        <v>90</v>
      </c>
      <c r="E160" s="6">
        <v>3</v>
      </c>
      <c r="F160" s="1">
        <v>122.629</v>
      </c>
      <c r="G160" s="1">
        <v>22.155000000000001</v>
      </c>
      <c r="H160" s="6">
        <v>1.6859999999999999</v>
      </c>
      <c r="I160" s="6">
        <f t="shared" si="18"/>
        <v>146.47</v>
      </c>
      <c r="J160" s="6">
        <v>146.476</v>
      </c>
      <c r="K160" s="6">
        <v>20</v>
      </c>
      <c r="L160" s="6">
        <v>100</v>
      </c>
      <c r="M160" s="6">
        <f t="shared" si="17"/>
        <v>21.686</v>
      </c>
      <c r="N160" s="6">
        <v>31.513000000000002</v>
      </c>
      <c r="O160" s="6">
        <v>60</v>
      </c>
      <c r="P160" s="1">
        <f t="shared" si="19"/>
        <v>49.135000000000005</v>
      </c>
      <c r="Q160" s="20">
        <f t="shared" si="20"/>
        <v>45.314949737157626</v>
      </c>
    </row>
    <row r="161" spans="1:22" s="1" customFormat="1" x14ac:dyDescent="0.2">
      <c r="A161" s="1">
        <v>160</v>
      </c>
      <c r="B161" s="1" t="s">
        <v>39</v>
      </c>
      <c r="C161" s="1" t="s">
        <v>39</v>
      </c>
      <c r="D161" s="6" t="s">
        <v>90</v>
      </c>
      <c r="E161" s="6">
        <v>1</v>
      </c>
      <c r="F161" s="1">
        <v>140.06800000000001</v>
      </c>
      <c r="G161" s="1">
        <v>22.245999999999999</v>
      </c>
      <c r="H161" s="6">
        <v>1.766</v>
      </c>
      <c r="I161" s="6">
        <f t="shared" si="18"/>
        <v>164.08</v>
      </c>
      <c r="J161" s="6">
        <v>164.083</v>
      </c>
      <c r="K161" s="6">
        <v>20</v>
      </c>
      <c r="L161" s="6">
        <v>100</v>
      </c>
      <c r="M161" s="6">
        <f t="shared" si="17"/>
        <v>21.765999999999998</v>
      </c>
      <c r="N161" s="6">
        <v>25.645</v>
      </c>
      <c r="O161" s="6">
        <v>73</v>
      </c>
      <c r="P161" s="1">
        <f t="shared" si="19"/>
        <v>19.395000000000007</v>
      </c>
      <c r="Q161" s="20">
        <f t="shared" si="20"/>
        <v>17.821372783239919</v>
      </c>
      <c r="R161" s="20">
        <f>AVERAGE(Q161:Q163)</f>
        <v>19.239022016382041</v>
      </c>
      <c r="S161" s="20">
        <f>STDEV(Q161:Q163)</f>
        <v>1.9821386373930854</v>
      </c>
    </row>
    <row r="162" spans="1:22" s="1" customFormat="1" x14ac:dyDescent="0.2">
      <c r="A162" s="1">
        <v>161</v>
      </c>
      <c r="B162" s="1" t="s">
        <v>39</v>
      </c>
      <c r="C162" s="1" t="s">
        <v>39</v>
      </c>
      <c r="D162" s="6" t="s">
        <v>90</v>
      </c>
      <c r="E162" s="6">
        <v>2</v>
      </c>
      <c r="F162" s="1">
        <v>149.41999999999999</v>
      </c>
      <c r="G162" s="1">
        <v>21.491</v>
      </c>
      <c r="H162" s="6">
        <v>1.7</v>
      </c>
      <c r="I162" s="6">
        <f t="shared" si="18"/>
        <v>172.61099999999999</v>
      </c>
      <c r="J162" s="6">
        <v>172.613</v>
      </c>
      <c r="K162" s="6">
        <v>20</v>
      </c>
      <c r="L162" s="6">
        <v>100</v>
      </c>
      <c r="M162" s="6">
        <f t="shared" si="17"/>
        <v>21.7</v>
      </c>
      <c r="N162" s="6">
        <v>25.690999999999999</v>
      </c>
      <c r="O162" s="6">
        <v>73</v>
      </c>
      <c r="P162" s="1">
        <f t="shared" si="19"/>
        <v>19.954999999999998</v>
      </c>
      <c r="Q162" s="20">
        <f t="shared" si="20"/>
        <v>18.39170506912442</v>
      </c>
    </row>
    <row r="163" spans="1:22" s="1" customFormat="1" x14ac:dyDescent="0.2">
      <c r="A163" s="1">
        <v>162</v>
      </c>
      <c r="B163" s="1" t="s">
        <v>39</v>
      </c>
      <c r="C163" s="1" t="s">
        <v>39</v>
      </c>
      <c r="D163" s="6" t="s">
        <v>90</v>
      </c>
      <c r="E163" s="6">
        <v>3</v>
      </c>
      <c r="F163" s="1">
        <v>122.70399999999999</v>
      </c>
      <c r="G163" s="1">
        <v>21.835000000000001</v>
      </c>
      <c r="H163" s="6">
        <v>1.6890000000000001</v>
      </c>
      <c r="I163" s="6">
        <f t="shared" si="18"/>
        <v>146.22799999999998</v>
      </c>
      <c r="J163" s="6">
        <v>146.22900000000001</v>
      </c>
      <c r="K163" s="6">
        <v>20</v>
      </c>
      <c r="L163" s="6">
        <v>100</v>
      </c>
      <c r="M163" s="6">
        <f t="shared" si="17"/>
        <v>21.689</v>
      </c>
      <c r="N163" s="6">
        <v>26.353000000000002</v>
      </c>
      <c r="O163" s="6">
        <v>73</v>
      </c>
      <c r="P163" s="1">
        <f t="shared" si="19"/>
        <v>23.320000000000007</v>
      </c>
      <c r="Q163" s="20">
        <f t="shared" si="20"/>
        <v>21.503988196781787</v>
      </c>
    </row>
    <row r="164" spans="1:22" s="1" customFormat="1" x14ac:dyDescent="0.2">
      <c r="A164" s="1">
        <v>163</v>
      </c>
      <c r="B164" s="1" t="s">
        <v>16</v>
      </c>
      <c r="C164" s="1" t="s">
        <v>16</v>
      </c>
      <c r="D164" s="1" t="s">
        <v>42</v>
      </c>
      <c r="E164" s="1">
        <v>1</v>
      </c>
      <c r="F164" s="1">
        <v>120.76600000000001</v>
      </c>
      <c r="G164" s="1">
        <v>22.202999999999999</v>
      </c>
      <c r="H164" s="1">
        <v>1.8089999999999999</v>
      </c>
      <c r="I164" s="1">
        <f t="shared" si="18"/>
        <v>144.77799999999999</v>
      </c>
      <c r="J164" s="1">
        <v>144.779</v>
      </c>
      <c r="K164" s="1">
        <v>20</v>
      </c>
      <c r="L164" s="1">
        <v>100</v>
      </c>
      <c r="M164" s="1">
        <f t="shared" si="17"/>
        <v>21.809000000000001</v>
      </c>
      <c r="N164" s="1">
        <v>22.577000000000002</v>
      </c>
      <c r="O164" s="1">
        <v>78</v>
      </c>
      <c r="P164" s="1">
        <f t="shared" si="19"/>
        <v>3.8400000000000034</v>
      </c>
      <c r="Q164" s="20">
        <f t="shared" si="20"/>
        <v>3.5214819569902467</v>
      </c>
      <c r="R164" s="20">
        <f>AVERAGE(Q164:Q166)</f>
        <v>4.2467561616509935</v>
      </c>
      <c r="S164" s="20">
        <f>STDEV(Q164:Q166)</f>
        <v>1.1397217290880712</v>
      </c>
      <c r="T164" s="20">
        <f>AVERAGE(Q164:Q166,Q170:Q172,Q173:Q175,Q179:Q181)</f>
        <v>13.086069596942986</v>
      </c>
      <c r="U164" s="20">
        <f>STDEV(Q164:Q166,Q170:Q172,Q173:Q175,Q179:Q181)</f>
        <v>11.863202452310977</v>
      </c>
      <c r="V164" s="1" t="s">
        <v>218</v>
      </c>
    </row>
    <row r="165" spans="1:22" s="1" customFormat="1" x14ac:dyDescent="0.2">
      <c r="A165" s="1">
        <v>164</v>
      </c>
      <c r="B165" s="1" t="s">
        <v>16</v>
      </c>
      <c r="C165" s="1" t="s">
        <v>16</v>
      </c>
      <c r="D165" s="1" t="s">
        <v>42</v>
      </c>
      <c r="E165" s="1">
        <v>2</v>
      </c>
      <c r="F165" s="1">
        <v>142.58199999999999</v>
      </c>
      <c r="G165" s="1">
        <v>22.699000000000002</v>
      </c>
      <c r="H165" s="1">
        <v>1.7070000000000001</v>
      </c>
      <c r="I165" s="1">
        <f t="shared" si="18"/>
        <v>166.988</v>
      </c>
      <c r="J165" s="1">
        <v>166.989</v>
      </c>
      <c r="K165" s="1">
        <v>20</v>
      </c>
      <c r="L165" s="1">
        <v>100</v>
      </c>
      <c r="M165" s="1">
        <f t="shared" si="17"/>
        <v>21.707000000000001</v>
      </c>
      <c r="N165" s="1">
        <v>22.914000000000001</v>
      </c>
      <c r="O165" s="1">
        <v>78</v>
      </c>
      <c r="P165" s="1">
        <f t="shared" si="19"/>
        <v>6.0350000000000037</v>
      </c>
      <c r="Q165" s="20">
        <f t="shared" si="20"/>
        <v>5.5604182982448158</v>
      </c>
      <c r="T165" s="20">
        <f>AVERAGE(Q167:Q169,Q176:Q178,Q182:Q184)</f>
        <v>23.12297621123847</v>
      </c>
      <c r="U165" s="20">
        <f>STDEV(Q167:Q169,Q176:Q178,Q182:Q184)</f>
        <v>11.429699193748942</v>
      </c>
      <c r="V165" s="1" t="s">
        <v>219</v>
      </c>
    </row>
    <row r="166" spans="1:22" s="1" customFormat="1" x14ac:dyDescent="0.2">
      <c r="A166" s="1">
        <v>165</v>
      </c>
      <c r="B166" s="1" t="s">
        <v>16</v>
      </c>
      <c r="C166" s="1" t="s">
        <v>16</v>
      </c>
      <c r="D166" s="1" t="s">
        <v>42</v>
      </c>
      <c r="E166" s="1">
        <v>3</v>
      </c>
      <c r="F166" s="1">
        <v>123.99</v>
      </c>
      <c r="G166" s="1">
        <v>23.018999999999998</v>
      </c>
      <c r="H166" s="1">
        <v>1.7310000000000001</v>
      </c>
      <c r="I166" s="1">
        <f t="shared" si="18"/>
        <v>148.73999999999998</v>
      </c>
      <c r="J166" s="1">
        <v>148.74199999999999</v>
      </c>
      <c r="K166" s="1">
        <v>20</v>
      </c>
      <c r="L166" s="1">
        <v>100</v>
      </c>
      <c r="M166" s="1">
        <f t="shared" si="17"/>
        <v>21.731000000000002</v>
      </c>
      <c r="N166" s="1">
        <v>22.526</v>
      </c>
      <c r="O166" s="1">
        <v>78</v>
      </c>
      <c r="P166" s="1">
        <f t="shared" si="19"/>
        <v>3.9749999999999908</v>
      </c>
      <c r="Q166" s="20">
        <f t="shared" si="20"/>
        <v>3.6583682297179188</v>
      </c>
    </row>
    <row r="167" spans="1:22" s="1" customFormat="1" x14ac:dyDescent="0.2">
      <c r="A167" s="1">
        <v>166</v>
      </c>
      <c r="B167" s="1" t="s">
        <v>16</v>
      </c>
      <c r="C167" s="1" t="s">
        <v>16</v>
      </c>
      <c r="D167" s="6" t="s">
        <v>90</v>
      </c>
      <c r="E167" s="6">
        <v>1</v>
      </c>
      <c r="F167" s="1">
        <v>123.986</v>
      </c>
      <c r="G167" s="1">
        <v>22.023</v>
      </c>
      <c r="H167" s="6">
        <v>1.706</v>
      </c>
      <c r="I167" s="6">
        <f t="shared" si="18"/>
        <v>147.715</v>
      </c>
      <c r="J167" s="6">
        <v>147.71799999999999</v>
      </c>
      <c r="K167" s="6">
        <v>20</v>
      </c>
      <c r="L167" s="6">
        <v>100</v>
      </c>
      <c r="M167" s="6">
        <f t="shared" si="17"/>
        <v>21.706</v>
      </c>
      <c r="N167" s="6">
        <v>25.617000000000001</v>
      </c>
      <c r="O167" s="29">
        <v>83</v>
      </c>
      <c r="P167" s="1">
        <f t="shared" si="19"/>
        <v>19.555000000000007</v>
      </c>
      <c r="Q167" s="20">
        <f t="shared" si="20"/>
        <v>18.018059522712626</v>
      </c>
      <c r="R167" s="20">
        <f>AVERAGE(Q167:Q169)</f>
        <v>24.740415864969844</v>
      </c>
      <c r="S167" s="20">
        <f>STDEV(Q167:Q169)</f>
        <v>5.8442621488026383</v>
      </c>
    </row>
    <row r="168" spans="1:22" s="1" customFormat="1" x14ac:dyDescent="0.2">
      <c r="A168" s="1">
        <v>167</v>
      </c>
      <c r="B168" s="1" t="s">
        <v>16</v>
      </c>
      <c r="C168" s="1" t="s">
        <v>16</v>
      </c>
      <c r="D168" s="6" t="s">
        <v>90</v>
      </c>
      <c r="E168" s="6">
        <v>2</v>
      </c>
      <c r="F168" s="1">
        <v>118.19799999999999</v>
      </c>
      <c r="G168" s="1">
        <v>22.681000000000001</v>
      </c>
      <c r="H168" s="6">
        <v>1.679</v>
      </c>
      <c r="I168" s="6">
        <f t="shared" si="18"/>
        <v>142.55799999999999</v>
      </c>
      <c r="J168" s="6">
        <v>142.56</v>
      </c>
      <c r="K168" s="6">
        <v>20</v>
      </c>
      <c r="L168" s="6">
        <v>100</v>
      </c>
      <c r="M168" s="6">
        <f t="shared" si="17"/>
        <v>21.678999999999998</v>
      </c>
      <c r="N168" s="6">
        <v>27.66</v>
      </c>
      <c r="O168" s="6">
        <v>78</v>
      </c>
      <c r="P168" s="1">
        <f t="shared" si="19"/>
        <v>29.905000000000008</v>
      </c>
      <c r="Q168" s="20">
        <f t="shared" si="20"/>
        <v>27.588910927625818</v>
      </c>
    </row>
    <row r="169" spans="1:22" s="1" customFormat="1" x14ac:dyDescent="0.2">
      <c r="A169" s="1">
        <v>168</v>
      </c>
      <c r="B169" s="1" t="s">
        <v>16</v>
      </c>
      <c r="C169" s="1" t="s">
        <v>16</v>
      </c>
      <c r="D169" s="6" t="s">
        <v>90</v>
      </c>
      <c r="E169" s="6">
        <v>3</v>
      </c>
      <c r="F169" s="1">
        <v>123.27</v>
      </c>
      <c r="G169" s="1">
        <v>22.582999999999998</v>
      </c>
      <c r="H169" s="6">
        <v>1.671</v>
      </c>
      <c r="I169" s="6">
        <f t="shared" si="18"/>
        <v>147.524</v>
      </c>
      <c r="J169" s="6">
        <v>147.53299999999999</v>
      </c>
      <c r="K169" s="6">
        <v>20</v>
      </c>
      <c r="L169" s="6">
        <v>100</v>
      </c>
      <c r="M169" s="6">
        <f t="shared" si="17"/>
        <v>21.670999999999999</v>
      </c>
      <c r="N169" s="6">
        <v>27.872</v>
      </c>
      <c r="O169" s="6">
        <v>78</v>
      </c>
      <c r="P169" s="1">
        <f t="shared" si="19"/>
        <v>31.005000000000003</v>
      </c>
      <c r="Q169" s="20">
        <f t="shared" si="20"/>
        <v>28.614277144571076</v>
      </c>
    </row>
    <row r="170" spans="1:22" s="1" customFormat="1" x14ac:dyDescent="0.2">
      <c r="A170" s="1">
        <v>169</v>
      </c>
      <c r="B170" s="1" t="s">
        <v>45</v>
      </c>
      <c r="C170" s="1" t="s">
        <v>45</v>
      </c>
      <c r="D170" s="1" t="s">
        <v>42</v>
      </c>
      <c r="E170" s="1">
        <v>1</v>
      </c>
      <c r="F170" s="1">
        <v>115.286</v>
      </c>
      <c r="G170" s="1">
        <v>22.167999999999999</v>
      </c>
      <c r="H170" s="1">
        <v>1.782</v>
      </c>
      <c r="I170" s="1">
        <f t="shared" si="18"/>
        <v>139.23600000000002</v>
      </c>
      <c r="J170" s="1">
        <v>139.23599999999999</v>
      </c>
      <c r="K170" s="1">
        <v>20</v>
      </c>
      <c r="L170" s="1">
        <v>100</v>
      </c>
      <c r="M170" s="1">
        <f t="shared" si="17"/>
        <v>21.782</v>
      </c>
      <c r="N170" s="1">
        <v>25.98</v>
      </c>
      <c r="O170" s="1">
        <v>72</v>
      </c>
      <c r="P170" s="1">
        <f t="shared" si="19"/>
        <v>20.990000000000002</v>
      </c>
      <c r="Q170" s="20">
        <f t="shared" si="20"/>
        <v>19.27279405013314</v>
      </c>
      <c r="R170" s="20">
        <f>AVERAGE(Q170:Q172)</f>
        <v>16.813650609257948</v>
      </c>
      <c r="S170" s="20">
        <f>STDEV(Q170:Q172)</f>
        <v>3.3471954085836959</v>
      </c>
    </row>
    <row r="171" spans="1:22" s="1" customFormat="1" x14ac:dyDescent="0.2">
      <c r="A171" s="1">
        <v>170</v>
      </c>
      <c r="B171" s="1" t="s">
        <v>45</v>
      </c>
      <c r="C171" s="1" t="s">
        <v>45</v>
      </c>
      <c r="D171" s="1" t="s">
        <v>42</v>
      </c>
      <c r="E171" s="1">
        <v>2</v>
      </c>
      <c r="F171" s="1">
        <v>114.97499999999999</v>
      </c>
      <c r="G171" s="1">
        <v>22.800999999999998</v>
      </c>
      <c r="H171" s="1">
        <v>1.76</v>
      </c>
      <c r="I171" s="1">
        <f t="shared" si="18"/>
        <v>139.53599999999997</v>
      </c>
      <c r="J171" s="1">
        <v>139.541</v>
      </c>
      <c r="K171" s="1">
        <v>20</v>
      </c>
      <c r="L171" s="1">
        <v>100</v>
      </c>
      <c r="M171" s="1">
        <f t="shared" si="17"/>
        <v>21.76</v>
      </c>
      <c r="N171" s="1">
        <v>25.713000000000001</v>
      </c>
      <c r="O171" s="1">
        <v>72</v>
      </c>
      <c r="P171" s="1">
        <f t="shared" si="19"/>
        <v>19.764999999999997</v>
      </c>
      <c r="Q171" s="20">
        <f t="shared" si="20"/>
        <v>18.166360294117645</v>
      </c>
    </row>
    <row r="172" spans="1:22" s="1" customFormat="1" x14ac:dyDescent="0.2">
      <c r="A172" s="1">
        <v>171</v>
      </c>
      <c r="B172" s="1" t="s">
        <v>45</v>
      </c>
      <c r="C172" s="1" t="s">
        <v>45</v>
      </c>
      <c r="D172" s="1" t="s">
        <v>42</v>
      </c>
      <c r="E172" s="1">
        <v>3</v>
      </c>
      <c r="F172" s="1">
        <v>115.709</v>
      </c>
      <c r="G172" s="1">
        <v>22.155999999999999</v>
      </c>
      <c r="H172" s="1">
        <v>1.6970000000000001</v>
      </c>
      <c r="I172" s="1">
        <f t="shared" si="18"/>
        <v>139.56200000000001</v>
      </c>
      <c r="J172" s="1">
        <v>139.566</v>
      </c>
      <c r="K172" s="1">
        <v>20</v>
      </c>
      <c r="L172" s="1">
        <v>100</v>
      </c>
      <c r="M172" s="1">
        <f t="shared" si="17"/>
        <v>21.696999999999999</v>
      </c>
      <c r="N172" s="1">
        <v>24.518000000000001</v>
      </c>
      <c r="O172" s="1">
        <v>71</v>
      </c>
      <c r="P172" s="1">
        <f t="shared" ref="P172:P203" si="21">100*(N172-M172)/(M172-H172)</f>
        <v>14.105000000000008</v>
      </c>
      <c r="Q172" s="20">
        <f t="shared" ref="Q172:Q203" si="22">((N172-(H172*(N172/M172))-K172)*100)/K172</f>
        <v>13.001797483523063</v>
      </c>
    </row>
    <row r="173" spans="1:22" s="1" customFormat="1" x14ac:dyDescent="0.2">
      <c r="A173" s="1">
        <v>172</v>
      </c>
      <c r="B173" s="1" t="s">
        <v>17</v>
      </c>
      <c r="C173" s="1" t="s">
        <v>17</v>
      </c>
      <c r="D173" s="1" t="s">
        <v>42</v>
      </c>
      <c r="E173" s="1">
        <v>1</v>
      </c>
      <c r="F173" s="1">
        <v>120.08</v>
      </c>
      <c r="G173" s="1">
        <v>22.024000000000001</v>
      </c>
      <c r="H173" s="1">
        <v>1.7410000000000001</v>
      </c>
      <c r="I173" s="1">
        <f t="shared" si="18"/>
        <v>143.845</v>
      </c>
      <c r="J173" s="1">
        <v>143.846</v>
      </c>
      <c r="K173" s="1">
        <v>20</v>
      </c>
      <c r="L173" s="1">
        <v>100</v>
      </c>
      <c r="M173" s="1">
        <f t="shared" si="17"/>
        <v>21.741</v>
      </c>
      <c r="N173" s="1">
        <v>21.952999999999999</v>
      </c>
      <c r="O173" s="1">
        <v>87</v>
      </c>
      <c r="P173" s="1">
        <f t="shared" si="21"/>
        <v>1.0599999999999987</v>
      </c>
      <c r="Q173" s="20">
        <f t="shared" si="22"/>
        <v>0.97511614001195568</v>
      </c>
      <c r="R173" s="31">
        <f>AVERAGE(Q173:Q175)</f>
        <v>1.4744592068432105</v>
      </c>
      <c r="S173" s="31">
        <f>STDEV(Q173:Q175)</f>
        <v>0.93320465331608038</v>
      </c>
    </row>
    <row r="174" spans="1:22" s="1" customFormat="1" x14ac:dyDescent="0.2">
      <c r="A174" s="1">
        <v>173</v>
      </c>
      <c r="B174" s="1" t="s">
        <v>17</v>
      </c>
      <c r="C174" s="1" t="s">
        <v>17</v>
      </c>
      <c r="D174" s="1" t="s">
        <v>42</v>
      </c>
      <c r="E174" s="1">
        <v>2</v>
      </c>
      <c r="F174" s="1">
        <v>118.205</v>
      </c>
      <c r="G174" s="1">
        <v>22.687999999999999</v>
      </c>
      <c r="H174" s="1">
        <v>1.7350000000000001</v>
      </c>
      <c r="I174" s="1">
        <f t="shared" si="18"/>
        <v>142.62800000000001</v>
      </c>
      <c r="J174" s="1">
        <v>142.619</v>
      </c>
      <c r="K174" s="1">
        <v>20</v>
      </c>
      <c r="L174" s="1">
        <v>100</v>
      </c>
      <c r="M174" s="1">
        <f t="shared" si="17"/>
        <v>21.734999999999999</v>
      </c>
      <c r="N174" s="1">
        <v>21.93</v>
      </c>
      <c r="O174" s="1">
        <v>88</v>
      </c>
      <c r="P174" s="1">
        <f t="shared" si="21"/>
        <v>0.97500000000000142</v>
      </c>
      <c r="Q174" s="20">
        <f t="shared" si="22"/>
        <v>0.89717046238785514</v>
      </c>
    </row>
    <row r="175" spans="1:22" s="1" customFormat="1" x14ac:dyDescent="0.2">
      <c r="A175" s="1">
        <v>174</v>
      </c>
      <c r="B175" s="1" t="s">
        <v>17</v>
      </c>
      <c r="C175" s="1" t="s">
        <v>17</v>
      </c>
      <c r="D175" s="1" t="s">
        <v>42</v>
      </c>
      <c r="E175" s="1">
        <v>3</v>
      </c>
      <c r="F175" s="1">
        <v>123.286</v>
      </c>
      <c r="G175" s="1">
        <v>22.59</v>
      </c>
      <c r="H175" s="1">
        <v>1.677</v>
      </c>
      <c r="I175" s="1">
        <f t="shared" si="18"/>
        <v>147.553</v>
      </c>
      <c r="J175" s="1">
        <v>147.53700000000001</v>
      </c>
      <c r="K175" s="1">
        <v>20</v>
      </c>
      <c r="L175" s="1">
        <v>100</v>
      </c>
      <c r="M175" s="1">
        <f t="shared" si="17"/>
        <v>21.677</v>
      </c>
      <c r="N175" s="1">
        <v>22.23</v>
      </c>
      <c r="O175" s="1">
        <v>88</v>
      </c>
      <c r="P175" s="1">
        <f t="shared" si="21"/>
        <v>2.7650000000000041</v>
      </c>
      <c r="Q175" s="20">
        <f t="shared" si="22"/>
        <v>2.5510910181298208</v>
      </c>
    </row>
    <row r="176" spans="1:22" s="1" customFormat="1" x14ac:dyDescent="0.2">
      <c r="A176" s="1">
        <v>175</v>
      </c>
      <c r="B176" s="1" t="s">
        <v>17</v>
      </c>
      <c r="C176" s="1" t="s">
        <v>17</v>
      </c>
      <c r="D176" s="6" t="s">
        <v>90</v>
      </c>
      <c r="E176" s="6">
        <v>1</v>
      </c>
      <c r="F176" s="1">
        <v>149.422</v>
      </c>
      <c r="G176" s="1">
        <v>22.248999999999999</v>
      </c>
      <c r="H176" s="6">
        <v>1.7609999999999999</v>
      </c>
      <c r="I176" s="6">
        <f t="shared" si="18"/>
        <v>173.43199999999999</v>
      </c>
      <c r="J176" s="6">
        <v>173.43199999999999</v>
      </c>
      <c r="K176" s="6">
        <v>20</v>
      </c>
      <c r="L176" s="6">
        <v>100</v>
      </c>
      <c r="M176" s="6">
        <f t="shared" si="17"/>
        <v>21.760999999999999</v>
      </c>
      <c r="N176" s="6">
        <v>23.733000000000001</v>
      </c>
      <c r="O176" s="6">
        <v>74</v>
      </c>
      <c r="P176" s="1">
        <f t="shared" si="21"/>
        <v>9.8600000000000065</v>
      </c>
      <c r="Q176" s="20">
        <f t="shared" si="22"/>
        <v>9.0620835439547776</v>
      </c>
      <c r="R176" s="20">
        <f>AVERAGE(Q176:Q178)</f>
        <v>9.9244054462123135</v>
      </c>
      <c r="S176" s="20">
        <f>STDEV(Q176:Q178)</f>
        <v>0.94318754513658531</v>
      </c>
    </row>
    <row r="177" spans="1:22" s="1" customFormat="1" x14ac:dyDescent="0.2">
      <c r="A177" s="1">
        <v>176</v>
      </c>
      <c r="B177" s="1" t="s">
        <v>17</v>
      </c>
      <c r="C177" s="1" t="s">
        <v>17</v>
      </c>
      <c r="D177" s="6" t="s">
        <v>90</v>
      </c>
      <c r="E177" s="6">
        <v>2</v>
      </c>
      <c r="F177" s="1">
        <v>140.071</v>
      </c>
      <c r="G177" s="1">
        <v>21.491</v>
      </c>
      <c r="H177" s="6">
        <v>1.7350000000000001</v>
      </c>
      <c r="I177" s="6">
        <f t="shared" si="18"/>
        <v>163.29700000000003</v>
      </c>
      <c r="J177" s="6">
        <v>163.30699999999999</v>
      </c>
      <c r="K177" s="6">
        <v>20</v>
      </c>
      <c r="L177" s="6">
        <v>100</v>
      </c>
      <c r="M177" s="6">
        <f t="shared" si="17"/>
        <v>21.734999999999999</v>
      </c>
      <c r="N177" s="6">
        <v>24.111000000000001</v>
      </c>
      <c r="O177" s="6">
        <v>75</v>
      </c>
      <c r="P177" s="1">
        <f t="shared" si="21"/>
        <v>11.880000000000006</v>
      </c>
      <c r="Q177" s="20">
        <f t="shared" si="22"/>
        <v>10.931677018633543</v>
      </c>
    </row>
    <row r="178" spans="1:22" s="1" customFormat="1" x14ac:dyDescent="0.2">
      <c r="A178" s="1">
        <v>177</v>
      </c>
      <c r="B178" s="1" t="s">
        <v>17</v>
      </c>
      <c r="C178" s="1" t="s">
        <v>17</v>
      </c>
      <c r="D178" s="6" t="s">
        <v>90</v>
      </c>
      <c r="E178" s="6">
        <v>3</v>
      </c>
      <c r="F178" s="1">
        <v>122.70699999999999</v>
      </c>
      <c r="G178" s="1">
        <v>21.835999999999999</v>
      </c>
      <c r="H178" s="6">
        <v>1.7190000000000001</v>
      </c>
      <c r="I178" s="6">
        <f t="shared" si="18"/>
        <v>146.262</v>
      </c>
      <c r="J178" s="6">
        <v>146.26</v>
      </c>
      <c r="K178" s="6">
        <v>20</v>
      </c>
      <c r="L178" s="6">
        <v>100</v>
      </c>
      <c r="M178" s="6">
        <f t="shared" si="17"/>
        <v>21.719000000000001</v>
      </c>
      <c r="N178" s="6">
        <v>23.843</v>
      </c>
      <c r="O178" s="6">
        <v>75</v>
      </c>
      <c r="P178" s="1">
        <f t="shared" si="21"/>
        <v>10.619999999999994</v>
      </c>
      <c r="Q178" s="20">
        <f t="shared" si="22"/>
        <v>9.7794557760486178</v>
      </c>
    </row>
    <row r="179" spans="1:22" s="1" customFormat="1" x14ac:dyDescent="0.2">
      <c r="A179" s="1">
        <v>178</v>
      </c>
      <c r="B179" s="1" t="s">
        <v>18</v>
      </c>
      <c r="C179" s="1" t="s">
        <v>18</v>
      </c>
      <c r="D179" s="1" t="s">
        <v>42</v>
      </c>
      <c r="E179" s="1">
        <v>1</v>
      </c>
      <c r="F179" s="1">
        <v>149.422</v>
      </c>
      <c r="G179" s="1">
        <v>22.247</v>
      </c>
      <c r="H179" s="1">
        <v>1.6779999999999999</v>
      </c>
      <c r="I179" s="1">
        <f t="shared" si="18"/>
        <v>173.34699999999998</v>
      </c>
      <c r="J179" s="1">
        <v>173.34800000000001</v>
      </c>
      <c r="K179" s="1">
        <v>20</v>
      </c>
      <c r="L179" s="1">
        <v>100</v>
      </c>
      <c r="M179" s="1">
        <f t="shared" si="17"/>
        <v>21.678000000000001</v>
      </c>
      <c r="N179" s="1">
        <v>28.306000000000001</v>
      </c>
      <c r="O179" s="1">
        <v>68</v>
      </c>
      <c r="P179" s="1">
        <f t="shared" si="21"/>
        <v>33.14</v>
      </c>
      <c r="Q179" s="20">
        <f t="shared" si="22"/>
        <v>30.574776270873691</v>
      </c>
      <c r="R179" s="20">
        <f>AVERAGE(Q179:Q181)</f>
        <v>29.809412410019792</v>
      </c>
      <c r="S179" s="20">
        <f>STDEV(Q179:Q181)</f>
        <v>0.93812330110488762</v>
      </c>
    </row>
    <row r="180" spans="1:22" s="1" customFormat="1" x14ac:dyDescent="0.2">
      <c r="A180" s="1">
        <v>179</v>
      </c>
      <c r="B180" s="1" t="s">
        <v>18</v>
      </c>
      <c r="C180" s="1" t="s">
        <v>18</v>
      </c>
      <c r="D180" s="1" t="s">
        <v>42</v>
      </c>
      <c r="E180" s="1">
        <v>2</v>
      </c>
      <c r="F180" s="1">
        <v>140.07499999999999</v>
      </c>
      <c r="G180" s="1">
        <v>21.49</v>
      </c>
      <c r="H180" s="1">
        <v>1.7410000000000001</v>
      </c>
      <c r="I180" s="1">
        <f t="shared" si="18"/>
        <v>163.30600000000001</v>
      </c>
      <c r="J180" s="1">
        <v>163.30600000000001</v>
      </c>
      <c r="K180" s="1">
        <v>20</v>
      </c>
      <c r="L180" s="1">
        <v>100</v>
      </c>
      <c r="M180" s="1">
        <f t="shared" si="17"/>
        <v>21.741</v>
      </c>
      <c r="N180" s="1">
        <v>28.283000000000001</v>
      </c>
      <c r="O180" s="1">
        <v>66</v>
      </c>
      <c r="P180" s="1">
        <f t="shared" si="21"/>
        <v>32.710000000000008</v>
      </c>
      <c r="Q180" s="20">
        <f t="shared" si="22"/>
        <v>30.090612207350169</v>
      </c>
    </row>
    <row r="181" spans="1:22" s="1" customFormat="1" x14ac:dyDescent="0.2">
      <c r="A181" s="1">
        <v>180</v>
      </c>
      <c r="B181" s="1" t="s">
        <v>18</v>
      </c>
      <c r="C181" s="1" t="s">
        <v>18</v>
      </c>
      <c r="D181" s="1" t="s">
        <v>42</v>
      </c>
      <c r="E181" s="1">
        <v>3</v>
      </c>
      <c r="F181" s="1">
        <v>122.70399999999999</v>
      </c>
      <c r="G181" s="1">
        <v>21.835999999999999</v>
      </c>
      <c r="H181" s="1">
        <v>1.792</v>
      </c>
      <c r="I181" s="1">
        <f t="shared" si="18"/>
        <v>146.33199999999999</v>
      </c>
      <c r="J181" s="1">
        <v>146.33199999999999</v>
      </c>
      <c r="K181" s="1">
        <v>20</v>
      </c>
      <c r="L181" s="1">
        <v>100</v>
      </c>
      <c r="M181" s="1">
        <f t="shared" si="17"/>
        <v>21.792000000000002</v>
      </c>
      <c r="N181" s="1">
        <v>28.06</v>
      </c>
      <c r="O181" s="1">
        <v>69</v>
      </c>
      <c r="P181" s="1">
        <f t="shared" si="21"/>
        <v>31.339999999999986</v>
      </c>
      <c r="Q181" s="20">
        <f t="shared" si="22"/>
        <v>28.762848751835527</v>
      </c>
    </row>
    <row r="182" spans="1:22" s="1" customFormat="1" x14ac:dyDescent="0.2">
      <c r="A182" s="1">
        <v>181</v>
      </c>
      <c r="B182" s="1" t="s">
        <v>18</v>
      </c>
      <c r="C182" s="1" t="s">
        <v>18</v>
      </c>
      <c r="D182" s="6" t="s">
        <v>90</v>
      </c>
      <c r="E182" s="6">
        <v>1</v>
      </c>
      <c r="F182" s="1">
        <v>124.43</v>
      </c>
      <c r="G182" s="1">
        <v>21.709</v>
      </c>
      <c r="H182" s="6">
        <v>1.655</v>
      </c>
      <c r="I182" s="6">
        <f t="shared" si="18"/>
        <v>147.79400000000001</v>
      </c>
      <c r="J182" s="6">
        <v>147.798</v>
      </c>
      <c r="K182" s="6">
        <v>20</v>
      </c>
      <c r="L182" s="6">
        <v>100</v>
      </c>
      <c r="M182" s="6">
        <f t="shared" si="17"/>
        <v>21.655000000000001</v>
      </c>
      <c r="N182" s="6">
        <v>29.093</v>
      </c>
      <c r="O182" s="29">
        <v>68</v>
      </c>
      <c r="P182" s="1">
        <f t="shared" si="21"/>
        <v>37.189999999999991</v>
      </c>
      <c r="Q182" s="20">
        <f t="shared" si="22"/>
        <v>34.347725698453004</v>
      </c>
      <c r="R182" s="20">
        <f>AVERAGE(Q182:Q184)</f>
        <v>34.704107322533254</v>
      </c>
      <c r="S182" s="20">
        <f>STDEV(Q182:Q184)</f>
        <v>4.5929971907583074</v>
      </c>
    </row>
    <row r="183" spans="1:22" s="1" customFormat="1" x14ac:dyDescent="0.2">
      <c r="A183" s="1">
        <v>182</v>
      </c>
      <c r="B183" s="1" t="s">
        <v>18</v>
      </c>
      <c r="C183" s="1" t="s">
        <v>18</v>
      </c>
      <c r="D183" s="6" t="s">
        <v>90</v>
      </c>
      <c r="E183" s="6">
        <v>2</v>
      </c>
      <c r="F183" s="1">
        <v>123.42100000000001</v>
      </c>
      <c r="G183" s="1">
        <v>21.312999999999999</v>
      </c>
      <c r="H183" s="6">
        <v>1.6040000000000001</v>
      </c>
      <c r="I183" s="6">
        <f t="shared" si="18"/>
        <v>146.33800000000002</v>
      </c>
      <c r="J183" s="6">
        <v>146.34700000000001</v>
      </c>
      <c r="K183" s="6">
        <v>20</v>
      </c>
      <c r="L183" s="6">
        <v>100</v>
      </c>
      <c r="M183" s="6">
        <f t="shared" si="17"/>
        <v>21.603999999999999</v>
      </c>
      <c r="N183" s="6">
        <v>30.13</v>
      </c>
      <c r="O183" s="29">
        <v>64</v>
      </c>
      <c r="P183" s="1">
        <f t="shared" si="21"/>
        <v>42.63</v>
      </c>
      <c r="Q183" s="20">
        <f t="shared" si="22"/>
        <v>39.464913904832443</v>
      </c>
    </row>
    <row r="184" spans="1:22" s="1" customFormat="1" x14ac:dyDescent="0.2">
      <c r="A184" s="1">
        <v>183</v>
      </c>
      <c r="B184" s="1" t="s">
        <v>18</v>
      </c>
      <c r="C184" s="1" t="s">
        <v>18</v>
      </c>
      <c r="D184" s="6" t="s">
        <v>90</v>
      </c>
      <c r="E184" s="6">
        <v>3</v>
      </c>
      <c r="F184" s="1">
        <v>121</v>
      </c>
      <c r="G184" s="1">
        <v>21.974</v>
      </c>
      <c r="H184" s="6">
        <v>1.7230000000000001</v>
      </c>
      <c r="I184" s="6">
        <f t="shared" si="18"/>
        <v>144.697</v>
      </c>
      <c r="J184" s="6">
        <v>144.69999999999999</v>
      </c>
      <c r="K184" s="6">
        <v>20</v>
      </c>
      <c r="L184" s="6">
        <v>100</v>
      </c>
      <c r="M184" s="6">
        <f t="shared" si="17"/>
        <v>21.722999999999999</v>
      </c>
      <c r="N184" s="6">
        <v>28.305</v>
      </c>
      <c r="O184" s="29">
        <v>71</v>
      </c>
      <c r="P184" s="1">
        <f t="shared" si="21"/>
        <v>32.910000000000004</v>
      </c>
      <c r="Q184" s="20">
        <f t="shared" si="22"/>
        <v>30.299682364314311</v>
      </c>
    </row>
    <row r="185" spans="1:22" s="1" customFormat="1" x14ac:dyDescent="0.2">
      <c r="A185" s="1">
        <v>184</v>
      </c>
      <c r="B185" s="1" t="s">
        <v>197</v>
      </c>
      <c r="C185" s="1" t="s">
        <v>46</v>
      </c>
      <c r="D185" s="1" t="s">
        <v>42</v>
      </c>
      <c r="E185" s="1">
        <v>1</v>
      </c>
      <c r="F185" s="1">
        <v>122.633</v>
      </c>
      <c r="G185" s="1">
        <v>21.699000000000002</v>
      </c>
      <c r="H185" s="1">
        <v>1.726</v>
      </c>
      <c r="I185" s="1">
        <f t="shared" si="18"/>
        <v>146.05799999999999</v>
      </c>
      <c r="J185" s="1">
        <v>146.06</v>
      </c>
      <c r="K185" s="1">
        <v>20</v>
      </c>
      <c r="L185" s="1">
        <v>100</v>
      </c>
      <c r="M185" s="1">
        <f t="shared" si="17"/>
        <v>21.725999999999999</v>
      </c>
      <c r="N185" s="1">
        <v>22.658999999999999</v>
      </c>
      <c r="O185" s="1">
        <v>86</v>
      </c>
      <c r="P185" s="1">
        <f t="shared" si="21"/>
        <v>4.6649999999999991</v>
      </c>
      <c r="Q185" s="20">
        <f t="shared" si="22"/>
        <v>4.2943938138635751</v>
      </c>
      <c r="R185" s="31">
        <f>AVERAGE(Q185:Q187)</f>
        <v>3.737977448522797</v>
      </c>
      <c r="S185" s="31">
        <f>STDEV(Q185:Q187)</f>
        <v>0.73287196550231404</v>
      </c>
    </row>
    <row r="186" spans="1:22" s="1" customFormat="1" x14ac:dyDescent="0.2">
      <c r="A186" s="1">
        <v>185</v>
      </c>
      <c r="B186" s="1" t="s">
        <v>197</v>
      </c>
      <c r="C186" s="1" t="s">
        <v>46</v>
      </c>
      <c r="D186" s="1" t="s">
        <v>42</v>
      </c>
      <c r="E186" s="1">
        <v>2</v>
      </c>
      <c r="F186" s="1">
        <v>123.425</v>
      </c>
      <c r="G186" s="1">
        <v>21.315000000000001</v>
      </c>
      <c r="H186" s="1">
        <v>1.8049999999999999</v>
      </c>
      <c r="I186" s="1">
        <f t="shared" si="18"/>
        <v>146.54500000000002</v>
      </c>
      <c r="J186" s="1">
        <v>146.53899999999999</v>
      </c>
      <c r="K186" s="1">
        <v>20</v>
      </c>
      <c r="L186" s="1">
        <v>100</v>
      </c>
      <c r="M186" s="1">
        <f t="shared" si="17"/>
        <v>21.805</v>
      </c>
      <c r="N186" s="1">
        <v>22.439</v>
      </c>
      <c r="O186" s="1">
        <v>88</v>
      </c>
      <c r="P186" s="1">
        <f t="shared" si="21"/>
        <v>3.1700000000000017</v>
      </c>
      <c r="Q186" s="20">
        <f t="shared" si="22"/>
        <v>2.907590002293059</v>
      </c>
    </row>
    <row r="187" spans="1:22" s="1" customFormat="1" x14ac:dyDescent="0.2">
      <c r="A187" s="1">
        <v>186</v>
      </c>
      <c r="B187" s="1" t="s">
        <v>197</v>
      </c>
      <c r="C187" s="1" t="s">
        <v>46</v>
      </c>
      <c r="D187" s="1" t="s">
        <v>42</v>
      </c>
      <c r="E187" s="1">
        <v>3</v>
      </c>
      <c r="F187" s="1">
        <v>121.005</v>
      </c>
      <c r="G187" s="1">
        <v>21.974</v>
      </c>
      <c r="H187" s="1">
        <v>1.76</v>
      </c>
      <c r="I187" s="1">
        <v>144.70500000000001</v>
      </c>
      <c r="J187" s="1">
        <v>144.738</v>
      </c>
      <c r="K187" s="1">
        <v>20</v>
      </c>
      <c r="L187" s="1">
        <v>100</v>
      </c>
      <c r="M187" s="1">
        <f t="shared" si="17"/>
        <v>21.76</v>
      </c>
      <c r="N187" s="1">
        <v>22.632999999999999</v>
      </c>
      <c r="O187" s="1">
        <v>87</v>
      </c>
      <c r="P187" s="1">
        <f t="shared" si="21"/>
        <v>4.3649999999999878</v>
      </c>
      <c r="Q187" s="20">
        <f t="shared" si="22"/>
        <v>4.0119485294117574</v>
      </c>
    </row>
    <row r="188" spans="1:22" s="1" customFormat="1" x14ac:dyDescent="0.2">
      <c r="A188" s="1">
        <v>187</v>
      </c>
      <c r="B188" s="1" t="s">
        <v>7</v>
      </c>
      <c r="C188" s="1" t="s">
        <v>7</v>
      </c>
      <c r="D188" s="1" t="s">
        <v>42</v>
      </c>
      <c r="E188" s="1">
        <v>1</v>
      </c>
      <c r="F188" s="1">
        <v>116.13</v>
      </c>
      <c r="G188" s="1">
        <v>22.988</v>
      </c>
      <c r="H188" s="1">
        <v>1.8129999999999999</v>
      </c>
      <c r="I188" s="1">
        <f t="shared" ref="I188:I219" si="23">SUM(F188:H188)</f>
        <v>140.93099999999998</v>
      </c>
      <c r="J188" s="1">
        <v>140.92099999999999</v>
      </c>
      <c r="K188" s="1">
        <v>20</v>
      </c>
      <c r="L188" s="1">
        <v>100</v>
      </c>
      <c r="M188" s="1">
        <f t="shared" si="17"/>
        <v>21.812999999999999</v>
      </c>
      <c r="N188" s="1">
        <v>24.684000000000001</v>
      </c>
      <c r="O188" s="1">
        <v>88</v>
      </c>
      <c r="P188" s="1">
        <f t="shared" si="21"/>
        <v>14.355000000000013</v>
      </c>
      <c r="Q188" s="20">
        <f t="shared" si="22"/>
        <v>13.161875945537071</v>
      </c>
      <c r="R188" s="20">
        <f>AVERAGE(Q188:Q190)</f>
        <v>11.987016105848133</v>
      </c>
      <c r="S188" s="20">
        <f>STDEV(Q188:Q190)</f>
        <v>1.522049724894935</v>
      </c>
      <c r="T188" s="20">
        <f>AVERAGE(Q188:Q190,Q194:Q196,Q200:Q202,Q206:Q208)</f>
        <v>28.65214720433946</v>
      </c>
      <c r="U188" s="20">
        <f>STDEV(Q188:Q190,Q194:Q196,Q200:Q202,Q206:Q208)</f>
        <v>25.485680456503811</v>
      </c>
      <c r="V188" s="1" t="s">
        <v>220</v>
      </c>
    </row>
    <row r="189" spans="1:22" s="1" customFormat="1" x14ac:dyDescent="0.2">
      <c r="A189" s="1">
        <v>188</v>
      </c>
      <c r="B189" s="1" t="s">
        <v>7</v>
      </c>
      <c r="C189" s="1" t="s">
        <v>7</v>
      </c>
      <c r="D189" s="1" t="s">
        <v>42</v>
      </c>
      <c r="E189" s="1">
        <v>2</v>
      </c>
      <c r="F189" s="1">
        <v>120.45699999999999</v>
      </c>
      <c r="G189" s="1">
        <v>22.911000000000001</v>
      </c>
      <c r="H189" s="1">
        <v>1.7869999999999999</v>
      </c>
      <c r="I189" s="1">
        <f t="shared" si="23"/>
        <v>145.155</v>
      </c>
      <c r="J189" s="1">
        <v>145.14599999999999</v>
      </c>
      <c r="K189" s="1">
        <v>20</v>
      </c>
      <c r="L189" s="1">
        <v>100</v>
      </c>
      <c r="M189" s="1">
        <f t="shared" si="17"/>
        <v>21.786999999999999</v>
      </c>
      <c r="N189" s="1">
        <v>24.024000000000001</v>
      </c>
      <c r="O189" s="1">
        <v>89</v>
      </c>
      <c r="P189" s="1">
        <f t="shared" si="21"/>
        <v>11.185000000000009</v>
      </c>
      <c r="Q189" s="20">
        <f t="shared" si="22"/>
        <v>10.267590765135175</v>
      </c>
      <c r="R189" s="20"/>
      <c r="S189" s="20"/>
      <c r="T189" s="20">
        <f>AVERAGE(Q191:Q193,Q197:Q199,Q203:Q205,Q209:Q211)</f>
        <v>21.335232007040247</v>
      </c>
      <c r="U189" s="20">
        <f>STDEV(Q191:Q193,Q197:Q199,Q203:Q205,Q209:Q211)</f>
        <v>11.489119823541062</v>
      </c>
      <c r="V189" s="1" t="s">
        <v>221</v>
      </c>
    </row>
    <row r="190" spans="1:22" s="1" customFormat="1" x14ac:dyDescent="0.2">
      <c r="A190" s="1">
        <v>189</v>
      </c>
      <c r="B190" s="1" t="s">
        <v>7</v>
      </c>
      <c r="C190" s="1" t="s">
        <v>7</v>
      </c>
      <c r="D190" s="1" t="s">
        <v>42</v>
      </c>
      <c r="E190" s="1">
        <v>3</v>
      </c>
      <c r="F190" s="1">
        <v>123.956</v>
      </c>
      <c r="G190" s="1">
        <v>22.716000000000001</v>
      </c>
      <c r="H190" s="1">
        <v>1.7689999999999999</v>
      </c>
      <c r="I190" s="1">
        <f t="shared" si="23"/>
        <v>148.441</v>
      </c>
      <c r="J190" s="1">
        <v>148.43299999999999</v>
      </c>
      <c r="K190" s="1">
        <v>20</v>
      </c>
      <c r="L190" s="1">
        <v>100</v>
      </c>
      <c r="M190" s="1">
        <f t="shared" si="17"/>
        <v>21.768999999999998</v>
      </c>
      <c r="N190" s="1">
        <v>24.497</v>
      </c>
      <c r="O190" s="1">
        <v>89</v>
      </c>
      <c r="P190" s="1">
        <f t="shared" si="21"/>
        <v>13.640000000000009</v>
      </c>
      <c r="Q190" s="20">
        <f t="shared" si="22"/>
        <v>12.531581606872155</v>
      </c>
      <c r="R190" s="20"/>
      <c r="S190" s="20"/>
    </row>
    <row r="191" spans="1:22" s="1" customFormat="1" x14ac:dyDescent="0.2">
      <c r="A191" s="1">
        <v>190</v>
      </c>
      <c r="B191" s="1" t="s">
        <v>7</v>
      </c>
      <c r="C191" s="6" t="s">
        <v>7</v>
      </c>
      <c r="D191" s="6" t="s">
        <v>90</v>
      </c>
      <c r="E191" s="6">
        <v>1</v>
      </c>
      <c r="F191" s="1">
        <v>122.63200000000001</v>
      </c>
      <c r="G191" s="1">
        <v>21.7</v>
      </c>
      <c r="H191" s="6">
        <v>1.8180000000000001</v>
      </c>
      <c r="I191" s="6">
        <f t="shared" si="23"/>
        <v>146.15</v>
      </c>
      <c r="J191" s="6">
        <v>146.15</v>
      </c>
      <c r="K191" s="6">
        <v>20</v>
      </c>
      <c r="L191" s="6">
        <v>100</v>
      </c>
      <c r="M191" s="6">
        <f t="shared" si="17"/>
        <v>21.818000000000001</v>
      </c>
      <c r="N191" s="6">
        <v>29.111000000000001</v>
      </c>
      <c r="O191" s="6">
        <v>68</v>
      </c>
      <c r="P191" s="1">
        <f t="shared" si="21"/>
        <v>36.464999999999996</v>
      </c>
      <c r="Q191" s="20">
        <f t="shared" si="22"/>
        <v>33.426528554404626</v>
      </c>
      <c r="R191" s="20">
        <f>AVERAGE(Q191:Q193)</f>
        <v>30.722791778694013</v>
      </c>
      <c r="S191" s="20">
        <f>STDEV(Q191:Q193)</f>
        <v>3.2454557757551012</v>
      </c>
    </row>
    <row r="192" spans="1:22" s="1" customFormat="1" x14ac:dyDescent="0.2">
      <c r="A192" s="1">
        <v>191</v>
      </c>
      <c r="B192" s="1" t="s">
        <v>7</v>
      </c>
      <c r="C192" s="1" t="s">
        <v>7</v>
      </c>
      <c r="D192" s="6" t="s">
        <v>90</v>
      </c>
      <c r="E192" s="6">
        <v>2</v>
      </c>
      <c r="F192" s="1">
        <v>123.42700000000001</v>
      </c>
      <c r="G192" s="1">
        <v>21.312999999999999</v>
      </c>
      <c r="H192" s="6">
        <v>1.845</v>
      </c>
      <c r="I192" s="6">
        <f t="shared" si="23"/>
        <v>146.58500000000001</v>
      </c>
      <c r="J192" s="6">
        <v>146.58600000000001</v>
      </c>
      <c r="K192" s="6">
        <v>20</v>
      </c>
      <c r="L192" s="6">
        <v>100</v>
      </c>
      <c r="M192" s="6">
        <f t="shared" si="17"/>
        <v>21.844999999999999</v>
      </c>
      <c r="N192" s="6">
        <v>28.751999999999999</v>
      </c>
      <c r="O192" s="6">
        <v>67</v>
      </c>
      <c r="P192" s="1">
        <f t="shared" si="21"/>
        <v>34.535000000000004</v>
      </c>
      <c r="Q192" s="20">
        <f t="shared" si="22"/>
        <v>31.61821927214465</v>
      </c>
      <c r="R192" s="6"/>
      <c r="S192" s="6"/>
    </row>
    <row r="193" spans="1:19" s="1" customFormat="1" x14ac:dyDescent="0.2">
      <c r="A193" s="1">
        <v>192</v>
      </c>
      <c r="B193" s="1" t="s">
        <v>7</v>
      </c>
      <c r="C193" s="1" t="s">
        <v>7</v>
      </c>
      <c r="D193" s="6" t="s">
        <v>90</v>
      </c>
      <c r="E193" s="6">
        <v>3</v>
      </c>
      <c r="F193" s="1">
        <v>121.003</v>
      </c>
      <c r="G193" s="1">
        <v>21.974</v>
      </c>
      <c r="H193" s="6">
        <v>1.7669999999999999</v>
      </c>
      <c r="I193" s="6">
        <f t="shared" si="23"/>
        <v>144.744</v>
      </c>
      <c r="J193" s="6">
        <v>144.74600000000001</v>
      </c>
      <c r="K193" s="6">
        <v>20</v>
      </c>
      <c r="L193" s="6">
        <v>100</v>
      </c>
      <c r="M193" s="6">
        <f t="shared" si="17"/>
        <v>21.766999999999999</v>
      </c>
      <c r="N193" s="6">
        <v>27.670999999999999</v>
      </c>
      <c r="O193" s="6">
        <v>71</v>
      </c>
      <c r="P193" s="1">
        <f t="shared" si="21"/>
        <v>29.52</v>
      </c>
      <c r="Q193" s="20">
        <f t="shared" si="22"/>
        <v>27.123627509532771</v>
      </c>
      <c r="R193" s="6"/>
      <c r="S193" s="6"/>
    </row>
    <row r="194" spans="1:19" s="1" customFormat="1" x14ac:dyDescent="0.2">
      <c r="A194" s="1">
        <v>193</v>
      </c>
      <c r="B194" s="1" t="s">
        <v>8</v>
      </c>
      <c r="C194" s="1" t="s">
        <v>8</v>
      </c>
      <c r="D194" s="1" t="s">
        <v>42</v>
      </c>
      <c r="E194" s="1">
        <v>1</v>
      </c>
      <c r="F194" s="1">
        <v>122.268</v>
      </c>
      <c r="G194" s="1">
        <v>22.495999999999999</v>
      </c>
      <c r="H194" s="1">
        <v>1.5860000000000001</v>
      </c>
      <c r="I194" s="1">
        <f t="shared" si="23"/>
        <v>146.35000000000002</v>
      </c>
      <c r="J194" s="1">
        <v>146.49700000000001</v>
      </c>
      <c r="K194" s="1">
        <v>20</v>
      </c>
      <c r="L194" s="1">
        <v>100</v>
      </c>
      <c r="M194" s="1">
        <f t="shared" ref="M194:M238" si="24">SUM(H194,K194)</f>
        <v>21.585999999999999</v>
      </c>
      <c r="N194" s="1">
        <v>37.630000000000003</v>
      </c>
      <c r="O194" s="1">
        <v>71</v>
      </c>
      <c r="P194" s="1">
        <f t="shared" si="21"/>
        <v>80.220000000000013</v>
      </c>
      <c r="Q194" s="20">
        <f t="shared" si="22"/>
        <v>74.325952005929778</v>
      </c>
      <c r="R194" s="20">
        <f>AVERAGE(Q194:Q196)</f>
        <v>69.110779305792718</v>
      </c>
      <c r="S194" s="20">
        <f>STDEV(Q194:Q196)</f>
        <v>5.6072411890429068</v>
      </c>
    </row>
    <row r="195" spans="1:19" s="1" customFormat="1" x14ac:dyDescent="0.2">
      <c r="A195" s="1">
        <v>194</v>
      </c>
      <c r="B195" s="1" t="s">
        <v>8</v>
      </c>
      <c r="C195" s="1" t="s">
        <v>8</v>
      </c>
      <c r="D195" s="1" t="s">
        <v>42</v>
      </c>
      <c r="E195" s="1">
        <v>2</v>
      </c>
      <c r="F195" s="1">
        <v>123.03100000000001</v>
      </c>
      <c r="G195" s="1">
        <v>22.835999999999999</v>
      </c>
      <c r="H195" s="1">
        <v>1.754</v>
      </c>
      <c r="I195" s="1">
        <f t="shared" si="23"/>
        <v>147.62100000000001</v>
      </c>
      <c r="J195" s="1">
        <v>147.614</v>
      </c>
      <c r="K195" s="1">
        <v>20</v>
      </c>
      <c r="L195" s="1">
        <v>100</v>
      </c>
      <c r="M195" s="1">
        <f t="shared" si="24"/>
        <v>21.754000000000001</v>
      </c>
      <c r="N195" s="1">
        <v>36.944000000000003</v>
      </c>
      <c r="O195" s="1">
        <v>69</v>
      </c>
      <c r="P195" s="1">
        <f t="shared" si="21"/>
        <v>75.950000000000017</v>
      </c>
      <c r="Q195" s="20">
        <f t="shared" si="22"/>
        <v>69.826238852624812</v>
      </c>
      <c r="R195" s="20"/>
      <c r="S195" s="20"/>
    </row>
    <row r="196" spans="1:19" s="1" customFormat="1" x14ac:dyDescent="0.2">
      <c r="A196" s="1">
        <v>195</v>
      </c>
      <c r="B196" s="1" t="s">
        <v>8</v>
      </c>
      <c r="C196" s="1" t="s">
        <v>8</v>
      </c>
      <c r="D196" s="1" t="s">
        <v>42</v>
      </c>
      <c r="E196" s="1">
        <v>3</v>
      </c>
      <c r="F196" s="1">
        <v>118.55800000000001</v>
      </c>
      <c r="G196" s="1">
        <v>22.475000000000001</v>
      </c>
      <c r="H196" s="1">
        <v>1.76</v>
      </c>
      <c r="I196" s="1">
        <f t="shared" si="23"/>
        <v>142.79300000000001</v>
      </c>
      <c r="J196" s="1">
        <v>142.78700000000001</v>
      </c>
      <c r="K196" s="1">
        <v>20</v>
      </c>
      <c r="L196" s="1">
        <v>100</v>
      </c>
      <c r="M196" s="1">
        <f t="shared" si="24"/>
        <v>21.76</v>
      </c>
      <c r="N196" s="1">
        <v>35.508000000000003</v>
      </c>
      <c r="O196" s="1">
        <v>71</v>
      </c>
      <c r="P196" s="1">
        <f t="shared" si="21"/>
        <v>68.740000000000009</v>
      </c>
      <c r="Q196" s="20">
        <f t="shared" si="22"/>
        <v>63.18014705882355</v>
      </c>
      <c r="R196" s="20"/>
      <c r="S196" s="20"/>
    </row>
    <row r="197" spans="1:19" s="1" customFormat="1" x14ac:dyDescent="0.2">
      <c r="A197" s="1">
        <v>196</v>
      </c>
      <c r="B197" s="1" t="s">
        <v>8</v>
      </c>
      <c r="C197" s="6" t="s">
        <v>8</v>
      </c>
      <c r="D197" s="6" t="s">
        <v>90</v>
      </c>
      <c r="E197" s="6">
        <v>1</v>
      </c>
      <c r="F197" s="1">
        <v>123.851</v>
      </c>
      <c r="G197" s="1">
        <v>22.67</v>
      </c>
      <c r="H197" s="6">
        <v>1.6990000000000001</v>
      </c>
      <c r="I197" s="6">
        <f t="shared" si="23"/>
        <v>148.22000000000003</v>
      </c>
      <c r="J197" s="6">
        <v>148.22200000000001</v>
      </c>
      <c r="K197" s="6">
        <v>20</v>
      </c>
      <c r="L197" s="6">
        <v>100</v>
      </c>
      <c r="M197" s="6">
        <f t="shared" si="24"/>
        <v>21.699000000000002</v>
      </c>
      <c r="N197" s="6">
        <v>29.087</v>
      </c>
      <c r="O197" s="6">
        <v>65</v>
      </c>
      <c r="P197" s="1">
        <f t="shared" si="21"/>
        <v>36.939999999999991</v>
      </c>
      <c r="Q197" s="20">
        <f t="shared" si="22"/>
        <v>34.047651965528374</v>
      </c>
      <c r="R197" s="20">
        <f>AVERAGE(Q197:Q199)</f>
        <v>31.291789404305433</v>
      </c>
      <c r="S197" s="20">
        <f>STDEV(Q197:Q199)</f>
        <v>2.8503137260269074</v>
      </c>
    </row>
    <row r="198" spans="1:19" s="1" customFormat="1" x14ac:dyDescent="0.2">
      <c r="A198" s="1">
        <v>197</v>
      </c>
      <c r="B198" s="1" t="s">
        <v>8</v>
      </c>
      <c r="C198" s="1" t="s">
        <v>8</v>
      </c>
      <c r="D198" s="6" t="s">
        <v>90</v>
      </c>
      <c r="E198" s="6">
        <v>2</v>
      </c>
      <c r="F198" s="1">
        <v>114.11799999999999</v>
      </c>
      <c r="G198" s="1">
        <v>21.44</v>
      </c>
      <c r="H198" s="6">
        <v>1.643</v>
      </c>
      <c r="I198" s="6">
        <f t="shared" si="23"/>
        <v>137.20099999999999</v>
      </c>
      <c r="J198" s="6">
        <v>137.19999999999999</v>
      </c>
      <c r="K198" s="6">
        <v>20</v>
      </c>
      <c r="L198" s="6">
        <v>100</v>
      </c>
      <c r="M198" s="6">
        <f t="shared" si="24"/>
        <v>21.643000000000001</v>
      </c>
      <c r="N198" s="6">
        <v>27.78</v>
      </c>
      <c r="O198" s="6">
        <v>66</v>
      </c>
      <c r="P198" s="1">
        <f t="shared" si="21"/>
        <v>30.685000000000002</v>
      </c>
      <c r="Q198" s="20">
        <f t="shared" si="22"/>
        <v>28.355588411957676</v>
      </c>
      <c r="R198" s="6"/>
      <c r="S198" s="6"/>
    </row>
    <row r="199" spans="1:19" s="1" customFormat="1" x14ac:dyDescent="0.2">
      <c r="A199" s="1">
        <v>198</v>
      </c>
      <c r="B199" s="1" t="s">
        <v>8</v>
      </c>
      <c r="C199" s="1" t="s">
        <v>8</v>
      </c>
      <c r="D199" s="6" t="s">
        <v>90</v>
      </c>
      <c r="E199" s="6">
        <v>3</v>
      </c>
      <c r="F199" s="1">
        <v>116.63500000000001</v>
      </c>
      <c r="G199" s="1">
        <v>21.853999999999999</v>
      </c>
      <c r="H199" s="6">
        <v>1.778</v>
      </c>
      <c r="I199" s="6">
        <f t="shared" si="23"/>
        <v>140.267</v>
      </c>
      <c r="J199" s="6">
        <v>140.267</v>
      </c>
      <c r="K199" s="6">
        <v>20</v>
      </c>
      <c r="L199" s="6">
        <v>100</v>
      </c>
      <c r="M199" s="6">
        <f t="shared" si="24"/>
        <v>21.777999999999999</v>
      </c>
      <c r="N199" s="6">
        <v>28.632000000000001</v>
      </c>
      <c r="O199" s="6">
        <v>65</v>
      </c>
      <c r="P199" s="1">
        <f t="shared" si="21"/>
        <v>34.270000000000017</v>
      </c>
      <c r="Q199" s="20">
        <f t="shared" si="22"/>
        <v>31.472127835430257</v>
      </c>
      <c r="R199" s="6"/>
      <c r="S199" s="6"/>
    </row>
    <row r="200" spans="1:19" s="1" customFormat="1" x14ac:dyDescent="0.2">
      <c r="A200" s="1">
        <v>199</v>
      </c>
      <c r="B200" s="1" t="s">
        <v>9</v>
      </c>
      <c r="C200" s="1" t="s">
        <v>9</v>
      </c>
      <c r="D200" s="1" t="s">
        <v>42</v>
      </c>
      <c r="E200" s="1">
        <v>1</v>
      </c>
      <c r="F200" s="1">
        <v>120.774</v>
      </c>
      <c r="G200" s="1">
        <v>22.206</v>
      </c>
      <c r="H200" s="1">
        <v>1.7250000000000001</v>
      </c>
      <c r="I200" s="1">
        <f t="shared" si="23"/>
        <v>144.70499999999998</v>
      </c>
      <c r="J200" s="1">
        <v>144.69999999999999</v>
      </c>
      <c r="K200" s="1">
        <v>20</v>
      </c>
      <c r="L200" s="1">
        <v>100</v>
      </c>
      <c r="M200" s="1">
        <f t="shared" si="24"/>
        <v>21.725000000000001</v>
      </c>
      <c r="N200" s="1">
        <v>28.260999999999999</v>
      </c>
      <c r="O200" s="1">
        <v>84</v>
      </c>
      <c r="P200" s="1">
        <f t="shared" si="21"/>
        <v>32.679999999999993</v>
      </c>
      <c r="Q200" s="20">
        <f t="shared" si="22"/>
        <v>30.085155350978141</v>
      </c>
      <c r="R200" s="20">
        <f>AVERAGE(Q200:Q202)</f>
        <v>25.202510546931574</v>
      </c>
      <c r="S200" s="20">
        <f>STDEV(Q200:Q202)</f>
        <v>5.0481720884982817</v>
      </c>
    </row>
    <row r="201" spans="1:19" s="1" customFormat="1" x14ac:dyDescent="0.2">
      <c r="A201" s="1">
        <v>200</v>
      </c>
      <c r="B201" s="1" t="s">
        <v>9</v>
      </c>
      <c r="C201" s="1" t="s">
        <v>9</v>
      </c>
      <c r="D201" s="1" t="s">
        <v>42</v>
      </c>
      <c r="E201" s="1">
        <v>2</v>
      </c>
      <c r="F201" s="1">
        <v>123.997</v>
      </c>
      <c r="G201" s="1">
        <v>23.021000000000001</v>
      </c>
      <c r="H201" s="1">
        <v>1.7370000000000001</v>
      </c>
      <c r="I201" s="1">
        <f t="shared" si="23"/>
        <v>148.755</v>
      </c>
      <c r="J201" s="1">
        <v>148.75</v>
      </c>
      <c r="K201" s="1">
        <v>20</v>
      </c>
      <c r="L201" s="1">
        <v>100</v>
      </c>
      <c r="M201" s="1">
        <f t="shared" si="24"/>
        <v>21.737000000000002</v>
      </c>
      <c r="N201" s="1">
        <v>27.283999999999999</v>
      </c>
      <c r="O201" s="1">
        <v>87</v>
      </c>
      <c r="P201" s="1">
        <f t="shared" si="21"/>
        <v>27.734999999999985</v>
      </c>
      <c r="Q201" s="20">
        <f t="shared" si="22"/>
        <v>25.518700832681596</v>
      </c>
      <c r="R201" s="20"/>
      <c r="S201" s="20"/>
    </row>
    <row r="202" spans="1:19" s="1" customFormat="1" x14ac:dyDescent="0.2">
      <c r="A202" s="1">
        <v>201</v>
      </c>
      <c r="B202" s="1" t="s">
        <v>9</v>
      </c>
      <c r="C202" s="1" t="s">
        <v>9</v>
      </c>
      <c r="D202" s="1" t="s">
        <v>42</v>
      </c>
      <c r="E202" s="1">
        <v>3</v>
      </c>
      <c r="F202" s="1">
        <v>145.59200000000001</v>
      </c>
      <c r="G202" s="1">
        <v>22.702999999999999</v>
      </c>
      <c r="H202" s="1">
        <v>1.766</v>
      </c>
      <c r="I202" s="1">
        <f t="shared" si="23"/>
        <v>170.06100000000001</v>
      </c>
      <c r="J202" s="1">
        <v>167.048</v>
      </c>
      <c r="K202" s="1">
        <v>20</v>
      </c>
      <c r="L202" s="1">
        <v>100</v>
      </c>
      <c r="M202" s="1">
        <f t="shared" si="24"/>
        <v>21.765999999999998</v>
      </c>
      <c r="N202" s="1">
        <v>26.12</v>
      </c>
      <c r="O202" s="1">
        <v>88</v>
      </c>
      <c r="P202" s="1">
        <f t="shared" si="21"/>
        <v>21.770000000000014</v>
      </c>
      <c r="Q202" s="20">
        <f t="shared" si="22"/>
        <v>20.003675457134982</v>
      </c>
      <c r="R202" s="20"/>
      <c r="S202" s="20"/>
    </row>
    <row r="203" spans="1:19" s="1" customFormat="1" x14ac:dyDescent="0.2">
      <c r="A203" s="1">
        <v>202</v>
      </c>
      <c r="B203" s="1" t="s">
        <v>9</v>
      </c>
      <c r="C203" s="6" t="s">
        <v>9</v>
      </c>
      <c r="D203" s="6" t="s">
        <v>90</v>
      </c>
      <c r="E203" s="6">
        <v>1</v>
      </c>
      <c r="F203" s="1">
        <v>110.274</v>
      </c>
      <c r="G203" s="1">
        <v>22.443000000000001</v>
      </c>
      <c r="H203" s="6">
        <v>1.6970000000000001</v>
      </c>
      <c r="I203" s="6">
        <f t="shared" si="23"/>
        <v>134.41400000000002</v>
      </c>
      <c r="J203" s="6">
        <v>134.42099999999999</v>
      </c>
      <c r="K203" s="6">
        <v>20</v>
      </c>
      <c r="L203" s="6">
        <v>100</v>
      </c>
      <c r="M203" s="6">
        <f t="shared" si="24"/>
        <v>21.696999999999999</v>
      </c>
      <c r="N203" s="6">
        <v>26.469000000000001</v>
      </c>
      <c r="O203" s="6">
        <v>80</v>
      </c>
      <c r="P203" s="1">
        <f t="shared" si="21"/>
        <v>23.86000000000001</v>
      </c>
      <c r="Q203" s="20">
        <f t="shared" si="22"/>
        <v>21.993824030972036</v>
      </c>
      <c r="R203" s="20">
        <f>AVERAGE(Q203:Q205)</f>
        <v>18.365016342613647</v>
      </c>
      <c r="S203" s="20">
        <f>STDEV(Q203:Q205)</f>
        <v>3.2482940588011009</v>
      </c>
    </row>
    <row r="204" spans="1:19" s="1" customFormat="1" x14ac:dyDescent="0.2">
      <c r="A204" s="1">
        <v>203</v>
      </c>
      <c r="B204" s="1" t="s">
        <v>9</v>
      </c>
      <c r="C204" s="1" t="s">
        <v>9</v>
      </c>
      <c r="D204" s="6" t="s">
        <v>90</v>
      </c>
      <c r="E204" s="6">
        <v>2</v>
      </c>
      <c r="F204" s="1">
        <v>113.869</v>
      </c>
      <c r="G204" s="1">
        <v>22.863</v>
      </c>
      <c r="H204" s="6">
        <v>1.776</v>
      </c>
      <c r="I204" s="6">
        <f t="shared" si="23"/>
        <v>138.50800000000001</v>
      </c>
      <c r="J204" s="6">
        <v>138.50700000000001</v>
      </c>
      <c r="K204" s="6">
        <v>20</v>
      </c>
      <c r="L204" s="6">
        <v>100</v>
      </c>
      <c r="M204" s="6">
        <f t="shared" si="24"/>
        <v>21.776</v>
      </c>
      <c r="N204" s="6">
        <v>25.559000000000001</v>
      </c>
      <c r="O204" s="6">
        <v>81</v>
      </c>
      <c r="P204" s="1">
        <f t="shared" ref="P204:P238" si="25">100*(N204-M204)/(M204-H204)</f>
        <v>18.915000000000006</v>
      </c>
      <c r="Q204" s="20">
        <f t="shared" ref="Q204:Q238" si="26">((N204-(H204*(N204/M204))-K204)*100)/K204</f>
        <v>17.372336517266724</v>
      </c>
      <c r="R204" s="6"/>
      <c r="S204" s="6"/>
    </row>
    <row r="205" spans="1:19" s="1" customFormat="1" x14ac:dyDescent="0.2">
      <c r="A205" s="1">
        <v>204</v>
      </c>
      <c r="B205" s="1" t="s">
        <v>9</v>
      </c>
      <c r="C205" s="1" t="s">
        <v>9</v>
      </c>
      <c r="D205" s="6" t="s">
        <v>90</v>
      </c>
      <c r="E205" s="6">
        <v>3</v>
      </c>
      <c r="F205" s="1">
        <v>116.182</v>
      </c>
      <c r="G205" s="1">
        <v>22.058</v>
      </c>
      <c r="H205" s="6">
        <v>1.718</v>
      </c>
      <c r="I205" s="6">
        <f t="shared" si="23"/>
        <v>139.958</v>
      </c>
      <c r="J205" s="6">
        <v>139.958</v>
      </c>
      <c r="K205" s="6">
        <v>20</v>
      </c>
      <c r="L205" s="6">
        <v>100</v>
      </c>
      <c r="M205" s="6">
        <f t="shared" si="24"/>
        <v>21.718</v>
      </c>
      <c r="N205" s="6">
        <v>25.134</v>
      </c>
      <c r="O205" s="6">
        <v>83</v>
      </c>
      <c r="P205" s="1">
        <f t="shared" si="25"/>
        <v>17.080000000000002</v>
      </c>
      <c r="Q205" s="20">
        <f t="shared" si="26"/>
        <v>15.728888479602182</v>
      </c>
      <c r="R205" s="6"/>
      <c r="S205" s="6"/>
    </row>
    <row r="206" spans="1:19" s="1" customFormat="1" x14ac:dyDescent="0.2">
      <c r="A206" s="1">
        <v>205</v>
      </c>
      <c r="B206" s="1" t="s">
        <v>10</v>
      </c>
      <c r="C206" s="1" t="s">
        <v>10</v>
      </c>
      <c r="D206" s="1" t="s">
        <v>42</v>
      </c>
      <c r="E206" s="1">
        <v>1</v>
      </c>
      <c r="F206" s="1">
        <v>115.29600000000001</v>
      </c>
      <c r="G206" s="1">
        <v>22.172999999999998</v>
      </c>
      <c r="H206" s="1">
        <v>1.772</v>
      </c>
      <c r="I206" s="1">
        <f t="shared" si="23"/>
        <v>139.24099999999999</v>
      </c>
      <c r="J206" s="1">
        <v>139.22900000000001</v>
      </c>
      <c r="K206" s="1">
        <v>20</v>
      </c>
      <c r="L206" s="1">
        <v>100</v>
      </c>
      <c r="M206" s="1">
        <f t="shared" si="24"/>
        <v>21.771999999999998</v>
      </c>
      <c r="N206" s="1">
        <v>23.248999999999999</v>
      </c>
      <c r="O206" s="1">
        <v>92</v>
      </c>
      <c r="P206" s="1">
        <f t="shared" si="25"/>
        <v>7.3850000000000025</v>
      </c>
      <c r="Q206" s="20">
        <f t="shared" si="26"/>
        <v>6.7839426786698453</v>
      </c>
      <c r="R206" s="20">
        <f>AVERAGE(Q206:Q208)</f>
        <v>8.3082828587854252</v>
      </c>
      <c r="S206" s="20">
        <f>STDEV(Q206:Q208)</f>
        <v>1.5865660480235846</v>
      </c>
    </row>
    <row r="207" spans="1:19" s="1" customFormat="1" x14ac:dyDescent="0.2">
      <c r="A207" s="1">
        <v>206</v>
      </c>
      <c r="B207" s="1" t="s">
        <v>10</v>
      </c>
      <c r="C207" s="1" t="s">
        <v>10</v>
      </c>
      <c r="D207" s="1" t="s">
        <v>42</v>
      </c>
      <c r="E207" s="1">
        <v>2</v>
      </c>
      <c r="F207" s="1">
        <v>114.979</v>
      </c>
      <c r="G207" s="1">
        <v>22.805</v>
      </c>
      <c r="H207" s="1">
        <v>1.8180000000000001</v>
      </c>
      <c r="I207" s="1">
        <f t="shared" si="23"/>
        <v>139.602</v>
      </c>
      <c r="J207" s="1">
        <v>139.59899999999999</v>
      </c>
      <c r="K207" s="1">
        <v>20</v>
      </c>
      <c r="L207" s="1">
        <v>100</v>
      </c>
      <c r="M207" s="1">
        <f t="shared" si="24"/>
        <v>21.818000000000001</v>
      </c>
      <c r="N207" s="1">
        <v>23.989000000000001</v>
      </c>
      <c r="O207" s="1">
        <v>91</v>
      </c>
      <c r="P207" s="1">
        <f t="shared" si="25"/>
        <v>10.854999999999997</v>
      </c>
      <c r="Q207" s="20">
        <f t="shared" si="26"/>
        <v>9.9504995874965729</v>
      </c>
      <c r="R207" s="20"/>
      <c r="S207" s="20"/>
    </row>
    <row r="208" spans="1:19" s="1" customFormat="1" x14ac:dyDescent="0.2">
      <c r="A208" s="1">
        <v>207</v>
      </c>
      <c r="B208" s="1" t="s">
        <v>10</v>
      </c>
      <c r="C208" s="1" t="s">
        <v>10</v>
      </c>
      <c r="D208" s="1" t="s">
        <v>42</v>
      </c>
      <c r="E208" s="1">
        <v>3</v>
      </c>
      <c r="F208" s="1">
        <v>115.71299999999999</v>
      </c>
      <c r="G208" s="1">
        <v>22.158000000000001</v>
      </c>
      <c r="H208" s="1">
        <v>1.806</v>
      </c>
      <c r="I208" s="1">
        <f t="shared" si="23"/>
        <v>139.67699999999999</v>
      </c>
      <c r="J208" s="1">
        <v>139.672</v>
      </c>
      <c r="K208" s="1">
        <v>20</v>
      </c>
      <c r="L208" s="1">
        <v>100</v>
      </c>
      <c r="M208" s="1">
        <f t="shared" si="24"/>
        <v>21.806000000000001</v>
      </c>
      <c r="N208" s="1">
        <v>23.591999999999999</v>
      </c>
      <c r="O208" s="1">
        <v>92</v>
      </c>
      <c r="P208" s="1">
        <f t="shared" si="25"/>
        <v>8.9299999999999891</v>
      </c>
      <c r="Q208" s="20">
        <f t="shared" si="26"/>
        <v>8.1904063101898572</v>
      </c>
      <c r="R208" s="20"/>
      <c r="S208" s="20"/>
    </row>
    <row r="209" spans="1:22" s="1" customFormat="1" x14ac:dyDescent="0.2">
      <c r="A209" s="1">
        <v>208</v>
      </c>
      <c r="B209" s="1" t="s">
        <v>10</v>
      </c>
      <c r="C209" s="6" t="s">
        <v>10</v>
      </c>
      <c r="D209" s="6" t="s">
        <v>90</v>
      </c>
      <c r="E209" s="6">
        <v>1</v>
      </c>
      <c r="F209" s="1">
        <v>114.499</v>
      </c>
      <c r="G209" s="1">
        <v>22.117000000000001</v>
      </c>
      <c r="H209" s="6">
        <v>1.778</v>
      </c>
      <c r="I209" s="6">
        <f t="shared" si="23"/>
        <v>138.39399999999998</v>
      </c>
      <c r="J209" s="6">
        <v>138.393</v>
      </c>
      <c r="K209" s="29">
        <v>10</v>
      </c>
      <c r="L209" s="6">
        <v>100</v>
      </c>
      <c r="M209" s="6">
        <f t="shared" si="24"/>
        <v>11.778</v>
      </c>
      <c r="N209" s="6">
        <v>12.269</v>
      </c>
      <c r="O209" s="6">
        <v>87</v>
      </c>
      <c r="P209" s="1">
        <f t="shared" si="25"/>
        <v>4.9099999999999966</v>
      </c>
      <c r="Q209" s="20">
        <f t="shared" si="26"/>
        <v>4.1687892681270178</v>
      </c>
      <c r="R209" s="20">
        <f>AVERAGE(Q209:Q211)</f>
        <v>4.9613305025478853</v>
      </c>
      <c r="S209" s="20">
        <f>STDEV(Q209:Q211)</f>
        <v>0.71512591304923545</v>
      </c>
    </row>
    <row r="210" spans="1:22" s="1" customFormat="1" x14ac:dyDescent="0.2">
      <c r="A210" s="1">
        <v>209</v>
      </c>
      <c r="B210" s="1" t="s">
        <v>10</v>
      </c>
      <c r="C210" s="1" t="s">
        <v>10</v>
      </c>
      <c r="D210" s="6" t="s">
        <v>90</v>
      </c>
      <c r="E210" s="6">
        <v>2</v>
      </c>
      <c r="F210" s="1">
        <v>110.535</v>
      </c>
      <c r="G210" s="1">
        <v>22.544</v>
      </c>
      <c r="H210" s="6">
        <v>1.784</v>
      </c>
      <c r="I210" s="6">
        <f t="shared" si="23"/>
        <v>134.863</v>
      </c>
      <c r="J210" s="6">
        <v>134.863</v>
      </c>
      <c r="K210" s="29">
        <v>10</v>
      </c>
      <c r="L210" s="6">
        <v>100</v>
      </c>
      <c r="M210" s="6">
        <f t="shared" si="24"/>
        <v>11.784000000000001</v>
      </c>
      <c r="N210" s="6">
        <v>12.439</v>
      </c>
      <c r="O210" s="6">
        <v>85</v>
      </c>
      <c r="P210" s="1">
        <f t="shared" si="25"/>
        <v>6.5499999999999945</v>
      </c>
      <c r="Q210" s="20">
        <f t="shared" si="26"/>
        <v>5.5583842498302793</v>
      </c>
      <c r="R210" s="6"/>
      <c r="S210" s="6"/>
    </row>
    <row r="211" spans="1:22" s="1" customFormat="1" x14ac:dyDescent="0.2">
      <c r="A211" s="1">
        <v>210</v>
      </c>
      <c r="B211" s="1" t="s">
        <v>10</v>
      </c>
      <c r="C211" s="1" t="s">
        <v>10</v>
      </c>
      <c r="D211" s="6" t="s">
        <v>90</v>
      </c>
      <c r="E211" s="6">
        <v>3</v>
      </c>
      <c r="F211" s="1">
        <v>115.161</v>
      </c>
      <c r="G211" s="1">
        <v>22.698</v>
      </c>
      <c r="H211" s="6">
        <v>1.829</v>
      </c>
      <c r="I211" s="6">
        <f t="shared" si="23"/>
        <v>139.68800000000002</v>
      </c>
      <c r="J211" s="6">
        <v>139.68799999999999</v>
      </c>
      <c r="K211" s="29">
        <v>10</v>
      </c>
      <c r="L211" s="6">
        <v>100</v>
      </c>
      <c r="M211" s="6">
        <f t="shared" si="24"/>
        <v>11.829000000000001</v>
      </c>
      <c r="N211" s="6">
        <v>12.439</v>
      </c>
      <c r="O211" s="6">
        <v>86</v>
      </c>
      <c r="P211" s="1">
        <f t="shared" si="25"/>
        <v>6.0999999999999943</v>
      </c>
      <c r="Q211" s="20">
        <f t="shared" si="26"/>
        <v>5.1568179896863597</v>
      </c>
      <c r="R211" s="6"/>
      <c r="S211" s="6"/>
    </row>
    <row r="212" spans="1:22" s="1" customFormat="1" x14ac:dyDescent="0.2">
      <c r="A212" s="1">
        <v>211</v>
      </c>
      <c r="B212" s="1" t="s">
        <v>193</v>
      </c>
      <c r="C212" s="1" t="s">
        <v>43</v>
      </c>
      <c r="D212" s="1" t="s">
        <v>42</v>
      </c>
      <c r="E212" s="1">
        <v>1</v>
      </c>
      <c r="F212" s="1">
        <v>120.086</v>
      </c>
      <c r="G212" s="1">
        <v>22.024999999999999</v>
      </c>
      <c r="H212" s="1">
        <v>1.8580000000000001</v>
      </c>
      <c r="I212" s="1">
        <f t="shared" si="23"/>
        <v>143.96899999999999</v>
      </c>
      <c r="J212" s="1">
        <v>143.97399999999999</v>
      </c>
      <c r="K212" s="1">
        <v>20</v>
      </c>
      <c r="L212" s="1">
        <v>100</v>
      </c>
      <c r="M212" s="1">
        <f t="shared" si="24"/>
        <v>21.858000000000001</v>
      </c>
      <c r="N212" s="1">
        <v>25.4</v>
      </c>
      <c r="O212" s="1">
        <v>86</v>
      </c>
      <c r="P212" s="1">
        <f t="shared" si="25"/>
        <v>17.70999999999999</v>
      </c>
      <c r="Q212" s="20">
        <f t="shared" si="26"/>
        <v>16.204593283923501</v>
      </c>
      <c r="R212" s="20">
        <f>AVERAGE(Q212:Q214)</f>
        <v>13.192897801093793</v>
      </c>
      <c r="S212" s="20">
        <f>STDEV(Q212:Q214)</f>
        <v>2.8786915312144932</v>
      </c>
    </row>
    <row r="213" spans="1:22" s="1" customFormat="1" x14ac:dyDescent="0.2">
      <c r="A213" s="1">
        <v>212</v>
      </c>
      <c r="B213" s="1" t="s">
        <v>193</v>
      </c>
      <c r="C213" s="1" t="s">
        <v>43</v>
      </c>
      <c r="D213" s="1" t="s">
        <v>42</v>
      </c>
      <c r="E213" s="1">
        <v>2</v>
      </c>
      <c r="F213" s="1">
        <v>118.20099999999999</v>
      </c>
      <c r="G213" s="1">
        <v>22.684000000000001</v>
      </c>
      <c r="H213" s="1">
        <v>1.774</v>
      </c>
      <c r="I213" s="1">
        <f t="shared" si="23"/>
        <v>142.65899999999999</v>
      </c>
      <c r="J213" s="1">
        <v>142.65700000000001</v>
      </c>
      <c r="K213" s="1">
        <v>20</v>
      </c>
      <c r="L213" s="1">
        <v>100</v>
      </c>
      <c r="M213" s="1">
        <f t="shared" si="24"/>
        <v>21.774000000000001</v>
      </c>
      <c r="N213" s="1">
        <v>24.584</v>
      </c>
      <c r="O213" s="1">
        <v>90</v>
      </c>
      <c r="P213" s="1">
        <f t="shared" si="25"/>
        <v>14.049999999999994</v>
      </c>
      <c r="Q213" s="20">
        <f t="shared" si="26"/>
        <v>12.90529989896207</v>
      </c>
      <c r="R213" s="20"/>
      <c r="S213" s="20"/>
    </row>
    <row r="214" spans="1:22" s="1" customFormat="1" x14ac:dyDescent="0.2">
      <c r="A214" s="1">
        <v>213</v>
      </c>
      <c r="B214" s="1" t="s">
        <v>193</v>
      </c>
      <c r="C214" s="1" t="s">
        <v>43</v>
      </c>
      <c r="D214" s="1" t="s">
        <v>42</v>
      </c>
      <c r="E214" s="1">
        <v>3</v>
      </c>
      <c r="F214" s="1">
        <v>123.277</v>
      </c>
      <c r="G214" s="1">
        <v>22.588000000000001</v>
      </c>
      <c r="H214" s="1">
        <v>1.7789999999999999</v>
      </c>
      <c r="I214" s="1">
        <f t="shared" si="23"/>
        <v>147.64400000000001</v>
      </c>
      <c r="J214" s="1">
        <v>147.642</v>
      </c>
      <c r="K214" s="1">
        <v>20</v>
      </c>
      <c r="L214" s="1">
        <v>100</v>
      </c>
      <c r="M214" s="1">
        <f t="shared" si="24"/>
        <v>21.779</v>
      </c>
      <c r="N214" s="1">
        <v>24.059000000000001</v>
      </c>
      <c r="O214" s="1">
        <v>90</v>
      </c>
      <c r="P214" s="1">
        <f t="shared" si="25"/>
        <v>11.400000000000006</v>
      </c>
      <c r="Q214" s="20">
        <f t="shared" si="26"/>
        <v>10.468800220395806</v>
      </c>
      <c r="R214" s="20"/>
      <c r="S214" s="20"/>
    </row>
    <row r="215" spans="1:22" s="1" customFormat="1" x14ac:dyDescent="0.2">
      <c r="A215" s="1">
        <v>214</v>
      </c>
      <c r="B215" s="1" t="s">
        <v>19</v>
      </c>
      <c r="C215" s="1" t="s">
        <v>19</v>
      </c>
      <c r="D215" s="1" t="s">
        <v>42</v>
      </c>
      <c r="E215" s="6">
        <v>1</v>
      </c>
      <c r="F215" s="1">
        <v>110.276</v>
      </c>
      <c r="G215" s="1">
        <v>22.445</v>
      </c>
      <c r="H215" s="6">
        <v>1.7350000000000001</v>
      </c>
      <c r="I215" s="6">
        <f t="shared" si="23"/>
        <v>134.45600000000002</v>
      </c>
      <c r="J215" s="6">
        <v>134.46</v>
      </c>
      <c r="K215" s="6">
        <v>20</v>
      </c>
      <c r="L215" s="6">
        <v>100</v>
      </c>
      <c r="M215" s="6">
        <f t="shared" si="24"/>
        <v>21.734999999999999</v>
      </c>
      <c r="N215" s="6">
        <v>22.256</v>
      </c>
      <c r="O215" s="6">
        <v>90</v>
      </c>
      <c r="P215" s="1">
        <f t="shared" si="25"/>
        <v>2.605000000000004</v>
      </c>
      <c r="Q215" s="20">
        <f t="shared" si="26"/>
        <v>2.3970554405337019</v>
      </c>
      <c r="R215" s="31">
        <f>AVERAGE(Q215:Q217)</f>
        <v>2.2174115750704302</v>
      </c>
      <c r="S215" s="31">
        <f>STDEV(Q215:Q217)</f>
        <v>0.43411299888361099</v>
      </c>
      <c r="T215" s="20">
        <f>AVERAGE(Q215:Q217,Q221:Q223,Q227:Q229)</f>
        <v>4.7040688666994726</v>
      </c>
      <c r="U215" s="20">
        <f>STDEV(Q215:Q217,Q221:Q223,Q227:Q229)</f>
        <v>2.5472345277482327</v>
      </c>
      <c r="V215" s="1" t="s">
        <v>222</v>
      </c>
    </row>
    <row r="216" spans="1:22" s="1" customFormat="1" x14ac:dyDescent="0.2">
      <c r="A216" s="1">
        <v>215</v>
      </c>
      <c r="B216" s="1" t="s">
        <v>19</v>
      </c>
      <c r="C216" s="1" t="s">
        <v>19</v>
      </c>
      <c r="D216" s="1" t="s">
        <v>42</v>
      </c>
      <c r="E216" s="6">
        <v>2</v>
      </c>
      <c r="F216" s="1">
        <v>113.86799999999999</v>
      </c>
      <c r="G216" s="1">
        <v>22.866</v>
      </c>
      <c r="H216" s="6">
        <v>1.754</v>
      </c>
      <c r="I216" s="6">
        <f t="shared" si="23"/>
        <v>138.48799999999997</v>
      </c>
      <c r="J216" s="6">
        <v>138.499</v>
      </c>
      <c r="K216" s="6">
        <v>20</v>
      </c>
      <c r="L216" s="6">
        <v>100</v>
      </c>
      <c r="M216" s="6">
        <f t="shared" si="24"/>
        <v>21.754000000000001</v>
      </c>
      <c r="N216" s="6">
        <v>22.305</v>
      </c>
      <c r="O216" s="6">
        <v>88</v>
      </c>
      <c r="P216" s="1">
        <f t="shared" si="25"/>
        <v>2.7549999999999919</v>
      </c>
      <c r="Q216" s="20">
        <f t="shared" si="26"/>
        <v>2.5328675186172589</v>
      </c>
      <c r="R216" s="6"/>
      <c r="S216" s="6"/>
      <c r="T216" s="20">
        <f>AVERAGE(Q218:Q220,Q224:Q226,Q233:Q235)</f>
        <v>18.795034592509555</v>
      </c>
      <c r="U216" s="20">
        <f>STDEV(Q218:Q220,Q224:Q226,Q233:Q235)</f>
        <v>6.9596995364908301</v>
      </c>
      <c r="V216" s="1" t="s">
        <v>223</v>
      </c>
    </row>
    <row r="217" spans="1:22" s="1" customFormat="1" x14ac:dyDescent="0.2">
      <c r="A217" s="1">
        <v>216</v>
      </c>
      <c r="B217" s="1" t="s">
        <v>19</v>
      </c>
      <c r="C217" s="1" t="s">
        <v>19</v>
      </c>
      <c r="D217" s="1" t="s">
        <v>42</v>
      </c>
      <c r="E217" s="6">
        <v>3</v>
      </c>
      <c r="F217" s="1">
        <v>116.17400000000001</v>
      </c>
      <c r="G217" s="1">
        <v>22.06</v>
      </c>
      <c r="H217" s="6">
        <v>1.7150000000000001</v>
      </c>
      <c r="I217" s="6">
        <f t="shared" si="23"/>
        <v>139.94900000000001</v>
      </c>
      <c r="J217" s="6">
        <v>139.928</v>
      </c>
      <c r="K217" s="6">
        <v>20</v>
      </c>
      <c r="L217" s="6">
        <v>100</v>
      </c>
      <c r="M217" s="6">
        <f t="shared" si="24"/>
        <v>21.715</v>
      </c>
      <c r="N217" s="6">
        <v>22.088999999999999</v>
      </c>
      <c r="O217" s="6">
        <v>90</v>
      </c>
      <c r="P217" s="1">
        <f t="shared" si="25"/>
        <v>1.8699999999999939</v>
      </c>
      <c r="Q217" s="20">
        <f t="shared" si="26"/>
        <v>1.7223117660603293</v>
      </c>
      <c r="R217" s="6"/>
      <c r="S217" s="6"/>
    </row>
    <row r="218" spans="1:22" s="1" customFormat="1" x14ac:dyDescent="0.2">
      <c r="A218" s="1">
        <v>217</v>
      </c>
      <c r="B218" s="1" t="s">
        <v>19</v>
      </c>
      <c r="C218" s="1" t="s">
        <v>19</v>
      </c>
      <c r="D218" s="6" t="s">
        <v>90</v>
      </c>
      <c r="E218" s="6">
        <v>1</v>
      </c>
      <c r="F218" s="1">
        <v>123.849</v>
      </c>
      <c r="G218" s="1">
        <v>22.67</v>
      </c>
      <c r="H218" s="6">
        <v>1.8620000000000001</v>
      </c>
      <c r="I218" s="6">
        <f t="shared" si="23"/>
        <v>148.381</v>
      </c>
      <c r="J218" s="6">
        <v>148.38800000000001</v>
      </c>
      <c r="K218" s="6">
        <v>20</v>
      </c>
      <c r="L218" s="6">
        <v>100</v>
      </c>
      <c r="M218" s="6">
        <f t="shared" si="24"/>
        <v>21.862000000000002</v>
      </c>
      <c r="N218" s="6">
        <v>27.120999999999999</v>
      </c>
      <c r="O218" s="6">
        <v>72</v>
      </c>
      <c r="P218" s="1">
        <f t="shared" si="25"/>
        <v>26.29499999999998</v>
      </c>
      <c r="Q218" s="20">
        <f t="shared" si="26"/>
        <v>24.055438660689781</v>
      </c>
      <c r="R218" s="20">
        <f>AVERAGE(Q218:Q220)</f>
        <v>25.53860451845604</v>
      </c>
      <c r="S218" s="20">
        <f>STDEV(Q218:Q220)</f>
        <v>2.0456448563949809</v>
      </c>
    </row>
    <row r="219" spans="1:22" s="1" customFormat="1" x14ac:dyDescent="0.2">
      <c r="A219" s="1">
        <v>218</v>
      </c>
      <c r="B219" s="1" t="s">
        <v>19</v>
      </c>
      <c r="C219" s="1" t="s">
        <v>19</v>
      </c>
      <c r="D219" s="6" t="s">
        <v>90</v>
      </c>
      <c r="E219" s="6">
        <v>2</v>
      </c>
      <c r="F219" s="1">
        <v>114.116</v>
      </c>
      <c r="G219" s="1">
        <v>21.440999999999999</v>
      </c>
      <c r="H219" s="6">
        <v>1.8640000000000001</v>
      </c>
      <c r="I219" s="6">
        <f t="shared" si="23"/>
        <v>137.42099999999999</v>
      </c>
      <c r="J219" s="6">
        <v>137.42400000000001</v>
      </c>
      <c r="K219" s="6">
        <v>20</v>
      </c>
      <c r="L219" s="6">
        <v>100</v>
      </c>
      <c r="M219" s="6">
        <f t="shared" si="24"/>
        <v>21.864000000000001</v>
      </c>
      <c r="N219" s="6">
        <v>27.957999999999998</v>
      </c>
      <c r="O219" s="6">
        <v>69</v>
      </c>
      <c r="P219" s="1">
        <f t="shared" si="25"/>
        <v>30.469999999999988</v>
      </c>
      <c r="Q219" s="20">
        <f t="shared" si="26"/>
        <v>27.872301500182935</v>
      </c>
    </row>
    <row r="220" spans="1:22" s="1" customFormat="1" x14ac:dyDescent="0.2">
      <c r="A220" s="1">
        <v>219</v>
      </c>
      <c r="B220" s="1" t="s">
        <v>19</v>
      </c>
      <c r="C220" s="1" t="s">
        <v>19</v>
      </c>
      <c r="D220" s="6" t="s">
        <v>90</v>
      </c>
      <c r="E220" s="6">
        <v>3</v>
      </c>
      <c r="F220" s="1">
        <v>116.636</v>
      </c>
      <c r="G220" s="1">
        <v>21.853000000000002</v>
      </c>
      <c r="H220" s="6">
        <v>1.8</v>
      </c>
      <c r="I220" s="6">
        <f t="shared" ref="I220:I238" si="27">SUM(F220:H220)</f>
        <v>140.28900000000002</v>
      </c>
      <c r="J220" s="6">
        <v>140.292</v>
      </c>
      <c r="K220" s="6">
        <v>20</v>
      </c>
      <c r="L220" s="6">
        <v>100</v>
      </c>
      <c r="M220" s="6">
        <f t="shared" si="24"/>
        <v>21.8</v>
      </c>
      <c r="N220" s="6">
        <v>27.181999999999999</v>
      </c>
      <c r="O220" s="6">
        <v>71</v>
      </c>
      <c r="P220" s="1">
        <f t="shared" si="25"/>
        <v>26.909999999999989</v>
      </c>
      <c r="Q220" s="20">
        <f t="shared" si="26"/>
        <v>24.688073394495405</v>
      </c>
    </row>
    <row r="221" spans="1:22" s="1" customFormat="1" x14ac:dyDescent="0.2">
      <c r="A221" s="1">
        <v>220</v>
      </c>
      <c r="B221" s="1" t="s">
        <v>20</v>
      </c>
      <c r="C221" s="1" t="s">
        <v>20</v>
      </c>
      <c r="D221" s="1" t="s">
        <v>42</v>
      </c>
      <c r="E221" s="6">
        <v>1</v>
      </c>
      <c r="F221" s="1">
        <v>114.51900000000001</v>
      </c>
      <c r="G221" s="1">
        <v>22.117000000000001</v>
      </c>
      <c r="H221" s="6">
        <v>1.7190000000000001</v>
      </c>
      <c r="I221" s="6">
        <f t="shared" si="27"/>
        <v>138.35499999999999</v>
      </c>
      <c r="J221" s="6">
        <v>138.33500000000001</v>
      </c>
      <c r="K221" s="6">
        <v>20</v>
      </c>
      <c r="L221" s="6">
        <v>100</v>
      </c>
      <c r="M221" s="6">
        <f t="shared" si="24"/>
        <v>21.719000000000001</v>
      </c>
      <c r="N221" s="6">
        <v>23.021000000000001</v>
      </c>
      <c r="O221" s="6">
        <v>77</v>
      </c>
      <c r="P221" s="1">
        <f t="shared" si="25"/>
        <v>6.509999999999998</v>
      </c>
      <c r="Q221" s="20">
        <f t="shared" si="26"/>
        <v>5.9947511395552233</v>
      </c>
      <c r="R221" s="20">
        <f>AVERAGE(Q221:Q223)</f>
        <v>7.5285856196257166</v>
      </c>
      <c r="S221" s="20">
        <f>STDEV(Q221:Q223)</f>
        <v>1.9637487926812998</v>
      </c>
    </row>
    <row r="222" spans="1:22" s="1" customFormat="1" x14ac:dyDescent="0.2">
      <c r="A222" s="1">
        <v>221</v>
      </c>
      <c r="B222" s="1" t="s">
        <v>20</v>
      </c>
      <c r="C222" s="1" t="s">
        <v>20</v>
      </c>
      <c r="D222" s="1" t="s">
        <v>42</v>
      </c>
      <c r="E222" s="6">
        <v>2</v>
      </c>
      <c r="F222" s="1">
        <v>110.544</v>
      </c>
      <c r="G222" s="1">
        <v>22.547999999999998</v>
      </c>
      <c r="H222" s="6">
        <v>1.7689999999999999</v>
      </c>
      <c r="I222" s="6">
        <f t="shared" si="27"/>
        <v>134.86099999999999</v>
      </c>
      <c r="J222" s="6">
        <v>134.852</v>
      </c>
      <c r="K222" s="6">
        <v>20</v>
      </c>
      <c r="L222" s="6">
        <v>100</v>
      </c>
      <c r="M222" s="6">
        <f t="shared" si="24"/>
        <v>21.768999999999998</v>
      </c>
      <c r="N222" s="6">
        <v>23.26</v>
      </c>
      <c r="O222" s="6">
        <v>78</v>
      </c>
      <c r="P222" s="1">
        <f t="shared" si="25"/>
        <v>7.4550000000000152</v>
      </c>
      <c r="Q222" s="20">
        <f t="shared" si="26"/>
        <v>6.849189214019944</v>
      </c>
      <c r="R222" s="6"/>
      <c r="S222" s="6"/>
    </row>
    <row r="223" spans="1:22" s="1" customFormat="1" x14ac:dyDescent="0.2">
      <c r="A223" s="1">
        <v>222</v>
      </c>
      <c r="B223" s="1" t="s">
        <v>20</v>
      </c>
      <c r="C223" s="1" t="s">
        <v>20</v>
      </c>
      <c r="D223" s="1" t="s">
        <v>42</v>
      </c>
      <c r="E223" s="6">
        <v>3</v>
      </c>
      <c r="F223" s="1">
        <v>115.16200000000001</v>
      </c>
      <c r="G223" s="1">
        <v>22.702000000000002</v>
      </c>
      <c r="H223" s="6">
        <v>1.69</v>
      </c>
      <c r="I223" s="6">
        <f t="shared" si="27"/>
        <v>139.554</v>
      </c>
      <c r="J223" s="6">
        <v>139.55199999999999</v>
      </c>
      <c r="K223" s="6">
        <v>20</v>
      </c>
      <c r="L223" s="6">
        <v>100</v>
      </c>
      <c r="M223" s="6">
        <f t="shared" si="24"/>
        <v>21.69</v>
      </c>
      <c r="N223" s="6">
        <v>23.803000000000001</v>
      </c>
      <c r="O223" s="6">
        <v>79</v>
      </c>
      <c r="P223" s="1">
        <f t="shared" si="25"/>
        <v>10.564999999999998</v>
      </c>
      <c r="Q223" s="20">
        <f t="shared" si="26"/>
        <v>9.7418165053019834</v>
      </c>
      <c r="R223" s="6"/>
      <c r="S223" s="6"/>
    </row>
    <row r="224" spans="1:22" s="1" customFormat="1" x14ac:dyDescent="0.2">
      <c r="A224" s="1">
        <v>223</v>
      </c>
      <c r="B224" s="1" t="s">
        <v>20</v>
      </c>
      <c r="C224" s="1" t="s">
        <v>20</v>
      </c>
      <c r="D224" s="6" t="s">
        <v>90</v>
      </c>
      <c r="E224" s="6">
        <v>1</v>
      </c>
      <c r="F224" s="1">
        <v>110.274</v>
      </c>
      <c r="G224" s="1">
        <v>22.443999999999999</v>
      </c>
      <c r="H224" s="6">
        <v>1.7649999999999999</v>
      </c>
      <c r="I224" s="6">
        <f t="shared" si="27"/>
        <v>134.48299999999998</v>
      </c>
      <c r="J224" s="6">
        <v>134.49100000000001</v>
      </c>
      <c r="K224" s="6">
        <v>20</v>
      </c>
      <c r="L224" s="6">
        <v>100</v>
      </c>
      <c r="M224" s="6">
        <f t="shared" si="24"/>
        <v>21.765000000000001</v>
      </c>
      <c r="N224" s="6">
        <v>24.242999999999999</v>
      </c>
      <c r="O224" s="6">
        <v>74</v>
      </c>
      <c r="P224" s="1">
        <f t="shared" si="25"/>
        <v>12.38999999999999</v>
      </c>
      <c r="Q224" s="20">
        <f t="shared" si="26"/>
        <v>11.385251550654711</v>
      </c>
      <c r="R224" s="20">
        <f>AVERAGE(Q224:Q226)</f>
        <v>12.813740981438967</v>
      </c>
      <c r="S224" s="20">
        <f>STDEV(Q224:Q226)</f>
        <v>1.3883980153052615</v>
      </c>
    </row>
    <row r="225" spans="1:19" s="1" customFormat="1" x14ac:dyDescent="0.2">
      <c r="A225" s="1">
        <v>224</v>
      </c>
      <c r="B225" s="1" t="s">
        <v>20</v>
      </c>
      <c r="C225" s="1" t="s">
        <v>20</v>
      </c>
      <c r="D225" s="6" t="s">
        <v>90</v>
      </c>
      <c r="E225" s="6">
        <v>2</v>
      </c>
      <c r="F225" s="1">
        <v>113.866</v>
      </c>
      <c r="G225" s="1">
        <v>22.864000000000001</v>
      </c>
      <c r="H225" s="6">
        <v>1.74</v>
      </c>
      <c r="I225" s="6">
        <f t="shared" si="27"/>
        <v>138.47</v>
      </c>
      <c r="J225" s="6">
        <v>138.47900000000001</v>
      </c>
      <c r="K225" s="6">
        <v>20</v>
      </c>
      <c r="L225" s="6">
        <v>100</v>
      </c>
      <c r="M225" s="6">
        <f t="shared" si="24"/>
        <v>21.74</v>
      </c>
      <c r="N225" s="6">
        <v>24.818000000000001</v>
      </c>
      <c r="O225" s="6">
        <v>73</v>
      </c>
      <c r="P225" s="1">
        <f t="shared" si="25"/>
        <v>15.390000000000015</v>
      </c>
      <c r="Q225" s="20">
        <f t="shared" si="26"/>
        <v>14.15823367065318</v>
      </c>
    </row>
    <row r="226" spans="1:19" s="1" customFormat="1" x14ac:dyDescent="0.2">
      <c r="A226" s="1">
        <v>225</v>
      </c>
      <c r="B226" s="1" t="s">
        <v>20</v>
      </c>
      <c r="C226" s="1" t="s">
        <v>20</v>
      </c>
      <c r="D226" s="6" t="s">
        <v>90</v>
      </c>
      <c r="E226" s="6">
        <v>3</v>
      </c>
      <c r="F226" s="1">
        <v>116.143</v>
      </c>
      <c r="G226" s="1">
        <v>22.056000000000001</v>
      </c>
      <c r="H226" s="6">
        <v>1.748</v>
      </c>
      <c r="I226" s="6">
        <f t="shared" si="27"/>
        <v>139.947</v>
      </c>
      <c r="J226" s="6">
        <v>139.95099999999999</v>
      </c>
      <c r="K226" s="6">
        <v>20</v>
      </c>
      <c r="L226" s="6">
        <v>100</v>
      </c>
      <c r="M226" s="6">
        <f t="shared" si="24"/>
        <v>21.748000000000001</v>
      </c>
      <c r="N226" s="6">
        <v>24.553000000000001</v>
      </c>
      <c r="O226" s="6">
        <v>73</v>
      </c>
      <c r="P226" s="1">
        <f t="shared" si="25"/>
        <v>14.025</v>
      </c>
      <c r="Q226" s="20">
        <f t="shared" si="26"/>
        <v>12.89773772300901</v>
      </c>
    </row>
    <row r="227" spans="1:19" s="1" customFormat="1" x14ac:dyDescent="0.2">
      <c r="A227" s="1">
        <v>226</v>
      </c>
      <c r="B227" s="1" t="s">
        <v>48</v>
      </c>
      <c r="C227" s="6" t="s">
        <v>48</v>
      </c>
      <c r="D227" s="1" t="s">
        <v>42</v>
      </c>
      <c r="E227" s="6">
        <v>1</v>
      </c>
      <c r="F227" s="1">
        <v>116.851</v>
      </c>
      <c r="G227" s="1">
        <v>22.184000000000001</v>
      </c>
      <c r="H227" s="6">
        <v>1.6850000000000001</v>
      </c>
      <c r="I227" s="6">
        <f t="shared" si="27"/>
        <v>140.72</v>
      </c>
      <c r="J227" s="6">
        <v>140.71700000000001</v>
      </c>
      <c r="K227" s="6">
        <v>20</v>
      </c>
      <c r="L227" s="6">
        <v>100</v>
      </c>
      <c r="M227" s="6">
        <f t="shared" si="24"/>
        <v>21.684999999999999</v>
      </c>
      <c r="N227" s="6">
        <v>22.736999999999998</v>
      </c>
      <c r="O227" s="6">
        <v>88</v>
      </c>
      <c r="P227" s="1">
        <f t="shared" si="25"/>
        <v>5.259999999999998</v>
      </c>
      <c r="Q227" s="20">
        <f t="shared" si="26"/>
        <v>4.8512796864191721</v>
      </c>
      <c r="R227" s="20">
        <f>AVERAGE(Q227:Q229)</f>
        <v>4.3662094054022722</v>
      </c>
      <c r="S227" s="20">
        <f>STDEV(Q227:Q229)</f>
        <v>0.70398079314186179</v>
      </c>
    </row>
    <row r="228" spans="1:19" s="1" customFormat="1" x14ac:dyDescent="0.2">
      <c r="A228" s="1">
        <v>227</v>
      </c>
      <c r="B228" s="1" t="s">
        <v>48</v>
      </c>
      <c r="C228" s="6" t="s">
        <v>48</v>
      </c>
      <c r="D228" s="1" t="s">
        <v>42</v>
      </c>
      <c r="E228" s="6">
        <v>2</v>
      </c>
      <c r="F228" s="1">
        <v>121.55</v>
      </c>
      <c r="G228" s="1">
        <v>22.425000000000001</v>
      </c>
      <c r="H228" s="6">
        <v>1.6910000000000001</v>
      </c>
      <c r="I228" s="6">
        <f t="shared" si="27"/>
        <v>145.666</v>
      </c>
      <c r="J228" s="6">
        <v>145.66399999999999</v>
      </c>
      <c r="K228" s="6">
        <v>20</v>
      </c>
      <c r="L228" s="6">
        <v>100</v>
      </c>
      <c r="M228" s="6">
        <f t="shared" si="24"/>
        <v>21.690999999999999</v>
      </c>
      <c r="N228" s="6">
        <v>22.707999999999998</v>
      </c>
      <c r="O228" s="6">
        <v>89</v>
      </c>
      <c r="P228" s="1">
        <f t="shared" si="25"/>
        <v>5.0849999999999973</v>
      </c>
      <c r="Q228" s="20">
        <f t="shared" si="26"/>
        <v>4.6885805172652084</v>
      </c>
      <c r="R228" s="6"/>
      <c r="S228" s="6"/>
    </row>
    <row r="229" spans="1:19" s="1" customFormat="1" x14ac:dyDescent="0.2">
      <c r="A229" s="1">
        <v>228</v>
      </c>
      <c r="B229" s="1" t="s">
        <v>48</v>
      </c>
      <c r="C229" s="6" t="s">
        <v>48</v>
      </c>
      <c r="D229" s="1" t="s">
        <v>42</v>
      </c>
      <c r="E229" s="6">
        <v>3</v>
      </c>
      <c r="F229" s="1">
        <v>142.62299999999999</v>
      </c>
      <c r="G229" s="1">
        <v>22.8</v>
      </c>
      <c r="H229" s="6">
        <v>1.7210000000000001</v>
      </c>
      <c r="I229" s="6">
        <f t="shared" si="27"/>
        <v>167.14400000000001</v>
      </c>
      <c r="J229" s="6">
        <v>167.107</v>
      </c>
      <c r="K229" s="6">
        <v>20</v>
      </c>
      <c r="L229" s="6">
        <v>100</v>
      </c>
      <c r="M229" s="6">
        <f t="shared" si="24"/>
        <v>21.721</v>
      </c>
      <c r="N229" s="6">
        <v>22.494</v>
      </c>
      <c r="O229" s="6">
        <v>88</v>
      </c>
      <c r="P229" s="1">
        <f t="shared" si="25"/>
        <v>3.8649999999999984</v>
      </c>
      <c r="Q229" s="20">
        <f t="shared" si="26"/>
        <v>3.5587680125224352</v>
      </c>
      <c r="R229" s="6"/>
      <c r="S229" s="6"/>
    </row>
    <row r="230" spans="1:19" s="1" customFormat="1" x14ac:dyDescent="0.2">
      <c r="A230" s="1">
        <v>229</v>
      </c>
      <c r="B230" s="6" t="s">
        <v>195</v>
      </c>
      <c r="C230" s="6" t="s">
        <v>21</v>
      </c>
      <c r="D230" s="1" t="s">
        <v>42</v>
      </c>
      <c r="E230" s="6">
        <v>1</v>
      </c>
      <c r="F230" s="1">
        <v>116.12</v>
      </c>
      <c r="G230" s="1">
        <v>22.981000000000002</v>
      </c>
      <c r="H230" s="6">
        <v>1.718</v>
      </c>
      <c r="I230" s="6">
        <f t="shared" si="27"/>
        <v>140.81899999999999</v>
      </c>
      <c r="J230" s="6">
        <v>140.846</v>
      </c>
      <c r="K230" s="6">
        <v>20</v>
      </c>
      <c r="L230" s="6">
        <v>100</v>
      </c>
      <c r="M230" s="6">
        <f t="shared" si="24"/>
        <v>21.718</v>
      </c>
      <c r="N230" s="6">
        <v>22.213999999999999</v>
      </c>
      <c r="O230" s="6">
        <v>85</v>
      </c>
      <c r="P230" s="1">
        <f t="shared" si="25"/>
        <v>2.4799999999999933</v>
      </c>
      <c r="Q230" s="20">
        <f t="shared" si="26"/>
        <v>2.2838198729164638</v>
      </c>
      <c r="R230" s="31">
        <f>AVERAGE(Q230:Q232)</f>
        <v>2.295424812537791</v>
      </c>
      <c r="S230" s="31">
        <f>STDEV(Q230:Q232)</f>
        <v>0.82799177822192649</v>
      </c>
    </row>
    <row r="231" spans="1:19" s="1" customFormat="1" x14ac:dyDescent="0.2">
      <c r="A231" s="1">
        <v>230</v>
      </c>
      <c r="B231" s="6" t="s">
        <v>195</v>
      </c>
      <c r="C231" s="6" t="s">
        <v>21</v>
      </c>
      <c r="D231" s="1" t="s">
        <v>42</v>
      </c>
      <c r="E231" s="6">
        <v>2</v>
      </c>
      <c r="F231" s="1">
        <v>120.45099999999999</v>
      </c>
      <c r="G231" s="1">
        <v>22.905999999999999</v>
      </c>
      <c r="H231" s="6">
        <v>1.72</v>
      </c>
      <c r="I231" s="6">
        <f t="shared" si="27"/>
        <v>145.077</v>
      </c>
      <c r="J231" s="6">
        <v>140.07900000000001</v>
      </c>
      <c r="K231" s="6">
        <v>20</v>
      </c>
      <c r="L231" s="6">
        <v>100</v>
      </c>
      <c r="M231" s="6">
        <f t="shared" si="24"/>
        <v>21.72</v>
      </c>
      <c r="N231" s="6">
        <v>22.04</v>
      </c>
      <c r="O231" s="6">
        <v>85</v>
      </c>
      <c r="P231" s="1">
        <f t="shared" si="25"/>
        <v>1.6000000000000014</v>
      </c>
      <c r="Q231" s="20">
        <f t="shared" si="26"/>
        <v>1.4732965009208066</v>
      </c>
      <c r="R231" s="6"/>
      <c r="S231" s="6"/>
    </row>
    <row r="232" spans="1:19" s="1" customFormat="1" x14ac:dyDescent="0.2">
      <c r="A232" s="1">
        <v>231</v>
      </c>
      <c r="B232" s="6" t="s">
        <v>195</v>
      </c>
      <c r="C232" s="6" t="s">
        <v>21</v>
      </c>
      <c r="D232" s="1" t="s">
        <v>42</v>
      </c>
      <c r="E232" s="6">
        <v>3</v>
      </c>
      <c r="F232" s="1">
        <v>123.956</v>
      </c>
      <c r="G232" s="1">
        <v>22.710999999999999</v>
      </c>
      <c r="H232" s="6">
        <v>1.7949999999999999</v>
      </c>
      <c r="I232" s="6">
        <f t="shared" si="27"/>
        <v>148.46199999999999</v>
      </c>
      <c r="J232" s="6">
        <v>148.46299999999999</v>
      </c>
      <c r="K232" s="6">
        <v>20</v>
      </c>
      <c r="L232" s="6">
        <v>100</v>
      </c>
      <c r="M232" s="6">
        <f t="shared" si="24"/>
        <v>21.795000000000002</v>
      </c>
      <c r="N232" s="6">
        <v>22.477</v>
      </c>
      <c r="O232" s="6">
        <v>83</v>
      </c>
      <c r="P232" s="1">
        <f t="shared" si="25"/>
        <v>3.409999999999993</v>
      </c>
      <c r="Q232" s="20">
        <f t="shared" si="26"/>
        <v>3.1291580637761029</v>
      </c>
      <c r="R232" s="6"/>
      <c r="S232" s="6"/>
    </row>
    <row r="233" spans="1:19" s="1" customFormat="1" x14ac:dyDescent="0.2">
      <c r="A233" s="1">
        <v>232</v>
      </c>
      <c r="B233" s="1" t="s">
        <v>21</v>
      </c>
      <c r="C233" s="3" t="s">
        <v>21</v>
      </c>
      <c r="D233" s="6" t="s">
        <v>90</v>
      </c>
      <c r="E233" s="6">
        <v>1</v>
      </c>
      <c r="F233" s="1">
        <v>114.499</v>
      </c>
      <c r="G233" s="1">
        <v>22.116</v>
      </c>
      <c r="H233" s="6">
        <v>1.7130000000000001</v>
      </c>
      <c r="I233" s="6">
        <f t="shared" si="27"/>
        <v>138.328</v>
      </c>
      <c r="J233" s="6">
        <v>138.33199999999999</v>
      </c>
      <c r="K233" s="6">
        <v>20</v>
      </c>
      <c r="L233" s="6">
        <v>100</v>
      </c>
      <c r="M233" s="6">
        <f t="shared" si="24"/>
        <v>21.713000000000001</v>
      </c>
      <c r="N233" s="6">
        <v>23.611999999999998</v>
      </c>
      <c r="O233" s="6">
        <v>86</v>
      </c>
      <c r="P233" s="1">
        <f t="shared" si="25"/>
        <v>9.4949999999999868</v>
      </c>
      <c r="Q233" s="20">
        <f t="shared" si="26"/>
        <v>8.7459125869294851</v>
      </c>
      <c r="R233" s="31">
        <f>AVERAGE(Q233:Q235)</f>
        <v>18.032758277633651</v>
      </c>
      <c r="S233" s="31">
        <f>STDEV(Q233:Q235)</f>
        <v>8.0553304055915103</v>
      </c>
    </row>
    <row r="234" spans="1:19" s="1" customFormat="1" x14ac:dyDescent="0.2">
      <c r="A234" s="1">
        <v>233</v>
      </c>
      <c r="B234" s="1" t="s">
        <v>21</v>
      </c>
      <c r="C234" s="3" t="s">
        <v>21</v>
      </c>
      <c r="D234" s="6" t="s">
        <v>90</v>
      </c>
      <c r="E234" s="6">
        <v>2</v>
      </c>
      <c r="F234" s="1">
        <v>110.538</v>
      </c>
      <c r="G234" s="1">
        <v>22.545000000000002</v>
      </c>
      <c r="H234" s="6">
        <v>1.649</v>
      </c>
      <c r="I234" s="6">
        <f t="shared" si="27"/>
        <v>134.732</v>
      </c>
      <c r="J234" s="6">
        <v>134.733</v>
      </c>
      <c r="K234" s="6">
        <v>20</v>
      </c>
      <c r="L234" s="6">
        <v>100</v>
      </c>
      <c r="M234" s="6">
        <f t="shared" si="24"/>
        <v>21.649000000000001</v>
      </c>
      <c r="N234" s="6">
        <v>26.655999999999999</v>
      </c>
      <c r="O234" s="6">
        <v>80</v>
      </c>
      <c r="P234" s="1">
        <f t="shared" si="25"/>
        <v>25.034999999999989</v>
      </c>
      <c r="Q234" s="20">
        <f t="shared" si="26"/>
        <v>23.128089057231271</v>
      </c>
    </row>
    <row r="235" spans="1:19" s="1" customFormat="1" x14ac:dyDescent="0.2">
      <c r="A235" s="1">
        <v>234</v>
      </c>
      <c r="B235" s="1" t="s">
        <v>21</v>
      </c>
      <c r="C235" s="3" t="s">
        <v>21</v>
      </c>
      <c r="D235" s="6" t="s">
        <v>90</v>
      </c>
      <c r="E235" s="6">
        <v>3</v>
      </c>
      <c r="F235" s="1">
        <v>115.15900000000001</v>
      </c>
      <c r="G235" s="1">
        <v>22.696999999999999</v>
      </c>
      <c r="H235" s="6">
        <v>1.67</v>
      </c>
      <c r="I235" s="6">
        <f t="shared" si="27"/>
        <v>139.52599999999998</v>
      </c>
      <c r="J235" s="6">
        <v>139.529</v>
      </c>
      <c r="K235" s="6">
        <v>20</v>
      </c>
      <c r="L235" s="6">
        <v>100</v>
      </c>
      <c r="M235" s="6">
        <f t="shared" si="24"/>
        <v>21.67</v>
      </c>
      <c r="N235" s="6">
        <v>26.486000000000001</v>
      </c>
      <c r="O235" s="6">
        <v>80</v>
      </c>
      <c r="P235" s="1">
        <f t="shared" si="25"/>
        <v>24.079999999999995</v>
      </c>
      <c r="Q235" s="20">
        <f t="shared" si="26"/>
        <v>22.224273188740202</v>
      </c>
    </row>
    <row r="236" spans="1:19" s="1" customFormat="1" x14ac:dyDescent="0.2">
      <c r="A236" s="1">
        <v>235</v>
      </c>
      <c r="B236" s="1" t="s">
        <v>81</v>
      </c>
      <c r="C236" s="1" t="s">
        <v>81</v>
      </c>
      <c r="D236" s="6" t="s">
        <v>90</v>
      </c>
      <c r="E236" s="6">
        <v>1</v>
      </c>
      <c r="F236" s="1">
        <v>123.42</v>
      </c>
      <c r="G236" s="1">
        <v>21.699000000000002</v>
      </c>
      <c r="H236" s="6">
        <v>1.637</v>
      </c>
      <c r="I236" s="6">
        <f t="shared" si="27"/>
        <v>146.756</v>
      </c>
      <c r="J236" s="6">
        <v>146.761</v>
      </c>
      <c r="K236" s="6">
        <v>20</v>
      </c>
      <c r="L236" s="6">
        <v>100</v>
      </c>
      <c r="M236" s="6">
        <f t="shared" si="24"/>
        <v>21.637</v>
      </c>
      <c r="N236" s="6">
        <v>32.631</v>
      </c>
      <c r="O236" s="6">
        <v>63</v>
      </c>
      <c r="P236" s="1">
        <f t="shared" si="25"/>
        <v>54.970000000000006</v>
      </c>
      <c r="Q236" s="20">
        <f t="shared" si="26"/>
        <v>50.811110597587472</v>
      </c>
      <c r="R236" s="20">
        <f>AVERAGE(Q236:Q238)</f>
        <v>48.752449276974289</v>
      </c>
      <c r="S236" s="20">
        <f>STDEV(Q236:Q238)</f>
        <v>2.2624533594248506</v>
      </c>
    </row>
    <row r="237" spans="1:19" s="1" customFormat="1" x14ac:dyDescent="0.2">
      <c r="A237" s="1">
        <v>236</v>
      </c>
      <c r="B237" s="1" t="s">
        <v>81</v>
      </c>
      <c r="C237" s="1" t="s">
        <v>81</v>
      </c>
      <c r="D237" s="6" t="s">
        <v>90</v>
      </c>
      <c r="E237" s="6">
        <v>2</v>
      </c>
      <c r="F237" s="1">
        <v>121</v>
      </c>
      <c r="G237" s="1">
        <v>21.312999999999999</v>
      </c>
      <c r="H237" s="6">
        <v>1.663</v>
      </c>
      <c r="I237" s="6">
        <f t="shared" si="27"/>
        <v>143.976</v>
      </c>
      <c r="J237" s="6">
        <v>143.97999999999999</v>
      </c>
      <c r="K237" s="6">
        <v>20</v>
      </c>
      <c r="L237" s="6">
        <v>100</v>
      </c>
      <c r="M237" s="6">
        <f t="shared" si="24"/>
        <v>21.663</v>
      </c>
      <c r="N237" s="6">
        <v>32.302999999999997</v>
      </c>
      <c r="O237" s="6">
        <v>63</v>
      </c>
      <c r="P237" s="1">
        <f t="shared" si="25"/>
        <v>53.199999999999989</v>
      </c>
      <c r="Q237" s="20">
        <f t="shared" si="26"/>
        <v>49.116004246872542</v>
      </c>
    </row>
    <row r="238" spans="1:19" s="1" customFormat="1" x14ac:dyDescent="0.2">
      <c r="A238" s="1">
        <v>237</v>
      </c>
      <c r="B238" s="1" t="s">
        <v>81</v>
      </c>
      <c r="C238" s="1" t="s">
        <v>81</v>
      </c>
      <c r="D238" s="6" t="s">
        <v>90</v>
      </c>
      <c r="E238" s="6">
        <v>3</v>
      </c>
      <c r="F238" s="1">
        <v>124.431</v>
      </c>
      <c r="G238" s="1">
        <v>21.975999999999999</v>
      </c>
      <c r="H238" s="6">
        <v>1.718</v>
      </c>
      <c r="I238" s="6">
        <f t="shared" si="27"/>
        <v>148.12499999999997</v>
      </c>
      <c r="J238" s="6">
        <v>148.12700000000001</v>
      </c>
      <c r="K238" s="6">
        <v>20</v>
      </c>
      <c r="L238" s="6">
        <v>100</v>
      </c>
      <c r="M238" s="6">
        <f t="shared" si="24"/>
        <v>21.718</v>
      </c>
      <c r="N238" s="6">
        <v>31.78</v>
      </c>
      <c r="O238" s="6">
        <v>63</v>
      </c>
      <c r="P238" s="1">
        <f t="shared" si="25"/>
        <v>50.310000000000009</v>
      </c>
      <c r="Q238" s="20">
        <f t="shared" si="26"/>
        <v>46.330232986462839</v>
      </c>
    </row>
    <row r="239" spans="1:19" s="1" customFormat="1" x14ac:dyDescent="0.2"/>
    <row r="240" spans="1:19" s="1" customFormat="1" x14ac:dyDescent="0.2"/>
    <row r="250" spans="7:12" x14ac:dyDescent="0.2">
      <c r="G250" s="16"/>
      <c r="H250" s="16"/>
      <c r="I250" s="16"/>
      <c r="J250" s="16"/>
      <c r="K250" s="16"/>
      <c r="L250" s="16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C5E8-BAD0-6D49-A754-9792D9A27A29}">
  <dimension ref="B1:E18"/>
  <sheetViews>
    <sheetView zoomScale="78" zoomScaleNormal="78" workbookViewId="0">
      <selection activeCell="F30" sqref="F30"/>
    </sheetView>
  </sheetViews>
  <sheetFormatPr baseColWidth="10" defaultRowHeight="15" x14ac:dyDescent="0.2"/>
  <sheetData>
    <row r="1" spans="2:5" x14ac:dyDescent="0.2">
      <c r="D1" t="s">
        <v>204</v>
      </c>
      <c r="E1" t="s">
        <v>205</v>
      </c>
    </row>
    <row r="2" spans="2:5" x14ac:dyDescent="0.2">
      <c r="B2" t="s">
        <v>42</v>
      </c>
      <c r="C2" t="s">
        <v>98</v>
      </c>
      <c r="D2" s="20">
        <v>7.2050733283895179</v>
      </c>
      <c r="E2" s="20">
        <v>3.2467295638130031</v>
      </c>
    </row>
    <row r="3" spans="2:5" x14ac:dyDescent="0.2">
      <c r="B3" t="s">
        <v>42</v>
      </c>
      <c r="C3" t="s">
        <v>97</v>
      </c>
      <c r="D3" s="20">
        <v>4.274384755504185</v>
      </c>
      <c r="E3" s="20">
        <v>2.4589197117406005</v>
      </c>
    </row>
    <row r="4" spans="2:5" x14ac:dyDescent="0.2">
      <c r="B4" t="s">
        <v>90</v>
      </c>
      <c r="C4" t="s">
        <v>97</v>
      </c>
      <c r="D4" s="20">
        <v>25.104091621984505</v>
      </c>
      <c r="E4" s="20">
        <v>14.87479528915248</v>
      </c>
    </row>
    <row r="5" spans="2:5" x14ac:dyDescent="0.2">
      <c r="B5" t="s">
        <v>42</v>
      </c>
      <c r="C5" t="s">
        <v>96</v>
      </c>
      <c r="D5" s="20">
        <v>19.708639768639834</v>
      </c>
      <c r="E5" s="20">
        <v>8.2447794095693752</v>
      </c>
    </row>
    <row r="6" spans="2:5" x14ac:dyDescent="0.2">
      <c r="B6" t="s">
        <v>90</v>
      </c>
      <c r="C6" t="s">
        <v>96</v>
      </c>
      <c r="D6" s="20">
        <v>30.937412890804421</v>
      </c>
      <c r="E6" s="20">
        <v>11.391864289688868</v>
      </c>
    </row>
    <row r="7" spans="2:5" x14ac:dyDescent="0.2">
      <c r="B7" t="s">
        <v>42</v>
      </c>
      <c r="C7" t="s">
        <v>95</v>
      </c>
      <c r="D7" s="20">
        <v>17.341703428952361</v>
      </c>
      <c r="E7" s="20">
        <v>9.1064130835513097</v>
      </c>
    </row>
    <row r="8" spans="2:5" x14ac:dyDescent="0.2">
      <c r="B8" t="s">
        <v>90</v>
      </c>
      <c r="C8" t="s">
        <v>95</v>
      </c>
      <c r="D8" s="20">
        <v>27.337712452636641</v>
      </c>
      <c r="E8" s="20">
        <v>9.5446808535934302</v>
      </c>
    </row>
    <row r="9" spans="2:5" x14ac:dyDescent="0.2">
      <c r="B9" t="s">
        <v>42</v>
      </c>
      <c r="C9" t="s">
        <v>94</v>
      </c>
      <c r="D9" s="20">
        <v>14.81724412688289</v>
      </c>
      <c r="E9" s="20">
        <v>9.7339415119169939</v>
      </c>
    </row>
    <row r="10" spans="2:5" x14ac:dyDescent="0.2">
      <c r="B10" t="s">
        <v>90</v>
      </c>
      <c r="C10" t="s">
        <v>94</v>
      </c>
      <c r="D10" s="20">
        <v>28.845110157354039</v>
      </c>
      <c r="E10" s="20">
        <v>14.183814561226564</v>
      </c>
    </row>
    <row r="11" spans="2:5" x14ac:dyDescent="0.2">
      <c r="B11" t="s">
        <v>42</v>
      </c>
      <c r="C11" t="s">
        <v>91</v>
      </c>
      <c r="D11" s="20">
        <v>41.339174077712784</v>
      </c>
      <c r="E11" s="20">
        <v>31.835635691671001</v>
      </c>
    </row>
    <row r="12" spans="2:5" x14ac:dyDescent="0.2">
      <c r="B12" t="s">
        <v>90</v>
      </c>
      <c r="C12" t="s">
        <v>91</v>
      </c>
      <c r="D12" s="20">
        <v>28.858601752653062</v>
      </c>
      <c r="E12" s="20">
        <v>10.502149637454787</v>
      </c>
    </row>
    <row r="13" spans="2:5" x14ac:dyDescent="0.2">
      <c r="B13" t="s">
        <v>42</v>
      </c>
      <c r="C13" t="s">
        <v>89</v>
      </c>
      <c r="D13" s="20">
        <v>13.086069596942986</v>
      </c>
      <c r="E13" s="20">
        <v>11.863202452310977</v>
      </c>
    </row>
    <row r="14" spans="2:5" x14ac:dyDescent="0.2">
      <c r="B14" t="s">
        <v>90</v>
      </c>
      <c r="C14" t="s">
        <v>89</v>
      </c>
      <c r="D14" s="20">
        <v>23.12297621123847</v>
      </c>
      <c r="E14" s="20">
        <v>11.429699193748942</v>
      </c>
    </row>
    <row r="15" spans="2:5" x14ac:dyDescent="0.2">
      <c r="B15" t="s">
        <v>42</v>
      </c>
      <c r="C15" t="s">
        <v>88</v>
      </c>
      <c r="D15" s="20">
        <v>28.65214720433946</v>
      </c>
      <c r="E15" s="20">
        <v>25.485680456503811</v>
      </c>
    </row>
    <row r="16" spans="2:5" x14ac:dyDescent="0.2">
      <c r="B16" t="s">
        <v>90</v>
      </c>
      <c r="C16" t="s">
        <v>88</v>
      </c>
      <c r="D16" s="20">
        <v>21.335232007040247</v>
      </c>
      <c r="E16" s="20">
        <v>11.489119823541062</v>
      </c>
    </row>
    <row r="17" spans="2:5" x14ac:dyDescent="0.2">
      <c r="B17" t="s">
        <v>42</v>
      </c>
      <c r="C17" t="s">
        <v>92</v>
      </c>
      <c r="D17" s="20">
        <v>4.7040688666994726</v>
      </c>
      <c r="E17" s="20">
        <v>2.5472345277482327</v>
      </c>
    </row>
    <row r="18" spans="2:5" x14ac:dyDescent="0.2">
      <c r="B18" t="s">
        <v>90</v>
      </c>
      <c r="C18" t="s">
        <v>92</v>
      </c>
      <c r="D18" s="20">
        <v>18.795034592509555</v>
      </c>
      <c r="E18" s="20">
        <v>6.9596995364908301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03DA-A314-AC4D-B737-CB147FE19B1F}">
  <dimension ref="B1:S250"/>
  <sheetViews>
    <sheetView zoomScale="89" zoomScaleNormal="89" workbookViewId="0">
      <selection activeCell="P178" sqref="P178"/>
    </sheetView>
  </sheetViews>
  <sheetFormatPr baseColWidth="10" defaultColWidth="11.5" defaultRowHeight="15" x14ac:dyDescent="0.2"/>
  <cols>
    <col min="3" max="3" width="11.5" style="1"/>
    <col min="4" max="4" width="18" style="1" customWidth="1"/>
    <col min="5" max="5" width="6.83203125" style="1" customWidth="1"/>
    <col min="6" max="6" width="8" style="1" customWidth="1"/>
    <col min="7" max="7" width="11.5" style="1"/>
    <col min="8" max="8" width="15.5" style="1" customWidth="1"/>
    <col min="9" max="9" width="6" customWidth="1"/>
    <col min="10" max="10" width="8.33203125" customWidth="1"/>
    <col min="11" max="11" width="13" customWidth="1"/>
    <col min="12" max="12" width="10.33203125" customWidth="1"/>
    <col min="13" max="13" width="5" customWidth="1"/>
    <col min="14" max="14" width="7.1640625" customWidth="1"/>
    <col min="15" max="15" width="13.5" customWidth="1"/>
    <col min="16" max="16" width="13.33203125" customWidth="1"/>
    <col min="17" max="17" width="12" customWidth="1"/>
    <col min="18" max="18" width="13.33203125" customWidth="1"/>
    <col min="19" max="19" width="41.33203125" customWidth="1"/>
  </cols>
  <sheetData>
    <row r="1" spans="2:19" x14ac:dyDescent="0.2">
      <c r="B1" s="4">
        <v>0</v>
      </c>
      <c r="C1" s="5"/>
      <c r="D1" s="7" t="s">
        <v>0</v>
      </c>
      <c r="E1" s="7"/>
      <c r="F1" s="7" t="s">
        <v>1</v>
      </c>
      <c r="G1" s="7" t="s">
        <v>66</v>
      </c>
      <c r="H1" s="7" t="s">
        <v>67</v>
      </c>
      <c r="I1" s="7" t="s">
        <v>224</v>
      </c>
      <c r="J1" s="7" t="s">
        <v>225</v>
      </c>
      <c r="K1" s="7" t="s">
        <v>226</v>
      </c>
      <c r="L1" s="7" t="s">
        <v>227</v>
      </c>
      <c r="M1" s="7"/>
      <c r="N1" s="7"/>
      <c r="O1" s="7" t="s">
        <v>229</v>
      </c>
      <c r="P1" s="7" t="s">
        <v>230</v>
      </c>
      <c r="Q1" s="7" t="s">
        <v>231</v>
      </c>
      <c r="R1" s="7" t="s">
        <v>232</v>
      </c>
      <c r="S1" s="7" t="s">
        <v>68</v>
      </c>
    </row>
    <row r="2" spans="2:19" x14ac:dyDescent="0.2">
      <c r="B2">
        <v>1</v>
      </c>
      <c r="C2" s="6" t="s">
        <v>52</v>
      </c>
      <c r="D2" s="6" t="s">
        <v>52</v>
      </c>
      <c r="E2" s="1" t="s">
        <v>42</v>
      </c>
      <c r="F2" s="6">
        <v>1</v>
      </c>
      <c r="G2" s="6">
        <v>4.05</v>
      </c>
      <c r="H2" s="6">
        <v>14.75</v>
      </c>
      <c r="I2" s="19">
        <f>AVERAGE(G2:G4)</f>
        <v>3.9966666666666666</v>
      </c>
      <c r="J2" s="18">
        <f>STDEV(G2:G4)</f>
        <v>6.8068592855540358E-2</v>
      </c>
      <c r="K2" s="19">
        <f>AVERAGE(H2:H4)</f>
        <v>14.083333333333334</v>
      </c>
      <c r="L2" s="18">
        <f>STDEV(H2:H4)</f>
        <v>0.63736436465598945</v>
      </c>
      <c r="M2" s="18"/>
      <c r="N2" s="18"/>
      <c r="O2" s="18"/>
      <c r="P2" s="18"/>
      <c r="Q2" s="18"/>
      <c r="R2" s="18"/>
      <c r="S2" s="16" t="s">
        <v>78</v>
      </c>
    </row>
    <row r="3" spans="2:19" x14ac:dyDescent="0.2">
      <c r="B3">
        <v>2</v>
      </c>
      <c r="C3" s="6" t="s">
        <v>52</v>
      </c>
      <c r="D3" s="6" t="s">
        <v>52</v>
      </c>
      <c r="E3" s="1" t="s">
        <v>42</v>
      </c>
      <c r="F3" s="6">
        <v>2</v>
      </c>
      <c r="G3" s="6">
        <v>4.0199999999999996</v>
      </c>
      <c r="H3" s="6">
        <v>13.48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 t="s">
        <v>78</v>
      </c>
    </row>
    <row r="4" spans="2:19" x14ac:dyDescent="0.2">
      <c r="B4">
        <v>3</v>
      </c>
      <c r="C4" s="6" t="s">
        <v>52</v>
      </c>
      <c r="D4" s="6" t="s">
        <v>52</v>
      </c>
      <c r="E4" s="1" t="s">
        <v>42</v>
      </c>
      <c r="F4" s="6">
        <v>3</v>
      </c>
      <c r="G4" s="6">
        <v>3.92</v>
      </c>
      <c r="H4" s="6">
        <v>14.02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 t="s">
        <v>78</v>
      </c>
    </row>
    <row r="5" spans="2:19" x14ac:dyDescent="0.2">
      <c r="B5">
        <v>4</v>
      </c>
      <c r="C5" s="1" t="s">
        <v>52</v>
      </c>
      <c r="D5" s="1" t="s">
        <v>80</v>
      </c>
      <c r="E5" s="6" t="s">
        <v>42</v>
      </c>
      <c r="F5" s="6">
        <v>1</v>
      </c>
      <c r="G5" s="6">
        <v>4.09</v>
      </c>
      <c r="H5" s="6">
        <v>3.2</v>
      </c>
      <c r="I5" s="19">
        <f>AVERAGE(G5:G7)</f>
        <v>4.1033333333333335</v>
      </c>
      <c r="J5" s="18">
        <f>STDEV(G5:G7)</f>
        <v>3.2145502536643007E-2</v>
      </c>
      <c r="K5" s="19">
        <f>AVERAGE(H5:H7)</f>
        <v>3.1733333333333333</v>
      </c>
      <c r="L5" s="18">
        <f>STDEV(H5:H7)</f>
        <v>2.5166114784235975E-2</v>
      </c>
      <c r="M5" s="18" t="s">
        <v>98</v>
      </c>
      <c r="N5" s="18" t="s">
        <v>42</v>
      </c>
      <c r="O5" s="18">
        <f>AVERAGE(G5:G16)</f>
        <v>3.9649999999999999</v>
      </c>
      <c r="P5" s="18">
        <f>STDEV(G5:G16)</f>
        <v>9.4820404401737737E-2</v>
      </c>
      <c r="Q5" s="18">
        <f>AVERAGE(H5:H16)</f>
        <v>11.9375</v>
      </c>
      <c r="R5" s="18">
        <f>STDEV(H5:H16)</f>
        <v>5.2934489959503033</v>
      </c>
      <c r="S5" s="17">
        <v>44513</v>
      </c>
    </row>
    <row r="6" spans="2:19" x14ac:dyDescent="0.2">
      <c r="B6">
        <v>5</v>
      </c>
      <c r="C6" s="1" t="s">
        <v>52</v>
      </c>
      <c r="D6" s="1" t="s">
        <v>80</v>
      </c>
      <c r="E6" s="6" t="s">
        <v>42</v>
      </c>
      <c r="F6" s="6">
        <v>2</v>
      </c>
      <c r="G6" s="6">
        <v>4.1399999999999997</v>
      </c>
      <c r="H6" s="6">
        <v>3.15</v>
      </c>
      <c r="I6" s="16"/>
      <c r="J6" s="16"/>
      <c r="S6" s="16"/>
    </row>
    <row r="7" spans="2:19" x14ac:dyDescent="0.2">
      <c r="B7">
        <v>6</v>
      </c>
      <c r="C7" s="1" t="s">
        <v>52</v>
      </c>
      <c r="D7" s="1" t="s">
        <v>80</v>
      </c>
      <c r="E7" s="6" t="s">
        <v>42</v>
      </c>
      <c r="F7" s="6">
        <v>3</v>
      </c>
      <c r="G7" s="6">
        <v>4.08</v>
      </c>
      <c r="H7" s="6">
        <v>3.17</v>
      </c>
      <c r="I7" s="16"/>
      <c r="J7" s="16"/>
      <c r="S7" s="16"/>
    </row>
    <row r="8" spans="2:19" x14ac:dyDescent="0.2">
      <c r="B8">
        <v>7</v>
      </c>
      <c r="C8" s="6" t="s">
        <v>53</v>
      </c>
      <c r="D8" s="6" t="s">
        <v>53</v>
      </c>
      <c r="E8" s="1" t="s">
        <v>42</v>
      </c>
      <c r="F8" s="6">
        <v>1</v>
      </c>
      <c r="G8" s="6">
        <v>3.98</v>
      </c>
      <c r="H8" s="6">
        <v>14.37</v>
      </c>
      <c r="I8" s="19">
        <f>AVERAGE(G8:G10)</f>
        <v>3.9633333333333334</v>
      </c>
      <c r="J8" s="18">
        <f>STDEV(G8:G10)</f>
        <v>1.5275252316519385E-2</v>
      </c>
      <c r="K8" s="19">
        <f>AVERAGE(H8:H10)</f>
        <v>14.783333333333331</v>
      </c>
      <c r="L8" s="18">
        <f>STDEV(H8:H10)</f>
        <v>0.58286647985051721</v>
      </c>
      <c r="M8" s="18"/>
      <c r="N8" s="18"/>
      <c r="O8" s="18"/>
      <c r="P8" s="18"/>
      <c r="Q8" s="18"/>
      <c r="R8" s="18"/>
      <c r="S8" s="16" t="s">
        <v>78</v>
      </c>
    </row>
    <row r="9" spans="2:19" x14ac:dyDescent="0.2">
      <c r="B9">
        <v>8</v>
      </c>
      <c r="C9" s="6" t="s">
        <v>53</v>
      </c>
      <c r="D9" s="6" t="s">
        <v>53</v>
      </c>
      <c r="E9" s="1" t="s">
        <v>42</v>
      </c>
      <c r="F9" s="6">
        <v>2</v>
      </c>
      <c r="G9" s="6">
        <v>3.96</v>
      </c>
      <c r="H9" s="6">
        <v>14.53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 t="s">
        <v>78</v>
      </c>
    </row>
    <row r="10" spans="2:19" x14ac:dyDescent="0.2">
      <c r="B10">
        <v>9</v>
      </c>
      <c r="C10" s="6" t="s">
        <v>53</v>
      </c>
      <c r="D10" s="6" t="s">
        <v>53</v>
      </c>
      <c r="E10" s="1" t="s">
        <v>42</v>
      </c>
      <c r="F10" s="6">
        <v>3</v>
      </c>
      <c r="G10" s="6">
        <v>3.95</v>
      </c>
      <c r="H10" s="6">
        <v>15.45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 t="s">
        <v>78</v>
      </c>
    </row>
    <row r="11" spans="2:19" x14ac:dyDescent="0.2">
      <c r="B11">
        <v>10</v>
      </c>
      <c r="C11" s="6" t="s">
        <v>54</v>
      </c>
      <c r="D11" s="6" t="s">
        <v>54</v>
      </c>
      <c r="E11" s="1" t="s">
        <v>42</v>
      </c>
      <c r="F11" s="6">
        <v>1</v>
      </c>
      <c r="G11" s="6">
        <v>3.97</v>
      </c>
      <c r="H11" s="6">
        <v>14.66</v>
      </c>
      <c r="I11" s="19">
        <f>AVERAGE(G11:G13)</f>
        <v>3.8966666666666665</v>
      </c>
      <c r="J11" s="18">
        <f>STDEV(G11:G13)</f>
        <v>6.3508529610859024E-2</v>
      </c>
      <c r="K11" s="19">
        <f>AVERAGE(H11:H13)</f>
        <v>14.856666666666667</v>
      </c>
      <c r="L11" s="18">
        <f>STDEV(H11:H13)</f>
        <v>0.22368132093076792</v>
      </c>
      <c r="M11" s="18"/>
      <c r="N11" s="18"/>
      <c r="O11" s="18"/>
      <c r="P11" s="18"/>
      <c r="Q11" s="18"/>
      <c r="R11" s="18"/>
      <c r="S11" s="16" t="s">
        <v>78</v>
      </c>
    </row>
    <row r="12" spans="2:19" x14ac:dyDescent="0.2">
      <c r="B12">
        <v>11</v>
      </c>
      <c r="C12" s="6" t="s">
        <v>54</v>
      </c>
      <c r="D12" s="6" t="s">
        <v>54</v>
      </c>
      <c r="E12" s="1" t="s">
        <v>42</v>
      </c>
      <c r="F12" s="6">
        <v>2</v>
      </c>
      <c r="G12" s="6">
        <v>3.86</v>
      </c>
      <c r="H12" s="6">
        <v>14.81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 t="s">
        <v>78</v>
      </c>
    </row>
    <row r="13" spans="2:19" x14ac:dyDescent="0.2">
      <c r="B13">
        <v>12</v>
      </c>
      <c r="C13" s="6" t="s">
        <v>54</v>
      </c>
      <c r="D13" s="6" t="s">
        <v>54</v>
      </c>
      <c r="E13" s="1" t="s">
        <v>42</v>
      </c>
      <c r="F13" s="6">
        <v>3</v>
      </c>
      <c r="G13" s="6">
        <v>3.86</v>
      </c>
      <c r="H13" s="6">
        <v>15.1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78</v>
      </c>
    </row>
    <row r="14" spans="2:19" x14ac:dyDescent="0.2">
      <c r="B14">
        <v>13</v>
      </c>
      <c r="C14" s="6" t="s">
        <v>55</v>
      </c>
      <c r="D14" s="6" t="s">
        <v>55</v>
      </c>
      <c r="E14" s="1" t="s">
        <v>42</v>
      </c>
      <c r="F14" s="6">
        <v>1</v>
      </c>
      <c r="G14" s="6">
        <v>3.88</v>
      </c>
      <c r="H14" s="6">
        <v>14.7</v>
      </c>
      <c r="I14" s="19">
        <f>AVERAGE(G14:G16)</f>
        <v>3.8966666666666665</v>
      </c>
      <c r="J14" s="18">
        <f>STDEV(G14:G16)</f>
        <v>3.7859388972001778E-2</v>
      </c>
      <c r="K14" s="19">
        <f>AVERAGE(H14:H16)</f>
        <v>14.936666666666666</v>
      </c>
      <c r="L14" s="18">
        <f>STDEV(H14:H16)</f>
        <v>0.28988503468329208</v>
      </c>
      <c r="M14" s="18"/>
      <c r="N14" s="18"/>
      <c r="O14" s="18"/>
      <c r="P14" s="18"/>
      <c r="Q14" s="18"/>
      <c r="R14" s="18"/>
      <c r="S14" s="16" t="s">
        <v>78</v>
      </c>
    </row>
    <row r="15" spans="2:19" x14ac:dyDescent="0.2">
      <c r="B15">
        <v>14</v>
      </c>
      <c r="C15" s="6" t="s">
        <v>55</v>
      </c>
      <c r="D15" s="6" t="s">
        <v>55</v>
      </c>
      <c r="E15" s="1" t="s">
        <v>42</v>
      </c>
      <c r="F15" s="6">
        <v>2</v>
      </c>
      <c r="G15" s="6">
        <v>3.87</v>
      </c>
      <c r="H15" s="6">
        <v>14.85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 t="s">
        <v>78</v>
      </c>
    </row>
    <row r="16" spans="2:19" x14ac:dyDescent="0.2">
      <c r="B16">
        <v>15</v>
      </c>
      <c r="C16" s="6" t="s">
        <v>55</v>
      </c>
      <c r="D16" s="6" t="s">
        <v>55</v>
      </c>
      <c r="E16" s="1" t="s">
        <v>42</v>
      </c>
      <c r="F16" s="6">
        <v>3</v>
      </c>
      <c r="G16" s="6">
        <v>3.94</v>
      </c>
      <c r="H16" s="6">
        <v>15.26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 t="s">
        <v>78</v>
      </c>
    </row>
    <row r="17" spans="2:19" x14ac:dyDescent="0.2">
      <c r="B17">
        <v>16</v>
      </c>
      <c r="C17" s="6" t="s">
        <v>202</v>
      </c>
      <c r="D17" s="6" t="s">
        <v>56</v>
      </c>
      <c r="E17" s="1" t="s">
        <v>42</v>
      </c>
      <c r="F17" s="6">
        <v>1</v>
      </c>
      <c r="G17" s="6">
        <v>3.9</v>
      </c>
      <c r="H17" s="6">
        <v>15.41</v>
      </c>
      <c r="I17" s="19">
        <f>AVERAGE(G17:G19)</f>
        <v>3.89</v>
      </c>
      <c r="J17" s="18">
        <f>STDEV(G17:G19)</f>
        <v>1.0000000000000009E-2</v>
      </c>
      <c r="K17" s="19">
        <f>AVERAGE(H17:H19)</f>
        <v>15.393333333333333</v>
      </c>
      <c r="L17" s="18">
        <f>STDEV(H17:H19)</f>
        <v>9.6090235369331159E-2</v>
      </c>
      <c r="M17" s="18"/>
      <c r="N17" s="18"/>
      <c r="O17" s="18"/>
      <c r="P17" s="18"/>
      <c r="Q17" s="18"/>
      <c r="R17" s="18"/>
      <c r="S17" s="16" t="s">
        <v>78</v>
      </c>
    </row>
    <row r="18" spans="2:19" x14ac:dyDescent="0.2">
      <c r="B18">
        <v>17</v>
      </c>
      <c r="C18" s="6" t="s">
        <v>202</v>
      </c>
      <c r="D18" s="6" t="s">
        <v>56</v>
      </c>
      <c r="E18" s="1" t="s">
        <v>42</v>
      </c>
      <c r="F18" s="6">
        <v>2</v>
      </c>
      <c r="G18" s="6">
        <v>3.88</v>
      </c>
      <c r="H18" s="6">
        <v>15.29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 t="s">
        <v>78</v>
      </c>
    </row>
    <row r="19" spans="2:19" x14ac:dyDescent="0.2">
      <c r="B19">
        <v>18</v>
      </c>
      <c r="C19" s="6" t="s">
        <v>202</v>
      </c>
      <c r="D19" s="6" t="s">
        <v>56</v>
      </c>
      <c r="E19" s="1" t="s">
        <v>42</v>
      </c>
      <c r="F19" s="6">
        <v>3</v>
      </c>
      <c r="G19" s="6">
        <v>3.89</v>
      </c>
      <c r="H19" s="6">
        <v>15.48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 t="s">
        <v>78</v>
      </c>
    </row>
    <row r="20" spans="2:19" x14ac:dyDescent="0.2">
      <c r="B20">
        <v>19</v>
      </c>
      <c r="C20" s="6" t="s">
        <v>31</v>
      </c>
      <c r="D20" s="6" t="s">
        <v>31</v>
      </c>
      <c r="E20" s="1" t="s">
        <v>42</v>
      </c>
      <c r="F20" s="6">
        <v>1</v>
      </c>
      <c r="G20" s="6">
        <v>3.93</v>
      </c>
      <c r="H20" s="6">
        <v>19.93</v>
      </c>
      <c r="I20" s="19">
        <f>AVERAGE(G20:G22)</f>
        <v>3.9466666666666668</v>
      </c>
      <c r="J20" s="18">
        <f>STDEV(G20:G22)</f>
        <v>1.5275252316519385E-2</v>
      </c>
      <c r="K20" s="19">
        <f>AVERAGE(H20:H22)</f>
        <v>23.543333333333333</v>
      </c>
      <c r="L20" s="18">
        <f>STDEV(H20:H22)</f>
        <v>3.1487510751619325</v>
      </c>
      <c r="M20" s="18" t="s">
        <v>97</v>
      </c>
      <c r="N20" s="18" t="s">
        <v>42</v>
      </c>
      <c r="O20" s="18">
        <f>AVERAGE(G20:G22,G26:G28,G32:G34,G38:G40)</f>
        <v>3.9783333333333331</v>
      </c>
      <c r="P20" s="18">
        <f>STDEV(G20:G22,G26:G28,G32:G34,G38:G40)</f>
        <v>6.3936521549727537E-2</v>
      </c>
      <c r="Q20" s="18">
        <f>AVERAGE(H20:H22,H26:H28,H32:H34,H38:H40)</f>
        <v>20.501666666666669</v>
      </c>
      <c r="R20" s="18">
        <f>STDEV(H20:H22,H26:H28,H32:H34,H38:H40)</f>
        <v>3.3206703412340399</v>
      </c>
      <c r="S20" s="16" t="s">
        <v>74</v>
      </c>
    </row>
    <row r="21" spans="2:19" x14ac:dyDescent="0.2">
      <c r="B21">
        <v>20</v>
      </c>
      <c r="C21" s="6" t="s">
        <v>31</v>
      </c>
      <c r="D21" s="6" t="s">
        <v>31</v>
      </c>
      <c r="E21" s="1" t="s">
        <v>42</v>
      </c>
      <c r="F21" s="6">
        <v>2</v>
      </c>
      <c r="G21" s="6">
        <v>3.95</v>
      </c>
      <c r="H21" s="6">
        <v>25</v>
      </c>
      <c r="I21" s="16"/>
      <c r="J21" s="16"/>
      <c r="K21" s="16"/>
      <c r="L21" s="16"/>
      <c r="M21" s="16" t="s">
        <v>97</v>
      </c>
      <c r="N21" s="16" t="s">
        <v>90</v>
      </c>
      <c r="O21" s="18">
        <f>AVERAGE(G23:G25,G29:G31,G35:G37,G41:G43)</f>
        <v>4.4608333333333334</v>
      </c>
      <c r="P21" s="18">
        <f>STDEV(G23:G25,G29:G31,G35:G37,G41:G43)</f>
        <v>0.66638043097609156</v>
      </c>
      <c r="Q21" s="18">
        <f>AVERAGE(H23:H25,H29:H31,H35:H37,H41:H43)</f>
        <v>5.4816666666666665</v>
      </c>
      <c r="R21" s="18">
        <f>STDEV(H23:H25,H29:H31,H35:H37,H41:H43)</f>
        <v>0.85541944345591681</v>
      </c>
      <c r="S21" s="16" t="s">
        <v>74</v>
      </c>
    </row>
    <row r="22" spans="2:19" x14ac:dyDescent="0.2">
      <c r="B22">
        <v>21</v>
      </c>
      <c r="C22" s="6" t="s">
        <v>31</v>
      </c>
      <c r="D22" s="6" t="s">
        <v>31</v>
      </c>
      <c r="E22" s="1" t="s">
        <v>42</v>
      </c>
      <c r="F22" s="6">
        <v>3</v>
      </c>
      <c r="G22" s="6">
        <v>3.96</v>
      </c>
      <c r="H22" s="6">
        <v>25.7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 t="s">
        <v>74</v>
      </c>
    </row>
    <row r="23" spans="2:19" x14ac:dyDescent="0.2">
      <c r="B23">
        <v>22</v>
      </c>
      <c r="C23" s="1" t="s">
        <v>31</v>
      </c>
      <c r="D23" s="1" t="s">
        <v>31</v>
      </c>
      <c r="E23" s="6" t="s">
        <v>90</v>
      </c>
      <c r="F23" s="6">
        <v>1</v>
      </c>
      <c r="G23" s="6">
        <v>4.09</v>
      </c>
      <c r="H23" s="6">
        <v>6.82</v>
      </c>
      <c r="I23" s="19">
        <f>AVERAGE(G23:G25)</f>
        <v>4.0233333333333334</v>
      </c>
      <c r="J23" s="18">
        <f>STDEV(G23:G25)</f>
        <v>0.115470053837925</v>
      </c>
      <c r="K23" s="19">
        <f>AVERAGE(H23:H25)</f>
        <v>6.8866666666666667</v>
      </c>
      <c r="L23" s="18">
        <f>STDEV(H23:H25)</f>
        <v>6.5064070986477054E-2</v>
      </c>
      <c r="M23" s="18"/>
      <c r="N23" s="18"/>
      <c r="O23" s="18"/>
      <c r="P23" s="18"/>
      <c r="Q23" s="18"/>
      <c r="R23" s="18"/>
      <c r="S23" s="16"/>
    </row>
    <row r="24" spans="2:19" x14ac:dyDescent="0.2">
      <c r="B24">
        <v>23</v>
      </c>
      <c r="C24" s="1" t="s">
        <v>31</v>
      </c>
      <c r="D24" s="1" t="s">
        <v>31</v>
      </c>
      <c r="E24" s="6" t="s">
        <v>90</v>
      </c>
      <c r="F24" s="6">
        <v>2</v>
      </c>
      <c r="G24" s="6">
        <v>4.09</v>
      </c>
      <c r="H24" s="6">
        <v>6.89</v>
      </c>
      <c r="S24" s="16"/>
    </row>
    <row r="25" spans="2:19" x14ac:dyDescent="0.2">
      <c r="B25">
        <v>24</v>
      </c>
      <c r="C25" s="1" t="s">
        <v>31</v>
      </c>
      <c r="D25" s="1" t="s">
        <v>31</v>
      </c>
      <c r="E25" s="6" t="s">
        <v>90</v>
      </c>
      <c r="F25" s="6">
        <v>3</v>
      </c>
      <c r="G25" s="6">
        <v>3.89</v>
      </c>
      <c r="H25" s="6">
        <v>6.95</v>
      </c>
      <c r="S25" s="16"/>
    </row>
    <row r="26" spans="2:19" x14ac:dyDescent="0.2">
      <c r="B26">
        <v>25</v>
      </c>
      <c r="C26" s="6" t="s">
        <v>32</v>
      </c>
      <c r="D26" s="6" t="s">
        <v>32</v>
      </c>
      <c r="E26" s="1" t="s">
        <v>42</v>
      </c>
      <c r="F26" s="6">
        <v>1</v>
      </c>
      <c r="G26" s="6">
        <v>3.91</v>
      </c>
      <c r="H26" s="6">
        <v>24.1</v>
      </c>
      <c r="I26" s="19">
        <f>AVERAGE(G26:G28)</f>
        <v>3.94</v>
      </c>
      <c r="J26" s="18">
        <f>STDEV(G26:G28)</f>
        <v>3.60555127546398E-2</v>
      </c>
      <c r="K26" s="19">
        <f>AVERAGE(H26:H28)</f>
        <v>22.87</v>
      </c>
      <c r="L26" s="18">
        <f>STDEV(H26:H28)</f>
        <v>2.4848943639519163</v>
      </c>
      <c r="M26" s="18"/>
      <c r="N26" s="18"/>
      <c r="O26" s="18"/>
      <c r="P26" s="18"/>
      <c r="Q26" s="18"/>
      <c r="R26" s="18"/>
      <c r="S26" s="16" t="s">
        <v>74</v>
      </c>
    </row>
    <row r="27" spans="2:19" x14ac:dyDescent="0.2">
      <c r="B27">
        <v>26</v>
      </c>
      <c r="C27" s="6" t="s">
        <v>32</v>
      </c>
      <c r="D27" s="6" t="s">
        <v>32</v>
      </c>
      <c r="E27" s="1" t="s">
        <v>42</v>
      </c>
      <c r="F27" s="6">
        <v>2</v>
      </c>
      <c r="G27" s="6">
        <v>3.93</v>
      </c>
      <c r="H27" s="6">
        <v>20.010000000000002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 t="s">
        <v>74</v>
      </c>
    </row>
    <row r="28" spans="2:19" x14ac:dyDescent="0.2">
      <c r="B28">
        <v>27</v>
      </c>
      <c r="C28" s="6" t="s">
        <v>32</v>
      </c>
      <c r="D28" s="6" t="s">
        <v>32</v>
      </c>
      <c r="E28" s="1" t="s">
        <v>42</v>
      </c>
      <c r="F28" s="6">
        <v>3</v>
      </c>
      <c r="G28" s="6">
        <v>3.98</v>
      </c>
      <c r="H28" s="6">
        <v>24.5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 t="s">
        <v>74</v>
      </c>
    </row>
    <row r="29" spans="2:19" x14ac:dyDescent="0.2">
      <c r="B29">
        <v>28</v>
      </c>
      <c r="C29" s="1" t="s">
        <v>32</v>
      </c>
      <c r="D29" s="1" t="s">
        <v>32</v>
      </c>
      <c r="E29" s="6" t="s">
        <v>90</v>
      </c>
      <c r="F29" s="6">
        <v>1</v>
      </c>
      <c r="G29" s="6">
        <v>3.94</v>
      </c>
      <c r="H29" s="6">
        <v>4.7300000000000004</v>
      </c>
      <c r="I29" s="19">
        <f>AVERAGE(G29:G31)</f>
        <v>3.9233333333333333</v>
      </c>
      <c r="J29" s="18">
        <f>STDEV(G29:G31)</f>
        <v>2.8867513459481187E-2</v>
      </c>
      <c r="K29" s="19">
        <f>AVERAGE(H29:H31)</f>
        <v>4.8633333333333342</v>
      </c>
      <c r="L29" s="18">
        <f>STDEV(H29:H31)</f>
        <v>0.13012814197295411</v>
      </c>
      <c r="M29" s="18"/>
      <c r="N29" s="18"/>
      <c r="O29" s="18"/>
      <c r="P29" s="18"/>
      <c r="Q29" s="18"/>
      <c r="R29" s="18"/>
      <c r="S29" s="17">
        <v>44508</v>
      </c>
    </row>
    <row r="30" spans="2:19" x14ac:dyDescent="0.2">
      <c r="B30">
        <v>29</v>
      </c>
      <c r="C30" s="1" t="s">
        <v>32</v>
      </c>
      <c r="D30" s="1" t="s">
        <v>32</v>
      </c>
      <c r="E30" s="6" t="s">
        <v>90</v>
      </c>
      <c r="F30" s="6">
        <v>2</v>
      </c>
      <c r="G30" s="6">
        <v>3.89</v>
      </c>
      <c r="H30" s="6">
        <v>4.87</v>
      </c>
      <c r="I30" s="16"/>
      <c r="J30" s="16"/>
      <c r="S30" s="16"/>
    </row>
    <row r="31" spans="2:19" x14ac:dyDescent="0.2">
      <c r="B31">
        <v>30</v>
      </c>
      <c r="C31" s="1" t="s">
        <v>32</v>
      </c>
      <c r="D31" s="1" t="s">
        <v>32</v>
      </c>
      <c r="E31" s="6" t="s">
        <v>90</v>
      </c>
      <c r="F31" s="6">
        <v>3</v>
      </c>
      <c r="G31" s="6">
        <v>3.94</v>
      </c>
      <c r="H31" s="6">
        <v>4.99</v>
      </c>
      <c r="I31" s="16"/>
      <c r="J31" s="16"/>
      <c r="S31" s="16"/>
    </row>
    <row r="32" spans="2:19" x14ac:dyDescent="0.2">
      <c r="B32">
        <v>31</v>
      </c>
      <c r="C32" s="6" t="s">
        <v>33</v>
      </c>
      <c r="D32" s="6" t="s">
        <v>33</v>
      </c>
      <c r="E32" s="1" t="s">
        <v>42</v>
      </c>
      <c r="F32" s="6">
        <v>1</v>
      </c>
      <c r="G32" s="6">
        <v>4.0599999999999996</v>
      </c>
      <c r="H32" s="6">
        <v>17.98</v>
      </c>
      <c r="I32" s="19">
        <f>AVERAGE(G32:G34)</f>
        <v>4.0100000000000007</v>
      </c>
      <c r="J32" s="18">
        <f>STDEV(G32:G34)</f>
        <v>4.9999999999999822E-2</v>
      </c>
      <c r="K32" s="19">
        <f>AVERAGE(H32:H34)</f>
        <v>17.706666666666667</v>
      </c>
      <c r="L32" s="18">
        <f>STDEV(H32:H34)</f>
        <v>0.35161532010612645</v>
      </c>
      <c r="M32" s="18"/>
      <c r="N32" s="18"/>
      <c r="O32" s="18"/>
      <c r="P32" s="18"/>
      <c r="Q32" s="18"/>
      <c r="R32" s="18"/>
      <c r="S32" s="16" t="s">
        <v>74</v>
      </c>
    </row>
    <row r="33" spans="2:19" x14ac:dyDescent="0.2">
      <c r="B33">
        <v>32</v>
      </c>
      <c r="C33" s="6" t="s">
        <v>33</v>
      </c>
      <c r="D33" s="6" t="s">
        <v>33</v>
      </c>
      <c r="E33" s="1" t="s">
        <v>42</v>
      </c>
      <c r="F33" s="6">
        <v>2</v>
      </c>
      <c r="G33" s="6">
        <v>4.01</v>
      </c>
      <c r="H33" s="6">
        <v>17.309999999999999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 t="s">
        <v>74</v>
      </c>
    </row>
    <row r="34" spans="2:19" x14ac:dyDescent="0.2">
      <c r="B34">
        <v>33</v>
      </c>
      <c r="C34" s="6" t="s">
        <v>33</v>
      </c>
      <c r="D34" s="6" t="s">
        <v>33</v>
      </c>
      <c r="E34" s="1" t="s">
        <v>42</v>
      </c>
      <c r="F34" s="6">
        <v>3</v>
      </c>
      <c r="G34" s="6">
        <v>3.96</v>
      </c>
      <c r="H34" s="6">
        <v>17.829999999999998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 t="s">
        <v>74</v>
      </c>
    </row>
    <row r="35" spans="2:19" x14ac:dyDescent="0.2">
      <c r="B35">
        <v>34</v>
      </c>
      <c r="C35" s="1" t="s">
        <v>33</v>
      </c>
      <c r="D35" s="1" t="s">
        <v>33</v>
      </c>
      <c r="E35" s="6" t="s">
        <v>90</v>
      </c>
      <c r="F35" s="6">
        <v>1</v>
      </c>
      <c r="G35" s="6">
        <v>4.6399999999999997</v>
      </c>
      <c r="H35" s="6">
        <v>5.0199999999999996</v>
      </c>
      <c r="I35" s="19">
        <f>AVERAGE(G35:G37)</f>
        <v>4.47</v>
      </c>
      <c r="J35" s="18">
        <f>STDEV(G35:G37)</f>
        <v>0.14798648586948712</v>
      </c>
      <c r="K35" s="19">
        <f>AVERAGE(H35:H37)</f>
        <v>5.0766666666666671</v>
      </c>
      <c r="L35" s="18">
        <f>STDEV(H35:H37)</f>
        <v>4.9328828623162742E-2</v>
      </c>
      <c r="M35" s="18"/>
      <c r="N35" s="18"/>
      <c r="O35" s="18"/>
      <c r="P35" s="18"/>
      <c r="Q35" s="18"/>
      <c r="R35" s="18"/>
      <c r="S35" s="16"/>
    </row>
    <row r="36" spans="2:19" x14ac:dyDescent="0.2">
      <c r="B36">
        <v>35</v>
      </c>
      <c r="C36" s="1" t="s">
        <v>33</v>
      </c>
      <c r="D36" s="1" t="s">
        <v>33</v>
      </c>
      <c r="E36" s="6" t="s">
        <v>90</v>
      </c>
      <c r="F36" s="6">
        <v>2</v>
      </c>
      <c r="G36" s="6">
        <v>4.37</v>
      </c>
      <c r="H36" s="6">
        <v>5.0999999999999996</v>
      </c>
      <c r="I36" s="16"/>
      <c r="J36" s="16"/>
      <c r="S36" s="16"/>
    </row>
    <row r="37" spans="2:19" x14ac:dyDescent="0.2">
      <c r="B37">
        <v>36</v>
      </c>
      <c r="C37" s="1" t="s">
        <v>33</v>
      </c>
      <c r="D37" s="1" t="s">
        <v>33</v>
      </c>
      <c r="E37" s="6" t="s">
        <v>90</v>
      </c>
      <c r="F37" s="6">
        <v>3</v>
      </c>
      <c r="G37" s="6">
        <v>4.4000000000000004</v>
      </c>
      <c r="H37" s="6">
        <v>5.1100000000000003</v>
      </c>
      <c r="I37" s="16"/>
      <c r="J37" s="16"/>
      <c r="S37" s="16"/>
    </row>
    <row r="38" spans="2:19" x14ac:dyDescent="0.2">
      <c r="B38">
        <v>37</v>
      </c>
      <c r="C38" s="6" t="s">
        <v>34</v>
      </c>
      <c r="D38" s="6" t="s">
        <v>34</v>
      </c>
      <c r="E38" s="1" t="s">
        <v>42</v>
      </c>
      <c r="F38" s="6">
        <v>1</v>
      </c>
      <c r="G38" s="6">
        <v>4.0199999999999996</v>
      </c>
      <c r="H38" s="6">
        <v>17.899999999999999</v>
      </c>
      <c r="I38" s="19">
        <f>AVERAGE(G38:G40)</f>
        <v>4.0166666666666666</v>
      </c>
      <c r="J38" s="18">
        <f>STDEV(G38:G40)</f>
        <v>0.10503967504392485</v>
      </c>
      <c r="K38" s="19">
        <f>AVERAGE(H38:H40)</f>
        <v>17.886666666666667</v>
      </c>
      <c r="L38" s="18">
        <f>STDEV(H38:H40)</f>
        <v>0.41016256939576223</v>
      </c>
      <c r="M38" s="18"/>
      <c r="N38" s="18"/>
      <c r="O38" s="18"/>
      <c r="P38" s="18"/>
      <c r="Q38" s="18"/>
      <c r="R38" s="18"/>
      <c r="S38" s="16" t="s">
        <v>74</v>
      </c>
    </row>
    <row r="39" spans="2:19" x14ac:dyDescent="0.2">
      <c r="B39">
        <v>38</v>
      </c>
      <c r="C39" s="6" t="s">
        <v>34</v>
      </c>
      <c r="D39" s="6" t="s">
        <v>34</v>
      </c>
      <c r="E39" s="1" t="s">
        <v>42</v>
      </c>
      <c r="F39" s="6">
        <v>2</v>
      </c>
      <c r="G39" s="6">
        <v>4.12</v>
      </c>
      <c r="H39" s="6">
        <v>17.47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 t="s">
        <v>74</v>
      </c>
    </row>
    <row r="40" spans="2:19" x14ac:dyDescent="0.2">
      <c r="B40">
        <v>39</v>
      </c>
      <c r="C40" s="6" t="s">
        <v>34</v>
      </c>
      <c r="D40" s="6" t="s">
        <v>34</v>
      </c>
      <c r="E40" s="1" t="s">
        <v>42</v>
      </c>
      <c r="F40" s="6">
        <v>3</v>
      </c>
      <c r="G40" s="6">
        <v>3.91</v>
      </c>
      <c r="H40" s="6">
        <v>18.29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 t="s">
        <v>74</v>
      </c>
    </row>
    <row r="41" spans="2:19" x14ac:dyDescent="0.2">
      <c r="B41">
        <v>40</v>
      </c>
      <c r="C41" s="1" t="s">
        <v>34</v>
      </c>
      <c r="D41" s="1" t="s">
        <v>34</v>
      </c>
      <c r="E41" s="6" t="s">
        <v>90</v>
      </c>
      <c r="F41" s="6">
        <v>1</v>
      </c>
      <c r="G41" s="1">
        <v>4.8099999999999996</v>
      </c>
      <c r="H41" s="1">
        <v>5.07</v>
      </c>
      <c r="I41" s="19">
        <f>AVERAGE(G41:G43)</f>
        <v>5.4266666666666667</v>
      </c>
      <c r="J41" s="18">
        <f>STDEV(G41:G43)</f>
        <v>0.53519466863313714</v>
      </c>
      <c r="K41" s="19">
        <f>AVERAGE(H41:H43)</f>
        <v>5.1000000000000005</v>
      </c>
      <c r="L41" s="18">
        <f>STDEV(H41:H43)</f>
        <v>4.3588989435406823E-2</v>
      </c>
      <c r="M41" s="18"/>
      <c r="N41" s="18"/>
      <c r="O41" s="18"/>
      <c r="P41" s="18"/>
      <c r="Q41" s="18"/>
      <c r="R41" s="18"/>
    </row>
    <row r="42" spans="2:19" x14ac:dyDescent="0.2">
      <c r="B42">
        <v>41</v>
      </c>
      <c r="C42" s="1" t="s">
        <v>34</v>
      </c>
      <c r="D42" s="1" t="s">
        <v>34</v>
      </c>
      <c r="E42" s="6" t="s">
        <v>90</v>
      </c>
      <c r="F42" s="6">
        <v>2</v>
      </c>
      <c r="G42" s="1">
        <v>5.7</v>
      </c>
      <c r="H42" s="1">
        <v>5.15</v>
      </c>
    </row>
    <row r="43" spans="2:19" x14ac:dyDescent="0.2">
      <c r="B43">
        <v>42</v>
      </c>
      <c r="C43" s="1" t="s">
        <v>34</v>
      </c>
      <c r="D43" s="1" t="s">
        <v>34</v>
      </c>
      <c r="E43" s="6" t="s">
        <v>90</v>
      </c>
      <c r="F43" s="6">
        <v>3</v>
      </c>
      <c r="G43" s="1">
        <v>5.77</v>
      </c>
      <c r="H43" s="1">
        <v>5.08</v>
      </c>
      <c r="S43" s="15">
        <v>44511</v>
      </c>
    </row>
    <row r="44" spans="2:19" x14ac:dyDescent="0.2">
      <c r="B44">
        <v>43</v>
      </c>
      <c r="C44" s="6" t="s">
        <v>200</v>
      </c>
      <c r="D44" s="6" t="s">
        <v>51</v>
      </c>
      <c r="E44" s="1" t="s">
        <v>42</v>
      </c>
      <c r="F44" s="6">
        <v>1</v>
      </c>
      <c r="G44" s="6">
        <v>3.9</v>
      </c>
      <c r="H44" s="6">
        <v>19.079999999999998</v>
      </c>
      <c r="I44" s="19">
        <f>AVERAGE(G44:G46)</f>
        <v>3.9233333333333333</v>
      </c>
      <c r="J44" s="18">
        <f>STDEV(G44:G46)</f>
        <v>2.0816659994661379E-2</v>
      </c>
      <c r="K44" s="19">
        <f>AVERAGE(H44:H46)</f>
        <v>18.733333333333331</v>
      </c>
      <c r="L44" s="18">
        <f>STDEV(H44:H46)</f>
        <v>0.32715949219506496</v>
      </c>
      <c r="M44" s="18"/>
      <c r="N44" s="18"/>
      <c r="O44" s="18"/>
      <c r="P44" s="18"/>
      <c r="Q44" s="18"/>
      <c r="R44" s="18"/>
      <c r="S44" s="16" t="s">
        <v>74</v>
      </c>
    </row>
    <row r="45" spans="2:19" x14ac:dyDescent="0.2">
      <c r="B45">
        <v>44</v>
      </c>
      <c r="C45" s="6" t="s">
        <v>200</v>
      </c>
      <c r="D45" s="6" t="s">
        <v>51</v>
      </c>
      <c r="E45" s="1" t="s">
        <v>42</v>
      </c>
      <c r="F45" s="6">
        <v>2</v>
      </c>
      <c r="G45" s="6">
        <v>3.94</v>
      </c>
      <c r="H45" s="6">
        <v>18.690000000000001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 t="s">
        <v>74</v>
      </c>
    </row>
    <row r="46" spans="2:19" x14ac:dyDescent="0.2">
      <c r="B46">
        <v>45</v>
      </c>
      <c r="C46" s="6" t="s">
        <v>200</v>
      </c>
      <c r="D46" s="6" t="s">
        <v>51</v>
      </c>
      <c r="E46" s="1" t="s">
        <v>42</v>
      </c>
      <c r="F46" s="6">
        <v>3</v>
      </c>
      <c r="G46" s="6">
        <v>3.93</v>
      </c>
      <c r="H46" s="6">
        <v>18.43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 t="s">
        <v>74</v>
      </c>
    </row>
    <row r="47" spans="2:19" x14ac:dyDescent="0.2">
      <c r="B47">
        <v>46</v>
      </c>
      <c r="C47" s="1" t="s">
        <v>23</v>
      </c>
      <c r="D47" s="1" t="s">
        <v>23</v>
      </c>
      <c r="E47" s="1" t="s">
        <v>42</v>
      </c>
      <c r="F47" s="1">
        <v>1</v>
      </c>
      <c r="G47" s="1">
        <v>3.88</v>
      </c>
      <c r="H47" s="1">
        <v>35.700000000000003</v>
      </c>
      <c r="I47" s="19">
        <f>AVERAGE(G47:G49)</f>
        <v>3.8333333333333335</v>
      </c>
      <c r="J47" s="18">
        <f>STDEV(G47:G49)</f>
        <v>4.5092497528228866E-2</v>
      </c>
      <c r="K47" s="19">
        <f>AVERAGE(H47:H49)</f>
        <v>36.433333333333337</v>
      </c>
      <c r="L47" s="18">
        <f>STDEV(H47:H49)</f>
        <v>0.66583281184793786</v>
      </c>
      <c r="M47" s="18" t="s">
        <v>96</v>
      </c>
      <c r="N47" s="18" t="s">
        <v>42</v>
      </c>
      <c r="O47" s="18">
        <f>AVERAGE(G47:G49,G53:G55,G59:G61,G65:G67)</f>
        <v>3.9683333333333337</v>
      </c>
      <c r="P47" s="18">
        <f>STDEV(G47:G49,G53:G55,G59:G61,G65:G67)</f>
        <v>0.21924802614777855</v>
      </c>
      <c r="Q47" s="18">
        <f>AVERAGE(H47:H49,H53:H55,H59:H61,H65:H67)</f>
        <v>35.800000000000004</v>
      </c>
      <c r="R47" s="18">
        <f>STDEV(H47:H49,H53:H55,H59:H61,H65:H67)</f>
        <v>5.2066391183843965</v>
      </c>
      <c r="S47" t="s">
        <v>71</v>
      </c>
    </row>
    <row r="48" spans="2:19" x14ac:dyDescent="0.2">
      <c r="B48">
        <v>47</v>
      </c>
      <c r="C48" s="1" t="s">
        <v>23</v>
      </c>
      <c r="D48" s="1" t="s">
        <v>23</v>
      </c>
      <c r="E48" s="1" t="s">
        <v>42</v>
      </c>
      <c r="F48" s="1">
        <v>2</v>
      </c>
      <c r="G48" s="1">
        <v>3.79</v>
      </c>
      <c r="H48" s="1">
        <v>37</v>
      </c>
      <c r="M48" s="16" t="s">
        <v>96</v>
      </c>
      <c r="N48" s="16" t="s">
        <v>90</v>
      </c>
      <c r="O48" s="18">
        <f>AVERAGE(G50:G52,G56:G58,G62:G64,G68:G70)</f>
        <v>4.0472727272727269</v>
      </c>
      <c r="P48" s="18">
        <f>STDEV(G50:G52,G56:G58,G62:G64,G68:G70)</f>
        <v>0.20159816016476487</v>
      </c>
      <c r="Q48" s="18">
        <f>AVERAGE(H50:H52,H56:H58,H62:H64,H68:H70)</f>
        <v>8.6263636363636369</v>
      </c>
      <c r="R48" s="18">
        <f>STDEV(H50:H52,H56:H58,H62:H64,H68:H70)</f>
        <v>1.0262872183484764</v>
      </c>
      <c r="S48" t="s">
        <v>71</v>
      </c>
    </row>
    <row r="49" spans="2:19" x14ac:dyDescent="0.2">
      <c r="B49">
        <v>48</v>
      </c>
      <c r="C49" s="1" t="s">
        <v>23</v>
      </c>
      <c r="D49" s="1" t="s">
        <v>23</v>
      </c>
      <c r="E49" s="1" t="s">
        <v>42</v>
      </c>
      <c r="F49" s="1">
        <v>3</v>
      </c>
      <c r="G49" s="1">
        <v>3.83</v>
      </c>
      <c r="H49" s="1">
        <v>36.6</v>
      </c>
      <c r="S49" t="s">
        <v>71</v>
      </c>
    </row>
    <row r="50" spans="2:19" x14ac:dyDescent="0.2">
      <c r="B50">
        <v>49</v>
      </c>
      <c r="C50" s="1" t="s">
        <v>23</v>
      </c>
      <c r="D50" s="1" t="s">
        <v>23</v>
      </c>
      <c r="E50" s="6" t="s">
        <v>90</v>
      </c>
      <c r="F50" s="6">
        <v>1</v>
      </c>
      <c r="G50" s="1">
        <v>4.1900000000000004</v>
      </c>
      <c r="H50" s="1">
        <v>10.42</v>
      </c>
      <c r="I50" s="19">
        <f>AVERAGE(G50:G52)</f>
        <v>4.1900000000000004</v>
      </c>
      <c r="J50" s="18">
        <f>STDEV(G50:G52)</f>
        <v>0</v>
      </c>
      <c r="K50" s="19">
        <f>AVERAGE(H50:H52)</f>
        <v>10.465</v>
      </c>
      <c r="L50" s="18">
        <f>STDEV(H50:H52)</f>
        <v>6.3639610306789177E-2</v>
      </c>
      <c r="M50" s="18"/>
      <c r="N50" s="18"/>
      <c r="O50" s="18"/>
      <c r="P50" s="18"/>
      <c r="Q50" s="18"/>
      <c r="R50" s="18"/>
    </row>
    <row r="51" spans="2:19" x14ac:dyDescent="0.2">
      <c r="B51">
        <v>50</v>
      </c>
      <c r="C51" s="1" t="s">
        <v>23</v>
      </c>
      <c r="D51" s="1" t="s">
        <v>23</v>
      </c>
      <c r="E51" s="6" t="s">
        <v>90</v>
      </c>
      <c r="F51" s="6">
        <v>2</v>
      </c>
      <c r="G51" s="34"/>
      <c r="H51" s="34"/>
    </row>
    <row r="52" spans="2:19" x14ac:dyDescent="0.2">
      <c r="B52">
        <v>51</v>
      </c>
      <c r="C52" s="1" t="s">
        <v>23</v>
      </c>
      <c r="D52" s="1" t="s">
        <v>23</v>
      </c>
      <c r="E52" s="6" t="s">
        <v>90</v>
      </c>
      <c r="F52" s="6">
        <v>3</v>
      </c>
      <c r="G52" s="1">
        <v>4.1900000000000004</v>
      </c>
      <c r="H52" s="1">
        <v>10.51</v>
      </c>
    </row>
    <row r="53" spans="2:19" x14ac:dyDescent="0.2">
      <c r="B53">
        <v>52</v>
      </c>
      <c r="C53" s="1" t="s">
        <v>24</v>
      </c>
      <c r="D53" s="1" t="s">
        <v>24</v>
      </c>
      <c r="E53" s="1" t="s">
        <v>42</v>
      </c>
      <c r="F53" s="1">
        <v>1</v>
      </c>
      <c r="G53" s="1">
        <v>4.03</v>
      </c>
      <c r="H53" s="1">
        <v>31.1</v>
      </c>
      <c r="I53" s="19">
        <f>AVERAGE(G53:G55)</f>
        <v>3.9800000000000004</v>
      </c>
      <c r="J53" s="18">
        <f>STDEV(G53:G55)</f>
        <v>6.2449979983984001E-2</v>
      </c>
      <c r="K53" s="19">
        <f>AVERAGE(H53:H55)</f>
        <v>33.300000000000004</v>
      </c>
      <c r="L53" s="18">
        <f>STDEV(H53:H55)</f>
        <v>1.9287301521985913</v>
      </c>
      <c r="M53" s="18"/>
      <c r="N53" s="18"/>
      <c r="O53" s="18"/>
      <c r="P53" s="18"/>
      <c r="Q53" s="18"/>
      <c r="R53" s="18"/>
      <c r="S53" t="s">
        <v>71</v>
      </c>
    </row>
    <row r="54" spans="2:19" x14ac:dyDescent="0.2">
      <c r="B54">
        <v>53</v>
      </c>
      <c r="C54" s="1" t="s">
        <v>24</v>
      </c>
      <c r="D54" s="1" t="s">
        <v>24</v>
      </c>
      <c r="E54" s="1" t="s">
        <v>42</v>
      </c>
      <c r="F54" s="1">
        <v>2</v>
      </c>
      <c r="G54" s="1">
        <v>3.91</v>
      </c>
      <c r="H54" s="1">
        <v>34.700000000000003</v>
      </c>
      <c r="S54" t="s">
        <v>71</v>
      </c>
    </row>
    <row r="55" spans="2:19" x14ac:dyDescent="0.2">
      <c r="B55">
        <v>54</v>
      </c>
      <c r="C55" s="1" t="s">
        <v>24</v>
      </c>
      <c r="D55" s="1" t="s">
        <v>24</v>
      </c>
      <c r="E55" s="1" t="s">
        <v>42</v>
      </c>
      <c r="F55" s="1">
        <v>3</v>
      </c>
      <c r="G55" s="1">
        <v>4</v>
      </c>
      <c r="H55" s="1">
        <v>34.1</v>
      </c>
      <c r="S55" t="s">
        <v>71</v>
      </c>
    </row>
    <row r="56" spans="2:19" x14ac:dyDescent="0.2">
      <c r="B56">
        <v>55</v>
      </c>
      <c r="C56" s="1" t="s">
        <v>24</v>
      </c>
      <c r="D56" s="1" t="s">
        <v>24</v>
      </c>
      <c r="E56" s="6" t="s">
        <v>90</v>
      </c>
      <c r="F56" s="6">
        <v>1</v>
      </c>
      <c r="G56" s="6">
        <v>4.5</v>
      </c>
      <c r="H56" s="6">
        <v>7.6</v>
      </c>
      <c r="I56" s="19">
        <f>AVERAGE(G56:G58)</f>
        <v>4.25</v>
      </c>
      <c r="J56" s="18">
        <f>STDEV(G56:G58)</f>
        <v>0.22113344387495981</v>
      </c>
      <c r="K56" s="19">
        <f>AVERAGE(H56:H58)</f>
        <v>7.7133333333333338</v>
      </c>
      <c r="L56" s="18">
        <f>STDEV(H56:H58)</f>
        <v>0.10263202878893783</v>
      </c>
      <c r="M56" s="18"/>
      <c r="N56" s="18"/>
      <c r="O56" s="18"/>
      <c r="P56" s="18"/>
      <c r="Q56" s="18"/>
      <c r="R56" s="18"/>
      <c r="S56" s="17">
        <v>44506</v>
      </c>
    </row>
    <row r="57" spans="2:19" x14ac:dyDescent="0.2">
      <c r="B57">
        <v>56</v>
      </c>
      <c r="C57" s="1" t="s">
        <v>24</v>
      </c>
      <c r="D57" s="1" t="s">
        <v>24</v>
      </c>
      <c r="E57" s="6" t="s">
        <v>90</v>
      </c>
      <c r="F57" s="6">
        <v>2</v>
      </c>
      <c r="G57" s="6">
        <v>4.17</v>
      </c>
      <c r="H57" s="6">
        <v>7.74</v>
      </c>
      <c r="I57" s="16"/>
      <c r="J57" s="16"/>
      <c r="S57" s="16"/>
    </row>
    <row r="58" spans="2:19" x14ac:dyDescent="0.2">
      <c r="B58">
        <v>57</v>
      </c>
      <c r="C58" s="1" t="s">
        <v>24</v>
      </c>
      <c r="D58" s="1" t="s">
        <v>24</v>
      </c>
      <c r="E58" s="6" t="s">
        <v>90</v>
      </c>
      <c r="F58" s="6">
        <v>3</v>
      </c>
      <c r="G58" s="6">
        <v>4.08</v>
      </c>
      <c r="H58" s="6">
        <v>7.8</v>
      </c>
      <c r="S58" s="17">
        <v>44510</v>
      </c>
    </row>
    <row r="59" spans="2:19" x14ac:dyDescent="0.2">
      <c r="B59">
        <v>58</v>
      </c>
      <c r="C59" s="1" t="s">
        <v>25</v>
      </c>
      <c r="D59" s="1" t="s">
        <v>25</v>
      </c>
      <c r="E59" s="1" t="s">
        <v>42</v>
      </c>
      <c r="F59" s="1">
        <v>1</v>
      </c>
      <c r="G59" s="1">
        <v>3.96</v>
      </c>
      <c r="H59" s="1">
        <v>36.5</v>
      </c>
      <c r="I59" s="19">
        <f>AVERAGE(G59:G61)</f>
        <v>3.8799999999999994</v>
      </c>
      <c r="J59" s="18">
        <f>STDEV(G59:G61)</f>
        <v>7.211102550927985E-2</v>
      </c>
      <c r="K59" s="19">
        <f>AVERAGE(H59:H61)</f>
        <v>39.1</v>
      </c>
      <c r="L59" s="18">
        <f>STDEV(H59:H61)</f>
        <v>2.9461839725312458</v>
      </c>
      <c r="M59" s="18"/>
      <c r="N59" s="18"/>
      <c r="O59" s="18"/>
      <c r="P59" s="18"/>
      <c r="Q59" s="18"/>
      <c r="R59" s="18"/>
      <c r="S59" t="s">
        <v>71</v>
      </c>
    </row>
    <row r="60" spans="2:19" x14ac:dyDescent="0.2">
      <c r="B60">
        <v>59</v>
      </c>
      <c r="C60" s="1" t="s">
        <v>25</v>
      </c>
      <c r="D60" s="1" t="s">
        <v>25</v>
      </c>
      <c r="E60" s="1" t="s">
        <v>42</v>
      </c>
      <c r="F60" s="1">
        <v>2</v>
      </c>
      <c r="G60" s="1">
        <v>3.82</v>
      </c>
      <c r="H60" s="1">
        <v>42.3</v>
      </c>
      <c r="S60" t="s">
        <v>71</v>
      </c>
    </row>
    <row r="61" spans="2:19" x14ac:dyDescent="0.2">
      <c r="B61">
        <v>60</v>
      </c>
      <c r="C61" s="1" t="s">
        <v>25</v>
      </c>
      <c r="D61" s="1" t="s">
        <v>25</v>
      </c>
      <c r="E61" s="1" t="s">
        <v>42</v>
      </c>
      <c r="F61" s="1">
        <v>3</v>
      </c>
      <c r="G61" s="1">
        <v>3.86</v>
      </c>
      <c r="H61" s="1">
        <v>38.5</v>
      </c>
      <c r="S61" t="s">
        <v>71</v>
      </c>
    </row>
    <row r="62" spans="2:19" x14ac:dyDescent="0.2">
      <c r="B62">
        <v>61</v>
      </c>
      <c r="C62" s="1" t="s">
        <v>25</v>
      </c>
      <c r="D62" s="1" t="s">
        <v>25</v>
      </c>
      <c r="E62" s="6" t="s">
        <v>90</v>
      </c>
      <c r="F62" s="6">
        <v>1</v>
      </c>
      <c r="G62" s="6">
        <v>3.96</v>
      </c>
      <c r="H62" s="6">
        <v>8.0399999999999991</v>
      </c>
      <c r="I62" s="19">
        <f>AVERAGE(G62:G64)</f>
        <v>3.93</v>
      </c>
      <c r="J62" s="18">
        <f>STDEV(G62:G64)</f>
        <v>3.60555127546398E-2</v>
      </c>
      <c r="K62" s="19">
        <f>AVERAGE(H62:H64)</f>
        <v>8.0566666666666666</v>
      </c>
      <c r="L62" s="18">
        <f>STDEV(H62:H64)</f>
        <v>0.13576941236277515</v>
      </c>
      <c r="M62" s="18"/>
      <c r="N62" s="18"/>
      <c r="O62" s="18"/>
      <c r="P62" s="18"/>
      <c r="Q62" s="18"/>
      <c r="R62" s="18"/>
      <c r="S62" s="16"/>
    </row>
    <row r="63" spans="2:19" x14ac:dyDescent="0.2">
      <c r="B63">
        <v>62</v>
      </c>
      <c r="C63" s="1" t="s">
        <v>25</v>
      </c>
      <c r="D63" s="1" t="s">
        <v>25</v>
      </c>
      <c r="E63" s="6" t="s">
        <v>90</v>
      </c>
      <c r="F63" s="6">
        <v>2</v>
      </c>
      <c r="G63" s="6">
        <v>3.94</v>
      </c>
      <c r="H63" s="6">
        <v>7.93</v>
      </c>
      <c r="I63" s="16"/>
      <c r="J63" s="16"/>
      <c r="S63" s="16"/>
    </row>
    <row r="64" spans="2:19" x14ac:dyDescent="0.2">
      <c r="B64">
        <v>63</v>
      </c>
      <c r="C64" s="1" t="s">
        <v>25</v>
      </c>
      <c r="D64" s="1" t="s">
        <v>25</v>
      </c>
      <c r="E64" s="6" t="s">
        <v>90</v>
      </c>
      <c r="F64" s="6">
        <v>3</v>
      </c>
      <c r="G64" s="6">
        <v>3.89</v>
      </c>
      <c r="H64" s="6">
        <v>8.1999999999999993</v>
      </c>
      <c r="I64" s="16"/>
      <c r="J64" s="16"/>
      <c r="S64" s="16"/>
    </row>
    <row r="65" spans="2:19" x14ac:dyDescent="0.2">
      <c r="B65">
        <v>64</v>
      </c>
      <c r="C65" s="1" t="s">
        <v>26</v>
      </c>
      <c r="D65" s="1" t="s">
        <v>26</v>
      </c>
      <c r="E65" s="1" t="s">
        <v>42</v>
      </c>
      <c r="F65" s="1">
        <v>1</v>
      </c>
      <c r="G65" s="1">
        <v>3.92</v>
      </c>
      <c r="H65" s="1">
        <v>46.1</v>
      </c>
      <c r="I65" s="19">
        <f>AVERAGE(G65:G67)</f>
        <v>4.18</v>
      </c>
      <c r="J65" s="18">
        <f>STDEV(G65:G67)</f>
        <v>0.38314488121336038</v>
      </c>
      <c r="K65" s="19">
        <f>AVERAGE(H65:H67)</f>
        <v>34.366666666666667</v>
      </c>
      <c r="L65" s="18">
        <f>STDEV(H65:H67)</f>
        <v>10.337472289362301</v>
      </c>
      <c r="M65" s="18"/>
      <c r="N65" s="18"/>
      <c r="O65" s="18"/>
      <c r="P65" s="18"/>
      <c r="Q65" s="18"/>
      <c r="R65" s="18"/>
      <c r="S65" t="s">
        <v>71</v>
      </c>
    </row>
    <row r="66" spans="2:19" x14ac:dyDescent="0.2">
      <c r="B66">
        <v>65</v>
      </c>
      <c r="C66" s="1" t="s">
        <v>26</v>
      </c>
      <c r="D66" s="1" t="s">
        <v>26</v>
      </c>
      <c r="E66" s="1" t="s">
        <v>42</v>
      </c>
      <c r="F66" s="1">
        <v>2</v>
      </c>
      <c r="G66" s="1">
        <v>4.62</v>
      </c>
      <c r="H66" s="1">
        <v>26.6</v>
      </c>
      <c r="S66" t="s">
        <v>72</v>
      </c>
    </row>
    <row r="67" spans="2:19" x14ac:dyDescent="0.2">
      <c r="B67">
        <v>66</v>
      </c>
      <c r="C67" s="1" t="s">
        <v>26</v>
      </c>
      <c r="D67" s="1" t="s">
        <v>26</v>
      </c>
      <c r="E67" s="1" t="s">
        <v>42</v>
      </c>
      <c r="F67" s="1">
        <v>3</v>
      </c>
      <c r="G67" s="1">
        <v>4</v>
      </c>
      <c r="H67" s="1">
        <v>30.4</v>
      </c>
      <c r="S67" t="s">
        <v>73</v>
      </c>
    </row>
    <row r="68" spans="2:19" x14ac:dyDescent="0.2">
      <c r="B68">
        <v>67</v>
      </c>
      <c r="C68" s="1" t="s">
        <v>26</v>
      </c>
      <c r="D68" s="1" t="s">
        <v>26</v>
      </c>
      <c r="E68" s="6" t="s">
        <v>90</v>
      </c>
      <c r="F68" s="6">
        <v>1</v>
      </c>
      <c r="G68" s="6">
        <v>3.91</v>
      </c>
      <c r="H68" s="6">
        <v>8.9</v>
      </c>
      <c r="I68" s="19">
        <f>AVERAGE(G68:G70)</f>
        <v>3.8666666666666667</v>
      </c>
      <c r="J68" s="18">
        <f>STDEV(G68:G70)</f>
        <v>3.7859388972001938E-2</v>
      </c>
      <c r="K68" s="19">
        <f>AVERAGE(H68:H70)</f>
        <v>8.8833333333333329</v>
      </c>
      <c r="L68" s="18">
        <f>STDEV(H68:H70)</f>
        <v>0.13576941236277515</v>
      </c>
      <c r="M68" s="18"/>
      <c r="N68" s="18"/>
      <c r="O68" s="18"/>
      <c r="P68" s="18"/>
      <c r="Q68" s="18"/>
      <c r="R68" s="18"/>
      <c r="S68" s="16"/>
    </row>
    <row r="69" spans="2:19" x14ac:dyDescent="0.2">
      <c r="B69">
        <v>68</v>
      </c>
      <c r="C69" s="1" t="s">
        <v>26</v>
      </c>
      <c r="D69" s="1" t="s">
        <v>26</v>
      </c>
      <c r="E69" s="6" t="s">
        <v>90</v>
      </c>
      <c r="F69" s="6">
        <v>2</v>
      </c>
      <c r="G69" s="6">
        <v>3.85</v>
      </c>
      <c r="H69" s="6">
        <v>8.74</v>
      </c>
      <c r="I69" s="16"/>
      <c r="J69" s="16"/>
      <c r="S69" s="16"/>
    </row>
    <row r="70" spans="2:19" ht="16" customHeight="1" x14ac:dyDescent="0.2">
      <c r="B70">
        <v>69</v>
      </c>
      <c r="C70" s="1" t="s">
        <v>26</v>
      </c>
      <c r="D70" s="1" t="s">
        <v>26</v>
      </c>
      <c r="E70" s="6" t="s">
        <v>90</v>
      </c>
      <c r="F70" s="6">
        <v>3</v>
      </c>
      <c r="G70" s="6">
        <v>3.84</v>
      </c>
      <c r="H70" s="6">
        <v>9.01</v>
      </c>
      <c r="I70" s="16"/>
      <c r="J70" s="16"/>
      <c r="S70" s="16"/>
    </row>
    <row r="71" spans="2:19" x14ac:dyDescent="0.2">
      <c r="B71">
        <v>70</v>
      </c>
      <c r="C71" s="1" t="s">
        <v>198</v>
      </c>
      <c r="D71" s="6" t="s">
        <v>49</v>
      </c>
      <c r="E71" s="1" t="s">
        <v>42</v>
      </c>
      <c r="F71" s="6">
        <v>1</v>
      </c>
      <c r="G71" s="1">
        <v>4.04</v>
      </c>
      <c r="H71" s="1">
        <v>44.4</v>
      </c>
      <c r="I71" s="19">
        <f>AVERAGE(G71:G73)</f>
        <v>4.0566666666666658</v>
      </c>
      <c r="J71" s="18">
        <f>STDEV(G71:G73)</f>
        <v>6.6583281184793869E-2</v>
      </c>
      <c r="K71" s="19">
        <f>AVERAGE(H71:H73)</f>
        <v>43.733333333333327</v>
      </c>
      <c r="L71" s="18">
        <f>STDEV(H71:H73)</f>
        <v>1.0692676621563615</v>
      </c>
      <c r="M71" s="18"/>
      <c r="N71" s="18"/>
      <c r="O71" s="18"/>
      <c r="P71" s="18"/>
      <c r="Q71" s="18"/>
      <c r="R71" s="18"/>
      <c r="S71" t="s">
        <v>71</v>
      </c>
    </row>
    <row r="72" spans="2:19" x14ac:dyDescent="0.2">
      <c r="B72">
        <v>71</v>
      </c>
      <c r="C72" s="1" t="s">
        <v>198</v>
      </c>
      <c r="D72" s="6" t="s">
        <v>49</v>
      </c>
      <c r="E72" s="1" t="s">
        <v>42</v>
      </c>
      <c r="F72" s="6">
        <v>2</v>
      </c>
      <c r="G72" s="1">
        <v>4</v>
      </c>
      <c r="H72" s="1">
        <v>44.3</v>
      </c>
      <c r="S72" t="s">
        <v>71</v>
      </c>
    </row>
    <row r="73" spans="2:19" x14ac:dyDescent="0.2">
      <c r="B73">
        <v>72</v>
      </c>
      <c r="C73" s="1" t="s">
        <v>198</v>
      </c>
      <c r="D73" s="6" t="s">
        <v>49</v>
      </c>
      <c r="E73" s="1" t="s">
        <v>42</v>
      </c>
      <c r="F73" s="6">
        <v>3</v>
      </c>
      <c r="G73" s="1">
        <v>4.13</v>
      </c>
      <c r="H73" s="1">
        <v>42.5</v>
      </c>
      <c r="S73" t="s">
        <v>71</v>
      </c>
    </row>
    <row r="74" spans="2:19" x14ac:dyDescent="0.2">
      <c r="B74">
        <v>73</v>
      </c>
      <c r="C74" s="1" t="s">
        <v>41</v>
      </c>
      <c r="D74" s="1" t="s">
        <v>41</v>
      </c>
      <c r="E74" s="6" t="s">
        <v>90</v>
      </c>
      <c r="F74" s="6">
        <v>1</v>
      </c>
      <c r="G74" s="6">
        <v>4.17</v>
      </c>
      <c r="H74" s="6">
        <v>3.24</v>
      </c>
      <c r="I74" s="19">
        <f>AVERAGE(G74:G76)</f>
        <v>4.1166666666666671</v>
      </c>
      <c r="J74" s="18">
        <f>STDEV(G74:G76)</f>
        <v>0.19553345834749966</v>
      </c>
      <c r="K74" s="19">
        <f>AVERAGE(H74:H76)</f>
        <v>3.2633333333333332</v>
      </c>
      <c r="L74" s="18">
        <f>STDEV(H74:H76)</f>
        <v>2.0816659994661132E-2</v>
      </c>
      <c r="M74" s="18"/>
      <c r="N74" s="18"/>
      <c r="O74" s="18"/>
      <c r="P74" s="18"/>
      <c r="Q74" s="18"/>
      <c r="R74" s="18"/>
      <c r="S74" s="16"/>
    </row>
    <row r="75" spans="2:19" x14ac:dyDescent="0.2">
      <c r="B75">
        <v>74</v>
      </c>
      <c r="C75" s="1" t="s">
        <v>41</v>
      </c>
      <c r="D75" s="1" t="s">
        <v>41</v>
      </c>
      <c r="E75" s="6" t="s">
        <v>90</v>
      </c>
      <c r="F75" s="6">
        <v>2</v>
      </c>
      <c r="G75" s="6">
        <v>3.9</v>
      </c>
      <c r="H75" s="6">
        <v>3.28</v>
      </c>
      <c r="J75" s="16"/>
      <c r="S75" s="16" t="s">
        <v>82</v>
      </c>
    </row>
    <row r="76" spans="2:19" x14ac:dyDescent="0.2">
      <c r="B76">
        <v>75</v>
      </c>
      <c r="C76" s="1" t="s">
        <v>41</v>
      </c>
      <c r="D76" s="1" t="s">
        <v>41</v>
      </c>
      <c r="E76" s="6" t="s">
        <v>90</v>
      </c>
      <c r="F76" s="6">
        <v>3</v>
      </c>
      <c r="G76" s="6">
        <v>4.28</v>
      </c>
      <c r="H76" s="6">
        <v>3.27</v>
      </c>
      <c r="I76" s="16"/>
      <c r="J76" s="16"/>
      <c r="S76" s="17">
        <v>44513</v>
      </c>
    </row>
    <row r="77" spans="2:19" x14ac:dyDescent="0.2">
      <c r="B77">
        <v>76</v>
      </c>
      <c r="C77" s="1" t="s">
        <v>27</v>
      </c>
      <c r="D77" s="1" t="s">
        <v>27</v>
      </c>
      <c r="E77" s="1" t="s">
        <v>42</v>
      </c>
      <c r="F77" s="1">
        <v>1</v>
      </c>
      <c r="G77" s="1">
        <v>3.8</v>
      </c>
      <c r="H77" s="1">
        <v>39.299999999999997</v>
      </c>
      <c r="I77" s="19">
        <f>AVERAGE(G77:G79)</f>
        <v>3.84</v>
      </c>
      <c r="J77" s="18">
        <f>STDEV(G77:G79)</f>
        <v>4.5825756949558538E-2</v>
      </c>
      <c r="K77" s="19">
        <f>AVERAGE(H77:H79)</f>
        <v>38.06666666666667</v>
      </c>
      <c r="L77" s="18">
        <f>STDEV(H77:H79)</f>
        <v>1.6441816606851345</v>
      </c>
      <c r="M77" s="18" t="s">
        <v>95</v>
      </c>
      <c r="N77" s="18" t="s">
        <v>42</v>
      </c>
      <c r="O77" s="18">
        <f>AVERAGE(G77:G79,G83:G85,G89:G91,G95:G97)</f>
        <v>3.898333333333333</v>
      </c>
      <c r="P77" s="18">
        <f>STDEV(G77:G79,G83:G85,G89:G91,G95:G97)</f>
        <v>7.37111479583199E-2</v>
      </c>
      <c r="Q77" s="18">
        <f>AVERAGE(H77:H79,H83:H85,H89:H91,H95:H97)</f>
        <v>31.191666666666666</v>
      </c>
      <c r="R77" s="18">
        <f>STDEV(H77:H79,H83:H85,H89:H91,H95:H97)</f>
        <v>4.7828212163825299</v>
      </c>
    </row>
    <row r="78" spans="2:19" x14ac:dyDescent="0.2">
      <c r="B78">
        <v>77</v>
      </c>
      <c r="C78" s="1" t="s">
        <v>27</v>
      </c>
      <c r="D78" s="1" t="s">
        <v>27</v>
      </c>
      <c r="E78" s="1" t="s">
        <v>42</v>
      </c>
      <c r="F78" s="1">
        <v>2</v>
      </c>
      <c r="G78" s="1">
        <v>3.83</v>
      </c>
      <c r="H78" s="1">
        <v>36.200000000000003</v>
      </c>
      <c r="M78" s="16" t="s">
        <v>95</v>
      </c>
      <c r="N78" s="16" t="s">
        <v>90</v>
      </c>
      <c r="O78" s="18">
        <f>AVERAGE(G80:G82,G86:G88,G92:G94,G98:G100)</f>
        <v>4.3516666666666666</v>
      </c>
      <c r="P78" s="18">
        <f>STDEV(G80:G82,G86:G88,G92:G94,G98:G100)</f>
        <v>0.39783124182207841</v>
      </c>
      <c r="Q78" s="18">
        <f>AVERAGE(H80:H82,H86:H88,H92:H94,H98:H100)</f>
        <v>7.756666666666665</v>
      </c>
      <c r="R78" s="18">
        <f>STDEV(H80:H82,H86:H88,H92:H94,H98:H100)</f>
        <v>1.2069822122160991</v>
      </c>
    </row>
    <row r="79" spans="2:19" x14ac:dyDescent="0.2">
      <c r="B79">
        <v>78</v>
      </c>
      <c r="C79" s="1" t="s">
        <v>27</v>
      </c>
      <c r="D79" s="1" t="s">
        <v>27</v>
      </c>
      <c r="E79" s="1" t="s">
        <v>42</v>
      </c>
      <c r="F79" s="1">
        <v>3</v>
      </c>
      <c r="G79" s="1">
        <v>3.89</v>
      </c>
      <c r="H79" s="1">
        <v>38.700000000000003</v>
      </c>
    </row>
    <row r="80" spans="2:19" x14ac:dyDescent="0.2">
      <c r="B80">
        <v>79</v>
      </c>
      <c r="C80" s="1" t="s">
        <v>27</v>
      </c>
      <c r="D80" s="1" t="s">
        <v>27</v>
      </c>
      <c r="E80" s="6" t="s">
        <v>90</v>
      </c>
      <c r="F80" s="6">
        <v>1</v>
      </c>
      <c r="G80" s="6">
        <v>4.5199999999999996</v>
      </c>
      <c r="H80" s="6">
        <v>8.77</v>
      </c>
      <c r="I80" s="19">
        <f>AVERAGE(G80:G82)</f>
        <v>4.6166666666666663</v>
      </c>
      <c r="J80" s="18">
        <f>STDEV(G80:G82)</f>
        <v>0.12662279942148386</v>
      </c>
      <c r="K80" s="19">
        <f>AVERAGE(H80:H82)</f>
        <v>8.7766666666666655</v>
      </c>
      <c r="L80" s="18">
        <f>STDEV(H80:H82)</f>
        <v>1.154700538379227E-2</v>
      </c>
      <c r="M80" s="18"/>
      <c r="N80" s="18"/>
      <c r="O80" s="18"/>
      <c r="P80" s="18"/>
      <c r="Q80" s="18"/>
      <c r="R80" s="18"/>
      <c r="S80" s="16"/>
    </row>
    <row r="81" spans="2:19" x14ac:dyDescent="0.2">
      <c r="B81">
        <v>80</v>
      </c>
      <c r="C81" s="1" t="s">
        <v>27</v>
      </c>
      <c r="D81" s="1" t="s">
        <v>27</v>
      </c>
      <c r="E81" s="6" t="s">
        <v>90</v>
      </c>
      <c r="F81" s="6">
        <v>2</v>
      </c>
      <c r="G81" s="6">
        <v>4.57</v>
      </c>
      <c r="H81" s="6">
        <v>8.7899999999999991</v>
      </c>
      <c r="S81" s="16"/>
    </row>
    <row r="82" spans="2:19" x14ac:dyDescent="0.2">
      <c r="B82">
        <v>81</v>
      </c>
      <c r="C82" s="1" t="s">
        <v>27</v>
      </c>
      <c r="D82" s="1" t="s">
        <v>27</v>
      </c>
      <c r="E82" s="6" t="s">
        <v>90</v>
      </c>
      <c r="F82" s="6">
        <v>3</v>
      </c>
      <c r="G82" s="6">
        <v>4.76</v>
      </c>
      <c r="H82" s="6">
        <v>8.77</v>
      </c>
      <c r="I82" s="16"/>
      <c r="J82" s="16"/>
      <c r="S82" s="16"/>
    </row>
    <row r="83" spans="2:19" x14ac:dyDescent="0.2">
      <c r="B83">
        <v>82</v>
      </c>
      <c r="C83" s="1" t="s">
        <v>28</v>
      </c>
      <c r="D83" s="1" t="s">
        <v>28</v>
      </c>
      <c r="E83" s="1" t="s">
        <v>42</v>
      </c>
      <c r="F83" s="1">
        <v>1</v>
      </c>
      <c r="G83" s="1">
        <v>3.93</v>
      </c>
      <c r="H83" s="1">
        <v>27.5</v>
      </c>
      <c r="I83" s="19">
        <f>AVERAGE(G83:G85)</f>
        <v>3.9866666666666668</v>
      </c>
      <c r="J83" s="18">
        <f>STDEV(G83:G85)</f>
        <v>6.6583281184793619E-2</v>
      </c>
      <c r="K83" s="19">
        <f>AVERAGE(H83:H85)</f>
        <v>25.933333333333334</v>
      </c>
      <c r="L83" s="18">
        <f>STDEV(H83:H85)</f>
        <v>1.4011899704655799</v>
      </c>
      <c r="M83" s="18"/>
      <c r="N83" s="18"/>
      <c r="O83" s="18"/>
      <c r="P83" s="18"/>
      <c r="Q83" s="18"/>
      <c r="R83" s="18"/>
      <c r="S83" t="s">
        <v>71</v>
      </c>
    </row>
    <row r="84" spans="2:19" x14ac:dyDescent="0.2">
      <c r="B84">
        <v>83</v>
      </c>
      <c r="C84" s="1" t="s">
        <v>28</v>
      </c>
      <c r="D84" s="1" t="s">
        <v>28</v>
      </c>
      <c r="E84" s="1" t="s">
        <v>42</v>
      </c>
      <c r="F84" s="1">
        <v>2</v>
      </c>
      <c r="G84" s="1">
        <v>3.97</v>
      </c>
      <c r="H84" s="1">
        <v>25.5</v>
      </c>
      <c r="S84" t="s">
        <v>71</v>
      </c>
    </row>
    <row r="85" spans="2:19" x14ac:dyDescent="0.2">
      <c r="B85">
        <v>84</v>
      </c>
      <c r="C85" s="1" t="s">
        <v>28</v>
      </c>
      <c r="D85" s="1" t="s">
        <v>28</v>
      </c>
      <c r="E85" s="1" t="s">
        <v>42</v>
      </c>
      <c r="F85" s="1">
        <v>3</v>
      </c>
      <c r="G85" s="1">
        <v>4.0599999999999996</v>
      </c>
      <c r="H85" s="1">
        <v>24.8</v>
      </c>
      <c r="S85" t="s">
        <v>71</v>
      </c>
    </row>
    <row r="86" spans="2:19" x14ac:dyDescent="0.2">
      <c r="B86">
        <v>85</v>
      </c>
      <c r="C86" s="1" t="s">
        <v>28</v>
      </c>
      <c r="D86" s="1" t="s">
        <v>28</v>
      </c>
      <c r="E86" s="6" t="s">
        <v>90</v>
      </c>
      <c r="F86" s="6">
        <v>1</v>
      </c>
      <c r="G86" s="6">
        <v>3.78</v>
      </c>
      <c r="H86" s="6">
        <v>8.91</v>
      </c>
      <c r="I86" s="19">
        <f>AVERAGE(G86:G88)</f>
        <v>3.8033333333333332</v>
      </c>
      <c r="J86" s="18">
        <f>STDEV(G86:G88)</f>
        <v>3.2145502536643167E-2</v>
      </c>
      <c r="K86" s="19">
        <f>AVERAGE(H86:H88)</f>
        <v>9.0299999999999994</v>
      </c>
      <c r="L86" s="18">
        <f>STDEV(H86:H88)</f>
        <v>0.10816653826391934</v>
      </c>
      <c r="M86" s="18"/>
      <c r="N86" s="18"/>
      <c r="O86" s="18"/>
      <c r="P86" s="18"/>
      <c r="Q86" s="18"/>
      <c r="R86" s="18"/>
      <c r="S86" s="16"/>
    </row>
    <row r="87" spans="2:19" x14ac:dyDescent="0.2">
      <c r="B87">
        <v>86</v>
      </c>
      <c r="C87" s="1" t="s">
        <v>28</v>
      </c>
      <c r="D87" s="1" t="s">
        <v>28</v>
      </c>
      <c r="E87" s="6" t="s">
        <v>90</v>
      </c>
      <c r="F87" s="6">
        <v>2</v>
      </c>
      <c r="G87" s="6">
        <v>3.79</v>
      </c>
      <c r="H87" s="6">
        <v>9.06</v>
      </c>
      <c r="I87" s="16"/>
      <c r="J87" s="16"/>
      <c r="S87" s="16"/>
    </row>
    <row r="88" spans="2:19" x14ac:dyDescent="0.2">
      <c r="B88">
        <v>87</v>
      </c>
      <c r="C88" s="1" t="s">
        <v>28</v>
      </c>
      <c r="D88" s="1" t="s">
        <v>28</v>
      </c>
      <c r="E88" s="6" t="s">
        <v>90</v>
      </c>
      <c r="F88" s="6">
        <v>3</v>
      </c>
      <c r="G88" s="6">
        <v>3.84</v>
      </c>
      <c r="H88" s="6">
        <v>9.1199999999999992</v>
      </c>
      <c r="S88" s="16"/>
    </row>
    <row r="89" spans="2:19" x14ac:dyDescent="0.2">
      <c r="B89">
        <v>88</v>
      </c>
      <c r="C89" s="1" t="s">
        <v>29</v>
      </c>
      <c r="D89" s="1" t="s">
        <v>29</v>
      </c>
      <c r="E89" s="1" t="s">
        <v>42</v>
      </c>
      <c r="F89" s="1">
        <v>1</v>
      </c>
      <c r="G89" s="1">
        <v>3.9</v>
      </c>
      <c r="H89" s="1">
        <v>28.7</v>
      </c>
      <c r="I89" s="19">
        <f>AVERAGE(G89:G91)</f>
        <v>3.8699999999999997</v>
      </c>
      <c r="J89" s="18">
        <f>STDEV(G89:G91)</f>
        <v>4.3588989435406823E-2</v>
      </c>
      <c r="K89" s="19">
        <f>AVERAGE(H89:H91)</f>
        <v>29.533333333333331</v>
      </c>
      <c r="L89" s="18">
        <f>STDEV(H89:H91)</f>
        <v>0.73711147958320045</v>
      </c>
      <c r="M89" s="18"/>
      <c r="N89" s="18"/>
      <c r="O89" s="18"/>
      <c r="P89" s="18"/>
      <c r="Q89" s="18"/>
      <c r="R89" s="18"/>
      <c r="S89" t="s">
        <v>71</v>
      </c>
    </row>
    <row r="90" spans="2:19" x14ac:dyDescent="0.2">
      <c r="B90">
        <v>89</v>
      </c>
      <c r="C90" s="1" t="s">
        <v>29</v>
      </c>
      <c r="D90" s="1" t="s">
        <v>29</v>
      </c>
      <c r="E90" s="1" t="s">
        <v>42</v>
      </c>
      <c r="F90" s="1">
        <v>2</v>
      </c>
      <c r="G90" s="1">
        <v>3.82</v>
      </c>
      <c r="H90" s="1">
        <v>30.1</v>
      </c>
      <c r="S90" t="s">
        <v>71</v>
      </c>
    </row>
    <row r="91" spans="2:19" x14ac:dyDescent="0.2">
      <c r="B91">
        <v>90</v>
      </c>
      <c r="C91" s="1" t="s">
        <v>29</v>
      </c>
      <c r="D91" s="1" t="s">
        <v>29</v>
      </c>
      <c r="E91" s="1" t="s">
        <v>42</v>
      </c>
      <c r="F91" s="1">
        <v>3</v>
      </c>
      <c r="G91" s="1">
        <v>3.89</v>
      </c>
      <c r="H91" s="1">
        <v>29.8</v>
      </c>
      <c r="S91" t="s">
        <v>71</v>
      </c>
    </row>
    <row r="92" spans="2:19" x14ac:dyDescent="0.2">
      <c r="B92">
        <v>91</v>
      </c>
      <c r="C92" s="1" t="s">
        <v>29</v>
      </c>
      <c r="D92" s="1" t="s">
        <v>29</v>
      </c>
      <c r="E92" s="6" t="s">
        <v>90</v>
      </c>
      <c r="F92" s="6">
        <v>1</v>
      </c>
      <c r="G92" s="6">
        <v>4.25</v>
      </c>
      <c r="H92" s="6">
        <v>6.36</v>
      </c>
      <c r="I92" s="19">
        <f>AVERAGE(G92:G94)</f>
        <v>4.2233333333333336</v>
      </c>
      <c r="J92" s="18">
        <f>STDEV(G92:G94)</f>
        <v>6.4291005073286014E-2</v>
      </c>
      <c r="K92" s="19">
        <f>AVERAGE(H92:H94)</f>
        <v>6.52</v>
      </c>
      <c r="L92" s="18">
        <f>STDEV(H92:H94)</f>
        <v>0.1442220510185592</v>
      </c>
      <c r="M92" s="18"/>
      <c r="N92" s="18"/>
      <c r="O92" s="18"/>
      <c r="P92" s="18"/>
      <c r="Q92" s="18"/>
      <c r="R92" s="18"/>
      <c r="S92" s="17">
        <v>44507</v>
      </c>
    </row>
    <row r="93" spans="2:19" x14ac:dyDescent="0.2">
      <c r="B93">
        <v>92</v>
      </c>
      <c r="C93" s="1" t="s">
        <v>29</v>
      </c>
      <c r="D93" s="1" t="s">
        <v>29</v>
      </c>
      <c r="E93" s="6" t="s">
        <v>90</v>
      </c>
      <c r="F93" s="6">
        <v>2</v>
      </c>
      <c r="G93" s="6">
        <v>4.2699999999999996</v>
      </c>
      <c r="H93" s="6">
        <v>6.56</v>
      </c>
      <c r="I93" s="16"/>
      <c r="J93" s="16"/>
      <c r="S93" s="16"/>
    </row>
    <row r="94" spans="2:19" x14ac:dyDescent="0.2">
      <c r="B94">
        <v>93</v>
      </c>
      <c r="C94" s="1" t="s">
        <v>29</v>
      </c>
      <c r="D94" s="1" t="s">
        <v>29</v>
      </c>
      <c r="E94" s="6" t="s">
        <v>90</v>
      </c>
      <c r="F94" s="6">
        <v>3</v>
      </c>
      <c r="G94" s="6">
        <v>4.1500000000000004</v>
      </c>
      <c r="H94" s="6">
        <v>6.64</v>
      </c>
      <c r="I94" s="16"/>
      <c r="J94" s="16"/>
      <c r="S94" s="16"/>
    </row>
    <row r="95" spans="2:19" x14ac:dyDescent="0.2">
      <c r="B95">
        <v>94</v>
      </c>
      <c r="C95" s="1" t="s">
        <v>30</v>
      </c>
      <c r="D95" s="1" t="s">
        <v>30</v>
      </c>
      <c r="E95" s="1" t="s">
        <v>42</v>
      </c>
      <c r="F95" s="1">
        <v>1</v>
      </c>
      <c r="G95" s="1">
        <v>3.83</v>
      </c>
      <c r="H95" s="1">
        <v>29.6</v>
      </c>
      <c r="I95" s="19">
        <f>AVERAGE(G95:G97)</f>
        <v>3.8966666666666665</v>
      </c>
      <c r="J95" s="18">
        <f>STDEV(G95:G97)</f>
        <v>5.8594652770823076E-2</v>
      </c>
      <c r="K95" s="19">
        <f>AVERAGE(H95:H97)</f>
        <v>31.233333333333334</v>
      </c>
      <c r="L95" s="18">
        <f>STDEV(H95:H97)</f>
        <v>2.0256686138984654</v>
      </c>
      <c r="M95" s="18"/>
      <c r="N95" s="18"/>
      <c r="O95" s="18"/>
      <c r="P95" s="18"/>
      <c r="Q95" s="18"/>
      <c r="R95" s="18"/>
      <c r="S95" t="s">
        <v>71</v>
      </c>
    </row>
    <row r="96" spans="2:19" x14ac:dyDescent="0.2">
      <c r="B96">
        <v>95</v>
      </c>
      <c r="C96" s="1" t="s">
        <v>30</v>
      </c>
      <c r="D96" s="1" t="s">
        <v>30</v>
      </c>
      <c r="E96" s="1" t="s">
        <v>42</v>
      </c>
      <c r="F96" s="1">
        <v>2</v>
      </c>
      <c r="G96" s="1">
        <v>3.94</v>
      </c>
      <c r="H96" s="1">
        <v>30.6</v>
      </c>
      <c r="S96" t="s">
        <v>71</v>
      </c>
    </row>
    <row r="97" spans="2:19" x14ac:dyDescent="0.2">
      <c r="B97">
        <v>96</v>
      </c>
      <c r="C97" s="1" t="s">
        <v>30</v>
      </c>
      <c r="D97" s="1" t="s">
        <v>30</v>
      </c>
      <c r="E97" s="1" t="s">
        <v>42</v>
      </c>
      <c r="F97" s="1">
        <v>3</v>
      </c>
      <c r="G97" s="1">
        <v>3.92</v>
      </c>
      <c r="H97" s="1">
        <v>33.5</v>
      </c>
      <c r="S97" t="s">
        <v>71</v>
      </c>
    </row>
    <row r="98" spans="2:19" x14ac:dyDescent="0.2">
      <c r="B98">
        <v>97</v>
      </c>
      <c r="C98" s="1" t="s">
        <v>30</v>
      </c>
      <c r="D98" s="1" t="s">
        <v>30</v>
      </c>
      <c r="E98" s="6" t="s">
        <v>90</v>
      </c>
      <c r="F98" s="6">
        <v>1</v>
      </c>
      <c r="G98" s="6">
        <v>4.6900000000000004</v>
      </c>
      <c r="H98" s="6">
        <v>6.83</v>
      </c>
      <c r="I98" s="19">
        <f>AVERAGE(G98:G100)</f>
        <v>4.7633333333333328</v>
      </c>
      <c r="J98" s="18">
        <f>STDEV(G98:G100)</f>
        <v>0.11846237095944577</v>
      </c>
      <c r="K98" s="19">
        <f>AVERAGE(H98:H100)</f>
        <v>6.6999999999999993</v>
      </c>
      <c r="L98" s="18">
        <f>STDEV(H98:H100)</f>
        <v>0.13527749258468705</v>
      </c>
      <c r="M98" s="18"/>
      <c r="N98" s="18"/>
      <c r="O98" s="18"/>
      <c r="P98" s="18"/>
      <c r="Q98" s="18"/>
      <c r="R98" s="18"/>
      <c r="S98" s="16"/>
    </row>
    <row r="99" spans="2:19" x14ac:dyDescent="0.2">
      <c r="B99">
        <v>98</v>
      </c>
      <c r="C99" s="1" t="s">
        <v>30</v>
      </c>
      <c r="D99" s="1" t="s">
        <v>30</v>
      </c>
      <c r="E99" s="6" t="s">
        <v>90</v>
      </c>
      <c r="F99" s="6">
        <v>2</v>
      </c>
      <c r="G99" s="6">
        <v>4.9000000000000004</v>
      </c>
      <c r="H99" s="6">
        <v>6.71</v>
      </c>
      <c r="I99" s="16"/>
      <c r="J99" s="16"/>
      <c r="S99" s="16"/>
    </row>
    <row r="100" spans="2:19" x14ac:dyDescent="0.2">
      <c r="B100">
        <v>99</v>
      </c>
      <c r="C100" s="1" t="s">
        <v>30</v>
      </c>
      <c r="D100" s="1" t="s">
        <v>30</v>
      </c>
      <c r="E100" s="6" t="s">
        <v>90</v>
      </c>
      <c r="F100" s="6">
        <v>3</v>
      </c>
      <c r="G100" s="6">
        <v>4.7</v>
      </c>
      <c r="H100" s="6">
        <v>6.56</v>
      </c>
      <c r="I100" s="16"/>
      <c r="J100" s="16"/>
      <c r="S100" s="16"/>
    </row>
    <row r="101" spans="2:19" x14ac:dyDescent="0.2">
      <c r="B101">
        <v>100</v>
      </c>
      <c r="C101" s="1" t="s">
        <v>199</v>
      </c>
      <c r="D101" s="1" t="s">
        <v>50</v>
      </c>
      <c r="E101" s="1" t="s">
        <v>42</v>
      </c>
      <c r="F101" s="1">
        <v>1</v>
      </c>
      <c r="G101" s="1">
        <v>3.84</v>
      </c>
      <c r="H101" s="1">
        <v>37.1</v>
      </c>
      <c r="I101" s="19">
        <f>AVERAGE(G101:G103)</f>
        <v>3.8266666666666667</v>
      </c>
      <c r="J101" s="18">
        <f>STDEV(G101:G103)</f>
        <v>3.2145502536643167E-2</v>
      </c>
      <c r="K101" s="19">
        <f>AVERAGE(H101:H103)</f>
        <v>36.966666666666669</v>
      </c>
      <c r="L101" s="18">
        <f>STDEV(H101:H103)</f>
        <v>0.80829037686547678</v>
      </c>
      <c r="M101" s="18"/>
      <c r="N101" s="18"/>
      <c r="O101" s="18"/>
      <c r="P101" s="18"/>
      <c r="Q101" s="18"/>
      <c r="R101" s="18"/>
      <c r="S101" t="s">
        <v>71</v>
      </c>
    </row>
    <row r="102" spans="2:19" x14ac:dyDescent="0.2">
      <c r="B102">
        <v>101</v>
      </c>
      <c r="C102" s="1" t="s">
        <v>199</v>
      </c>
      <c r="D102" s="1" t="s">
        <v>50</v>
      </c>
      <c r="E102" s="1" t="s">
        <v>42</v>
      </c>
      <c r="F102" s="1">
        <v>2</v>
      </c>
      <c r="G102" s="1">
        <v>3.79</v>
      </c>
      <c r="H102" s="1">
        <v>37.700000000000003</v>
      </c>
      <c r="S102" t="s">
        <v>71</v>
      </c>
    </row>
    <row r="103" spans="2:19" x14ac:dyDescent="0.2">
      <c r="B103">
        <v>102</v>
      </c>
      <c r="C103" s="1" t="s">
        <v>199</v>
      </c>
      <c r="D103" s="1" t="s">
        <v>50</v>
      </c>
      <c r="E103" s="1" t="s">
        <v>42</v>
      </c>
      <c r="F103" s="1">
        <v>3</v>
      </c>
      <c r="G103" s="1">
        <v>3.85</v>
      </c>
      <c r="H103" s="1">
        <v>36.1</v>
      </c>
      <c r="S103" t="s">
        <v>71</v>
      </c>
    </row>
    <row r="104" spans="2:19" x14ac:dyDescent="0.2">
      <c r="B104">
        <v>103</v>
      </c>
      <c r="C104" s="6" t="s">
        <v>35</v>
      </c>
      <c r="D104" s="6" t="s">
        <v>35</v>
      </c>
      <c r="E104" s="1" t="s">
        <v>42</v>
      </c>
      <c r="F104" s="6">
        <v>1</v>
      </c>
      <c r="G104" s="1">
        <v>4.0199999999999996</v>
      </c>
      <c r="H104" s="1">
        <v>60.4</v>
      </c>
      <c r="I104" s="19">
        <f>AVERAGE(G104:G106)</f>
        <v>4.0599999999999996</v>
      </c>
      <c r="J104" s="18">
        <f>STDEV(G104:G106)</f>
        <v>3.6055512754640112E-2</v>
      </c>
      <c r="K104" s="19">
        <f>AVERAGE(H104:H106)</f>
        <v>57.966666666666661</v>
      </c>
      <c r="L104" s="18">
        <f>STDEV(H104:H106)</f>
        <v>2.107921567168316</v>
      </c>
      <c r="M104" s="18" t="s">
        <v>94</v>
      </c>
      <c r="N104" s="18" t="s">
        <v>42</v>
      </c>
      <c r="O104" s="18">
        <f>AVERAGE(G104:G106,G110:G112,G116:G118,G122:G124)</f>
        <v>4.1883333333333335</v>
      </c>
      <c r="P104" s="18">
        <f>STDEV(G104:G106,G110:G112,G116:G118,G122:G124)</f>
        <v>0.25640285537104357</v>
      </c>
      <c r="Q104" s="18">
        <f>AVERAGE(H104:H106,H110:H112,H116:H118,H122:H124)</f>
        <v>36.75</v>
      </c>
      <c r="R104" s="18">
        <f>STDEV(H104:H106,H110:H112,H116:H118,H122:H124)</f>
        <v>13.398948398356406</v>
      </c>
      <c r="S104" t="s">
        <v>71</v>
      </c>
    </row>
    <row r="105" spans="2:19" x14ac:dyDescent="0.2">
      <c r="B105">
        <v>104</v>
      </c>
      <c r="C105" s="6" t="s">
        <v>35</v>
      </c>
      <c r="D105" s="6" t="s">
        <v>35</v>
      </c>
      <c r="E105" s="1" t="s">
        <v>42</v>
      </c>
      <c r="F105" s="6">
        <v>2</v>
      </c>
      <c r="G105" s="1">
        <v>4.09</v>
      </c>
      <c r="H105" s="1">
        <v>56.8</v>
      </c>
      <c r="M105" s="16" t="s">
        <v>94</v>
      </c>
      <c r="N105" s="16" t="s">
        <v>90</v>
      </c>
      <c r="O105" s="18">
        <f>AVERAGE(G107:G109,G113:G115,G119:G121,G125:G127)</f>
        <v>4.6150000000000002</v>
      </c>
      <c r="P105" s="18">
        <f>STDEV(G107:G109,G113:G115,G119:G121,G125:G127)</f>
        <v>0.65103414238075941</v>
      </c>
      <c r="Q105" s="18">
        <f>AVERAGE(H107:H109,H113:H115,H119:H121,H125:H127)</f>
        <v>3.3666666666666671</v>
      </c>
      <c r="R105" s="18">
        <f>STDEV(H107:H109,H113:H115,H119:H121,H125:H127)</f>
        <v>0.36010941098336074</v>
      </c>
      <c r="S105" t="s">
        <v>71</v>
      </c>
    </row>
    <row r="106" spans="2:19" x14ac:dyDescent="0.2">
      <c r="B106">
        <v>105</v>
      </c>
      <c r="C106" s="6" t="s">
        <v>35</v>
      </c>
      <c r="D106" s="6" t="s">
        <v>35</v>
      </c>
      <c r="E106" s="1" t="s">
        <v>42</v>
      </c>
      <c r="F106" s="6">
        <v>3</v>
      </c>
      <c r="G106" s="1">
        <v>4.07</v>
      </c>
      <c r="H106" s="1">
        <v>56.7</v>
      </c>
      <c r="S106" t="s">
        <v>71</v>
      </c>
    </row>
    <row r="107" spans="2:19" x14ac:dyDescent="0.2">
      <c r="B107">
        <v>106</v>
      </c>
      <c r="C107" s="1" t="s">
        <v>35</v>
      </c>
      <c r="D107" s="1" t="s">
        <v>35</v>
      </c>
      <c r="E107" s="6" t="s">
        <v>90</v>
      </c>
      <c r="F107" s="6">
        <v>1</v>
      </c>
      <c r="G107" s="6">
        <v>3.94</v>
      </c>
      <c r="H107" s="6">
        <v>3.24</v>
      </c>
      <c r="I107" s="19">
        <f>AVERAGE(G107:G109)</f>
        <v>3.92</v>
      </c>
      <c r="J107" s="18">
        <f>STDEV(G107:G109)</f>
        <v>2.0000000000000018E-2</v>
      </c>
      <c r="K107" s="19">
        <f>AVERAGE(H107:H109)</f>
        <v>3.4666666666666668</v>
      </c>
      <c r="L107" s="18">
        <f>STDEV(H107:H109)</f>
        <v>0.19857828011475287</v>
      </c>
      <c r="M107" s="18"/>
      <c r="N107" s="18"/>
      <c r="O107" s="18"/>
      <c r="P107" s="18"/>
      <c r="Q107" s="18"/>
      <c r="R107" s="18"/>
      <c r="S107" s="17">
        <v>44511</v>
      </c>
    </row>
    <row r="108" spans="2:19" x14ac:dyDescent="0.2">
      <c r="B108">
        <v>107</v>
      </c>
      <c r="C108" s="1" t="s">
        <v>35</v>
      </c>
      <c r="D108" s="1" t="s">
        <v>35</v>
      </c>
      <c r="E108" s="6" t="s">
        <v>90</v>
      </c>
      <c r="F108" s="6">
        <v>2</v>
      </c>
      <c r="G108" s="6">
        <v>3.9</v>
      </c>
      <c r="H108" s="6">
        <v>3.55</v>
      </c>
      <c r="I108" s="16"/>
      <c r="J108" s="16"/>
      <c r="S108" s="17">
        <v>44513</v>
      </c>
    </row>
    <row r="109" spans="2:19" x14ac:dyDescent="0.2">
      <c r="B109">
        <v>108</v>
      </c>
      <c r="C109" s="1" t="s">
        <v>35</v>
      </c>
      <c r="D109" s="1" t="s">
        <v>35</v>
      </c>
      <c r="E109" s="6" t="s">
        <v>90</v>
      </c>
      <c r="F109" s="6">
        <v>3</v>
      </c>
      <c r="G109" s="6">
        <v>3.92</v>
      </c>
      <c r="H109" s="6">
        <v>3.61</v>
      </c>
      <c r="I109" s="16"/>
      <c r="J109" s="16"/>
      <c r="S109" s="16"/>
    </row>
    <row r="110" spans="2:19" x14ac:dyDescent="0.2">
      <c r="B110">
        <v>109</v>
      </c>
      <c r="C110" s="6" t="s">
        <v>36</v>
      </c>
      <c r="D110" s="6" t="s">
        <v>36</v>
      </c>
      <c r="E110" s="1" t="s">
        <v>42</v>
      </c>
      <c r="F110" s="6">
        <v>1</v>
      </c>
      <c r="G110" s="1">
        <v>4.2</v>
      </c>
      <c r="H110" s="1">
        <v>36.700000000000003</v>
      </c>
      <c r="I110" s="19">
        <f>AVERAGE(G110:G112)</f>
        <v>4.2866666666666662</v>
      </c>
      <c r="J110" s="18">
        <f>STDEV(G110:G112)</f>
        <v>0.16772994167212193</v>
      </c>
      <c r="K110" s="19">
        <f>AVERAGE(H110:H112)</f>
        <v>35.466666666666661</v>
      </c>
      <c r="L110" s="18">
        <f>STDEV(H110:H112)</f>
        <v>1.4294521094927728</v>
      </c>
      <c r="M110" s="18"/>
      <c r="N110" s="18"/>
      <c r="O110" s="18"/>
      <c r="P110" s="18"/>
      <c r="Q110" s="18"/>
      <c r="R110" s="18"/>
      <c r="S110" t="s">
        <v>71</v>
      </c>
    </row>
    <row r="111" spans="2:19" x14ac:dyDescent="0.2">
      <c r="B111">
        <v>110</v>
      </c>
      <c r="C111" s="6" t="s">
        <v>36</v>
      </c>
      <c r="D111" s="6" t="s">
        <v>36</v>
      </c>
      <c r="E111" s="1" t="s">
        <v>42</v>
      </c>
      <c r="F111" s="6">
        <v>2</v>
      </c>
      <c r="G111" s="1">
        <v>4.18</v>
      </c>
      <c r="H111" s="1">
        <v>33.9</v>
      </c>
      <c r="S111" t="s">
        <v>71</v>
      </c>
    </row>
    <row r="112" spans="2:19" x14ac:dyDescent="0.2">
      <c r="B112">
        <v>111</v>
      </c>
      <c r="C112" s="6" t="s">
        <v>36</v>
      </c>
      <c r="D112" s="6" t="s">
        <v>36</v>
      </c>
      <c r="E112" s="1" t="s">
        <v>42</v>
      </c>
      <c r="F112" s="6">
        <v>3</v>
      </c>
      <c r="G112" s="1">
        <v>4.4800000000000004</v>
      </c>
      <c r="H112" s="1">
        <v>35.799999999999997</v>
      </c>
      <c r="S112" t="s">
        <v>71</v>
      </c>
    </row>
    <row r="113" spans="2:19" x14ac:dyDescent="0.2">
      <c r="B113">
        <v>112</v>
      </c>
      <c r="C113" s="1" t="s">
        <v>36</v>
      </c>
      <c r="D113" s="1" t="s">
        <v>36</v>
      </c>
      <c r="E113" s="6" t="s">
        <v>90</v>
      </c>
      <c r="F113" s="6">
        <v>1</v>
      </c>
      <c r="G113" s="6">
        <v>4.13</v>
      </c>
      <c r="H113" s="6">
        <v>3.63</v>
      </c>
      <c r="I113" s="19">
        <f>AVERAGE(G113:G115)</f>
        <v>4.1633333333333331</v>
      </c>
      <c r="J113" s="18">
        <f>STDEV(G113:G115)</f>
        <v>3.5118845842842597E-2</v>
      </c>
      <c r="K113" s="19">
        <f>AVERAGE(H113:H115)</f>
        <v>3.7933333333333334</v>
      </c>
      <c r="L113" s="18">
        <f>STDEV(H113:H115)</f>
        <v>0.14364307617610167</v>
      </c>
      <c r="M113" s="18"/>
      <c r="N113" s="18"/>
      <c r="O113" s="18"/>
      <c r="P113" s="18"/>
      <c r="Q113" s="18"/>
      <c r="R113" s="18"/>
      <c r="S113" s="17">
        <v>44513</v>
      </c>
    </row>
    <row r="114" spans="2:19" x14ac:dyDescent="0.2">
      <c r="B114">
        <v>113</v>
      </c>
      <c r="C114" s="1" t="s">
        <v>36</v>
      </c>
      <c r="D114" s="1" t="s">
        <v>36</v>
      </c>
      <c r="E114" s="6" t="s">
        <v>90</v>
      </c>
      <c r="F114" s="6">
        <v>2</v>
      </c>
      <c r="G114" s="6">
        <v>4.16</v>
      </c>
      <c r="H114" s="6">
        <v>3.85</v>
      </c>
      <c r="I114" s="16"/>
      <c r="J114" s="16"/>
      <c r="S114" s="16"/>
    </row>
    <row r="115" spans="2:19" x14ac:dyDescent="0.2">
      <c r="B115">
        <v>114</v>
      </c>
      <c r="C115" s="1" t="s">
        <v>36</v>
      </c>
      <c r="D115" s="1" t="s">
        <v>36</v>
      </c>
      <c r="E115" s="6" t="s">
        <v>90</v>
      </c>
      <c r="F115" s="6">
        <v>3</v>
      </c>
      <c r="G115" s="6">
        <v>4.2</v>
      </c>
      <c r="H115" s="6">
        <v>3.9</v>
      </c>
      <c r="I115" s="16"/>
      <c r="J115" s="16"/>
      <c r="S115" s="16"/>
    </row>
    <row r="116" spans="2:19" x14ac:dyDescent="0.2">
      <c r="B116">
        <v>115</v>
      </c>
      <c r="C116" s="6" t="s">
        <v>37</v>
      </c>
      <c r="D116" s="6" t="s">
        <v>37</v>
      </c>
      <c r="E116" s="1" t="s">
        <v>42</v>
      </c>
      <c r="F116" s="6">
        <v>1</v>
      </c>
      <c r="G116" s="6">
        <v>3.96</v>
      </c>
      <c r="H116" s="6">
        <v>25.5</v>
      </c>
      <c r="I116" s="19">
        <f>AVERAGE(G116:G118)</f>
        <v>3.8933333333333331</v>
      </c>
      <c r="J116" s="18">
        <f>STDEV(G116:G118)</f>
        <v>5.773502691896263E-2</v>
      </c>
      <c r="K116" s="19">
        <f>AVERAGE(H116:H118)</f>
        <v>25.7</v>
      </c>
      <c r="L116" s="18">
        <f>STDEV(H116:H118)</f>
        <v>1.014889156509222</v>
      </c>
      <c r="M116" s="18"/>
      <c r="N116" s="18"/>
      <c r="O116" s="18"/>
      <c r="P116" s="18"/>
      <c r="Q116" s="18"/>
      <c r="R116" s="18"/>
      <c r="S116" s="16" t="s">
        <v>74</v>
      </c>
    </row>
    <row r="117" spans="2:19" x14ac:dyDescent="0.2">
      <c r="B117">
        <v>116</v>
      </c>
      <c r="C117" s="6" t="s">
        <v>37</v>
      </c>
      <c r="D117" s="6" t="s">
        <v>37</v>
      </c>
      <c r="E117" s="1" t="s">
        <v>42</v>
      </c>
      <c r="F117" s="6">
        <v>2</v>
      </c>
      <c r="G117" s="6">
        <v>3.86</v>
      </c>
      <c r="H117" s="6">
        <v>24.8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 t="s">
        <v>74</v>
      </c>
    </row>
    <row r="118" spans="2:19" x14ac:dyDescent="0.2">
      <c r="B118">
        <v>117</v>
      </c>
      <c r="C118" s="6" t="s">
        <v>37</v>
      </c>
      <c r="D118" s="6" t="s">
        <v>37</v>
      </c>
      <c r="E118" s="1" t="s">
        <v>42</v>
      </c>
      <c r="F118" s="6">
        <v>3</v>
      </c>
      <c r="G118" s="6">
        <v>3.86</v>
      </c>
      <c r="H118" s="6">
        <v>26.8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 t="s">
        <v>74</v>
      </c>
    </row>
    <row r="119" spans="2:19" x14ac:dyDescent="0.2">
      <c r="B119">
        <v>118</v>
      </c>
      <c r="C119" s="1" t="s">
        <v>37</v>
      </c>
      <c r="D119" s="1" t="s">
        <v>37</v>
      </c>
      <c r="E119" s="6" t="s">
        <v>90</v>
      </c>
      <c r="F119" s="6">
        <v>1</v>
      </c>
      <c r="G119" s="6">
        <v>5.37</v>
      </c>
      <c r="H119" s="6">
        <v>2.66</v>
      </c>
      <c r="I119" s="19">
        <f>AVERAGE(G119:G121)</f>
        <v>5.45</v>
      </c>
      <c r="J119" s="18">
        <f>STDEV(G119:G121)</f>
        <v>9.1651513899116688E-2</v>
      </c>
      <c r="K119" s="19">
        <f>AVERAGE(H119:H121)</f>
        <v>2.9266666666666663</v>
      </c>
      <c r="L119" s="18">
        <f>STDEV(H119:H121)</f>
        <v>0.23629078131263026</v>
      </c>
      <c r="M119" s="18"/>
      <c r="N119" s="18"/>
      <c r="O119" s="18"/>
      <c r="P119" s="18"/>
      <c r="Q119" s="18"/>
      <c r="R119" s="18"/>
      <c r="S119" s="17">
        <v>44512</v>
      </c>
    </row>
    <row r="120" spans="2:19" x14ac:dyDescent="0.2">
      <c r="B120">
        <v>119</v>
      </c>
      <c r="C120" s="1" t="s">
        <v>37</v>
      </c>
      <c r="D120" s="1" t="s">
        <v>37</v>
      </c>
      <c r="E120" s="6" t="s">
        <v>90</v>
      </c>
      <c r="F120" s="6">
        <v>2</v>
      </c>
      <c r="G120" s="6">
        <v>5.55</v>
      </c>
      <c r="H120" s="6">
        <v>3.01</v>
      </c>
      <c r="I120" s="16"/>
      <c r="J120" s="16"/>
      <c r="S120" s="16"/>
    </row>
    <row r="121" spans="2:19" x14ac:dyDescent="0.2">
      <c r="B121">
        <v>120</v>
      </c>
      <c r="C121" s="1" t="s">
        <v>37</v>
      </c>
      <c r="D121" s="1" t="s">
        <v>37</v>
      </c>
      <c r="E121" s="6" t="s">
        <v>90</v>
      </c>
      <c r="F121" s="6">
        <v>3</v>
      </c>
      <c r="G121" s="6">
        <v>5.43</v>
      </c>
      <c r="H121" s="6">
        <v>3.11</v>
      </c>
      <c r="I121" s="16"/>
      <c r="J121" s="16"/>
      <c r="S121" s="17">
        <v>44513</v>
      </c>
    </row>
    <row r="122" spans="2:19" x14ac:dyDescent="0.2">
      <c r="B122">
        <v>121</v>
      </c>
      <c r="C122" s="6" t="s">
        <v>38</v>
      </c>
      <c r="D122" s="6" t="s">
        <v>38</v>
      </c>
      <c r="E122" s="1" t="s">
        <v>42</v>
      </c>
      <c r="F122" s="6">
        <v>1</v>
      </c>
      <c r="G122" s="6">
        <v>4.54</v>
      </c>
      <c r="H122" s="6">
        <v>27.2</v>
      </c>
      <c r="I122" s="19">
        <f>AVERAGE(G122:G124)</f>
        <v>4.5133333333333336</v>
      </c>
      <c r="J122" s="18">
        <f>STDEV(G122:G124)</f>
        <v>2.5166114784235766E-2</v>
      </c>
      <c r="K122" s="19">
        <f>AVERAGE(H122:H124)</f>
        <v>27.866666666666664</v>
      </c>
      <c r="L122" s="18">
        <f>STDEV(H122:H124)</f>
        <v>0.83266639978645363</v>
      </c>
      <c r="M122" s="18"/>
      <c r="N122" s="18"/>
      <c r="O122" s="18"/>
      <c r="P122" s="18"/>
      <c r="Q122" s="18"/>
      <c r="R122" s="18"/>
      <c r="S122" s="16" t="s">
        <v>74</v>
      </c>
    </row>
    <row r="123" spans="2:19" x14ac:dyDescent="0.2">
      <c r="B123">
        <v>122</v>
      </c>
      <c r="C123" s="6" t="s">
        <v>38</v>
      </c>
      <c r="D123" s="6" t="s">
        <v>38</v>
      </c>
      <c r="E123" s="1" t="s">
        <v>42</v>
      </c>
      <c r="F123" s="6">
        <v>2</v>
      </c>
      <c r="G123" s="6">
        <v>4.49</v>
      </c>
      <c r="H123" s="6">
        <v>28.8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 t="s">
        <v>74</v>
      </c>
    </row>
    <row r="124" spans="2:19" x14ac:dyDescent="0.2">
      <c r="B124">
        <v>123</v>
      </c>
      <c r="C124" s="6" t="s">
        <v>38</v>
      </c>
      <c r="D124" s="6" t="s">
        <v>38</v>
      </c>
      <c r="E124" s="1" t="s">
        <v>42</v>
      </c>
      <c r="F124" s="6">
        <v>3</v>
      </c>
      <c r="G124" s="6">
        <v>4.51</v>
      </c>
      <c r="H124" s="6">
        <v>27.6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 t="s">
        <v>74</v>
      </c>
    </row>
    <row r="125" spans="2:19" x14ac:dyDescent="0.2">
      <c r="B125">
        <v>124</v>
      </c>
      <c r="C125" s="1" t="s">
        <v>38</v>
      </c>
      <c r="D125" s="1" t="s">
        <v>38</v>
      </c>
      <c r="E125" s="6" t="s">
        <v>90</v>
      </c>
      <c r="F125" s="6">
        <v>1</v>
      </c>
      <c r="G125" s="6">
        <v>5.29</v>
      </c>
      <c r="H125" s="6">
        <v>3.18</v>
      </c>
      <c r="I125" s="19">
        <f>AVERAGE(G125:G127)</f>
        <v>4.9266666666666667</v>
      </c>
      <c r="J125" s="18">
        <f>STDEV(G125:G127)</f>
        <v>0.31469562013687657</v>
      </c>
      <c r="K125" s="19">
        <f>AVERAGE(H125:H127)</f>
        <v>3.28</v>
      </c>
      <c r="L125" s="18">
        <f>STDEV(H125:H127)</f>
        <v>8.7177978870813286E-2</v>
      </c>
      <c r="M125" s="18"/>
      <c r="N125" s="18"/>
      <c r="O125" s="18"/>
      <c r="P125" s="18"/>
      <c r="Q125" s="18"/>
      <c r="R125" s="18"/>
      <c r="S125" s="17">
        <v>44513</v>
      </c>
    </row>
    <row r="126" spans="2:19" x14ac:dyDescent="0.2">
      <c r="B126">
        <v>125</v>
      </c>
      <c r="C126" s="1" t="s">
        <v>38</v>
      </c>
      <c r="D126" s="1" t="s">
        <v>38</v>
      </c>
      <c r="E126" s="6" t="s">
        <v>90</v>
      </c>
      <c r="F126" s="6">
        <v>2</v>
      </c>
      <c r="G126" s="6">
        <v>4.75</v>
      </c>
      <c r="H126" s="6">
        <v>3.32</v>
      </c>
      <c r="I126" s="16"/>
      <c r="J126" s="16"/>
      <c r="S126" s="16"/>
    </row>
    <row r="127" spans="2:19" x14ac:dyDescent="0.2">
      <c r="B127">
        <v>126</v>
      </c>
      <c r="C127" s="1" t="s">
        <v>38</v>
      </c>
      <c r="D127" s="1" t="s">
        <v>38</v>
      </c>
      <c r="E127" s="6" t="s">
        <v>90</v>
      </c>
      <c r="F127" s="6">
        <v>3</v>
      </c>
      <c r="G127" s="6">
        <v>4.74</v>
      </c>
      <c r="H127" s="6">
        <v>3.34</v>
      </c>
      <c r="I127" s="16"/>
      <c r="J127" s="16"/>
      <c r="S127" s="16"/>
    </row>
    <row r="128" spans="2:19" x14ac:dyDescent="0.2">
      <c r="B128">
        <v>127</v>
      </c>
      <c r="C128" s="6" t="s">
        <v>201</v>
      </c>
      <c r="D128" s="6" t="s">
        <v>47</v>
      </c>
      <c r="E128" s="1" t="s">
        <v>42</v>
      </c>
      <c r="F128" s="6">
        <v>1</v>
      </c>
      <c r="G128" s="6">
        <v>4</v>
      </c>
      <c r="H128" s="6">
        <v>19.22</v>
      </c>
      <c r="I128" s="19">
        <f>AVERAGE(G128:G130)</f>
        <v>3.9633333333333334</v>
      </c>
      <c r="J128" s="18">
        <f>STDEV(G128:G130)</f>
        <v>4.0414518843273857E-2</v>
      </c>
      <c r="K128" s="19">
        <f>AVERAGE(H128:H130)</f>
        <v>20.963333333333335</v>
      </c>
      <c r="L128" s="18">
        <f>STDEV(H128:H130)</f>
        <v>2.8058213295456231</v>
      </c>
      <c r="M128" s="18"/>
      <c r="N128" s="18"/>
      <c r="O128" s="18"/>
      <c r="P128" s="18"/>
      <c r="Q128" s="18"/>
      <c r="R128" s="18"/>
      <c r="S128" s="16" t="s">
        <v>74</v>
      </c>
    </row>
    <row r="129" spans="2:19" x14ac:dyDescent="0.2">
      <c r="B129">
        <v>128</v>
      </c>
      <c r="C129" s="6" t="s">
        <v>201</v>
      </c>
      <c r="D129" s="6" t="s">
        <v>47</v>
      </c>
      <c r="E129" s="1" t="s">
        <v>42</v>
      </c>
      <c r="F129" s="6">
        <v>2</v>
      </c>
      <c r="G129" s="6">
        <v>3.92</v>
      </c>
      <c r="H129" s="6">
        <v>24.2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 t="s">
        <v>74</v>
      </c>
    </row>
    <row r="130" spans="2:19" x14ac:dyDescent="0.2">
      <c r="B130">
        <v>129</v>
      </c>
      <c r="C130" s="6" t="s">
        <v>201</v>
      </c>
      <c r="D130" s="6" t="s">
        <v>47</v>
      </c>
      <c r="E130" s="1" t="s">
        <v>42</v>
      </c>
      <c r="F130" s="6">
        <v>3</v>
      </c>
      <c r="G130" s="6">
        <v>3.97</v>
      </c>
      <c r="H130" s="6">
        <v>19.47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 t="s">
        <v>74</v>
      </c>
    </row>
    <row r="131" spans="2:19" x14ac:dyDescent="0.2">
      <c r="B131">
        <v>130</v>
      </c>
      <c r="C131" s="1" t="s">
        <v>11</v>
      </c>
      <c r="D131" s="1" t="s">
        <v>11</v>
      </c>
      <c r="E131" s="1" t="s">
        <v>42</v>
      </c>
      <c r="F131" s="1">
        <v>1</v>
      </c>
      <c r="G131" s="1">
        <v>3.92</v>
      </c>
      <c r="H131" s="1">
        <v>0.21</v>
      </c>
      <c r="I131" s="19">
        <f>AVERAGE(G131:G133)</f>
        <v>3.9433333333333334</v>
      </c>
      <c r="J131" s="18">
        <f>STDEV(G131:G133)</f>
        <v>2.5166114784235971E-2</v>
      </c>
      <c r="K131" s="19">
        <f>AVERAGE(H131:H133)</f>
        <v>0.22333333333333336</v>
      </c>
      <c r="L131" s="18">
        <f>STDEV(H131:H133)</f>
        <v>1.1547005383792526E-2</v>
      </c>
      <c r="M131" s="18" t="s">
        <v>91</v>
      </c>
      <c r="N131" s="18" t="s">
        <v>42</v>
      </c>
      <c r="O131" s="18">
        <f>AVERAGE(G131:G133,G137:G139,G143:G145,G149:G151)</f>
        <v>3.9545454545454537</v>
      </c>
      <c r="P131" s="18">
        <f>STDEV(G131:G133,G137:G139,G143:G145,G149:G151)</f>
        <v>0.23174829606120678</v>
      </c>
      <c r="Q131" s="18">
        <f>AVERAGE(H131:H133,H137:H139,H143:H145)</f>
        <v>0.2422222222222222</v>
      </c>
      <c r="R131" s="18">
        <f>STDEV(H131:H133,H137:H139,H143:H145)</f>
        <v>1.7873008824606018E-2</v>
      </c>
    </row>
    <row r="132" spans="2:19" x14ac:dyDescent="0.2">
      <c r="B132">
        <v>131</v>
      </c>
      <c r="C132" s="1" t="s">
        <v>11</v>
      </c>
      <c r="D132" s="1" t="s">
        <v>11</v>
      </c>
      <c r="E132" s="1" t="s">
        <v>42</v>
      </c>
      <c r="F132" s="1">
        <v>2</v>
      </c>
      <c r="G132" s="1">
        <v>3.94</v>
      </c>
      <c r="H132" s="1">
        <v>0.23</v>
      </c>
      <c r="M132" s="16" t="s">
        <v>91</v>
      </c>
      <c r="N132" s="16" t="s">
        <v>90</v>
      </c>
      <c r="O132" s="18">
        <f>AVERAGE(G134:G136,G140:G142,G146:G148,G152:G157)</f>
        <v>4.0593333333333339</v>
      </c>
      <c r="P132" s="18">
        <f>STDEV(G134:G136,G140:G142,G146:G148,G152:G157)</f>
        <v>0.3173656446135158</v>
      </c>
      <c r="Q132" s="18">
        <f>AVERAGE(H134:H136,H140:H142,H146:H148,H152:H157)</f>
        <v>14.544666666666664</v>
      </c>
      <c r="R132" s="18">
        <f>STDEV(H134:H136,H140:H142,H146:H148,H152:H157)</f>
        <v>1.3638593699323915</v>
      </c>
    </row>
    <row r="133" spans="2:19" x14ac:dyDescent="0.2">
      <c r="B133">
        <v>132</v>
      </c>
      <c r="C133" s="1" t="s">
        <v>11</v>
      </c>
      <c r="D133" s="1" t="s">
        <v>11</v>
      </c>
      <c r="E133" s="1" t="s">
        <v>42</v>
      </c>
      <c r="F133" s="1">
        <v>3</v>
      </c>
      <c r="G133" s="1">
        <v>3.97</v>
      </c>
      <c r="H133" s="1">
        <v>0.23</v>
      </c>
    </row>
    <row r="134" spans="2:19" x14ac:dyDescent="0.2">
      <c r="B134">
        <v>133</v>
      </c>
      <c r="C134" s="1" t="s">
        <v>11</v>
      </c>
      <c r="D134" s="1" t="s">
        <v>11</v>
      </c>
      <c r="E134" s="6" t="s">
        <v>90</v>
      </c>
      <c r="F134" s="6">
        <v>1</v>
      </c>
      <c r="G134" s="1">
        <v>4.5</v>
      </c>
      <c r="H134" s="1">
        <v>17.36</v>
      </c>
      <c r="I134" s="19">
        <f>AVERAGE(G134:G136)</f>
        <v>4.6333333333333337</v>
      </c>
      <c r="J134" s="18">
        <f>STDEV(G134:G136)</f>
        <v>0.20550750189064468</v>
      </c>
      <c r="K134" s="19">
        <f>AVERAGE(H134:H136)</f>
        <v>17.116666666666667</v>
      </c>
      <c r="L134" s="18">
        <f>STDEV(H134:H136)</f>
        <v>0.21548395145191993</v>
      </c>
      <c r="M134" s="18"/>
      <c r="N134" s="18"/>
      <c r="O134" s="18"/>
      <c r="P134" s="18"/>
      <c r="Q134" s="18"/>
      <c r="R134" s="18"/>
      <c r="S134" s="16" t="s">
        <v>79</v>
      </c>
    </row>
    <row r="135" spans="2:19" x14ac:dyDescent="0.2">
      <c r="B135">
        <v>134</v>
      </c>
      <c r="C135" s="1" t="s">
        <v>11</v>
      </c>
      <c r="D135" s="1" t="s">
        <v>11</v>
      </c>
      <c r="E135" s="6" t="s">
        <v>90</v>
      </c>
      <c r="F135" s="6">
        <v>2</v>
      </c>
      <c r="G135" s="1">
        <v>4.87</v>
      </c>
      <c r="H135" s="1">
        <v>16.95</v>
      </c>
      <c r="S135" s="16" t="s">
        <v>79</v>
      </c>
    </row>
    <row r="136" spans="2:19" x14ac:dyDescent="0.2">
      <c r="B136">
        <v>135</v>
      </c>
      <c r="C136" s="1" t="s">
        <v>11</v>
      </c>
      <c r="D136" s="1" t="s">
        <v>11</v>
      </c>
      <c r="E136" s="6" t="s">
        <v>90</v>
      </c>
      <c r="F136" s="6">
        <v>3</v>
      </c>
      <c r="G136" s="1">
        <v>4.53</v>
      </c>
      <c r="H136" s="1">
        <v>17.04</v>
      </c>
      <c r="S136" s="16" t="s">
        <v>79</v>
      </c>
    </row>
    <row r="137" spans="2:19" x14ac:dyDescent="0.2">
      <c r="B137">
        <v>136</v>
      </c>
      <c r="C137" s="1" t="s">
        <v>12</v>
      </c>
      <c r="D137" s="1" t="s">
        <v>12</v>
      </c>
      <c r="E137" s="1" t="s">
        <v>42</v>
      </c>
      <c r="F137" s="1">
        <v>1</v>
      </c>
      <c r="G137" s="1">
        <v>4.03</v>
      </c>
      <c r="H137" s="1">
        <v>0.24</v>
      </c>
      <c r="I137" s="19">
        <f>AVERAGE(G137:G139)</f>
        <v>4.0533333333333337</v>
      </c>
      <c r="J137" s="18">
        <f>STDEV(G137:G139)</f>
        <v>2.081665999466124E-2</v>
      </c>
      <c r="K137" s="19">
        <f>AVERAGE(H137:H139)</f>
        <v>0.24333333333333332</v>
      </c>
      <c r="L137" s="18">
        <f>STDEV(H137:H139)</f>
        <v>5.7735026918962632E-3</v>
      </c>
      <c r="M137" s="18"/>
      <c r="N137" s="18"/>
      <c r="O137" s="18"/>
      <c r="P137" s="18"/>
      <c r="Q137" s="18"/>
      <c r="R137" s="18"/>
    </row>
    <row r="138" spans="2:19" x14ac:dyDescent="0.2">
      <c r="B138">
        <v>137</v>
      </c>
      <c r="C138" s="1" t="s">
        <v>12</v>
      </c>
      <c r="D138" s="1" t="s">
        <v>12</v>
      </c>
      <c r="E138" s="1" t="s">
        <v>42</v>
      </c>
      <c r="F138" s="1">
        <v>2</v>
      </c>
      <c r="G138" s="1">
        <v>4.07</v>
      </c>
      <c r="H138" s="1">
        <v>0.24</v>
      </c>
    </row>
    <row r="139" spans="2:19" x14ac:dyDescent="0.2">
      <c r="B139">
        <v>138</v>
      </c>
      <c r="C139" s="1" t="s">
        <v>12</v>
      </c>
      <c r="D139" s="1" t="s">
        <v>12</v>
      </c>
      <c r="E139" s="1" t="s">
        <v>42</v>
      </c>
      <c r="F139" s="1">
        <v>3</v>
      </c>
      <c r="G139" s="1">
        <v>4.0599999999999996</v>
      </c>
      <c r="H139" s="1">
        <v>0.25</v>
      </c>
    </row>
    <row r="140" spans="2:19" x14ac:dyDescent="0.2">
      <c r="B140">
        <v>139</v>
      </c>
      <c r="C140" s="1" t="s">
        <v>12</v>
      </c>
      <c r="D140" s="1" t="s">
        <v>12</v>
      </c>
      <c r="E140" s="6" t="s">
        <v>90</v>
      </c>
      <c r="F140" s="6">
        <v>1</v>
      </c>
      <c r="G140" s="6">
        <v>3.86</v>
      </c>
      <c r="H140" s="6">
        <v>13.65</v>
      </c>
      <c r="I140" s="19">
        <f>AVERAGE(G140:G142)</f>
        <v>3.8666666666666671</v>
      </c>
      <c r="J140" s="18">
        <f>STDEV(G140:G142)</f>
        <v>5.7735026918963907E-3</v>
      </c>
      <c r="K140" s="19">
        <f>AVERAGE(H140:H142)</f>
        <v>13.546666666666667</v>
      </c>
      <c r="L140" s="18">
        <f>STDEV(H140:H142)</f>
        <v>0.16196707484341852</v>
      </c>
      <c r="M140" s="18"/>
      <c r="N140" s="18"/>
      <c r="O140" s="18"/>
      <c r="P140" s="18"/>
      <c r="Q140" s="18"/>
      <c r="R140" s="18"/>
      <c r="S140" s="16"/>
    </row>
    <row r="141" spans="2:19" x14ac:dyDescent="0.2">
      <c r="B141">
        <v>140</v>
      </c>
      <c r="C141" s="1" t="s">
        <v>12</v>
      </c>
      <c r="D141" s="1" t="s">
        <v>12</v>
      </c>
      <c r="E141" s="6" t="s">
        <v>90</v>
      </c>
      <c r="F141" s="6">
        <v>2</v>
      </c>
      <c r="G141" s="6">
        <v>3.87</v>
      </c>
      <c r="H141" s="6">
        <v>13.63</v>
      </c>
      <c r="I141" s="16"/>
      <c r="J141" s="16"/>
      <c r="L141" s="16"/>
      <c r="M141" s="16"/>
      <c r="N141" s="16"/>
      <c r="O141" s="16"/>
      <c r="P141" s="16"/>
      <c r="Q141" s="16"/>
      <c r="R141" s="16"/>
      <c r="S141" s="16"/>
    </row>
    <row r="142" spans="2:19" x14ac:dyDescent="0.2">
      <c r="B142">
        <v>141</v>
      </c>
      <c r="C142" s="1" t="s">
        <v>12</v>
      </c>
      <c r="D142" s="1" t="s">
        <v>12</v>
      </c>
      <c r="E142" s="6" t="s">
        <v>90</v>
      </c>
      <c r="F142" s="6">
        <v>3</v>
      </c>
      <c r="G142" s="6">
        <v>3.87</v>
      </c>
      <c r="H142" s="6">
        <v>13.36</v>
      </c>
      <c r="I142" s="16"/>
      <c r="J142" s="16"/>
      <c r="L142" s="16"/>
      <c r="M142" s="16"/>
      <c r="N142" s="16"/>
      <c r="O142" s="16"/>
      <c r="P142" s="16"/>
      <c r="Q142" s="16"/>
      <c r="R142" s="16"/>
      <c r="S142" s="16"/>
    </row>
    <row r="143" spans="2:19" x14ac:dyDescent="0.2">
      <c r="B143">
        <v>142</v>
      </c>
      <c r="C143" s="1" t="s">
        <v>13</v>
      </c>
      <c r="D143" s="1" t="s">
        <v>13</v>
      </c>
      <c r="E143" s="1" t="s">
        <v>42</v>
      </c>
      <c r="F143" s="1">
        <v>1</v>
      </c>
      <c r="G143" s="1">
        <v>3.65</v>
      </c>
      <c r="H143" s="1">
        <v>0.25</v>
      </c>
      <c r="I143" s="19">
        <f>AVERAGE(G143:G145)</f>
        <v>3.6466666666666665</v>
      </c>
      <c r="J143" s="18">
        <f>STDEV(G143:G145)</f>
        <v>5.7735026918961348E-3</v>
      </c>
      <c r="K143" s="19">
        <f>AVERAGE(H143:H145)</f>
        <v>0.26</v>
      </c>
      <c r="L143" s="18">
        <f>STDEV(H143:H145)</f>
        <v>1.0000000000000009E-2</v>
      </c>
      <c r="M143" s="18"/>
      <c r="N143" s="18"/>
      <c r="O143" s="18"/>
      <c r="P143" s="18"/>
      <c r="Q143" s="18"/>
      <c r="R143" s="18"/>
    </row>
    <row r="144" spans="2:19" x14ac:dyDescent="0.2">
      <c r="B144">
        <v>143</v>
      </c>
      <c r="C144" s="1" t="s">
        <v>13</v>
      </c>
      <c r="D144" s="1" t="s">
        <v>13</v>
      </c>
      <c r="E144" s="1" t="s">
        <v>42</v>
      </c>
      <c r="F144" s="1">
        <v>2</v>
      </c>
      <c r="G144" s="1">
        <v>3.65</v>
      </c>
      <c r="H144" s="1">
        <v>0.26</v>
      </c>
    </row>
    <row r="145" spans="2:19" x14ac:dyDescent="0.2">
      <c r="B145">
        <v>144</v>
      </c>
      <c r="C145" s="1" t="s">
        <v>13</v>
      </c>
      <c r="D145" s="1" t="s">
        <v>13</v>
      </c>
      <c r="E145" s="1" t="s">
        <v>42</v>
      </c>
      <c r="F145" s="1">
        <v>3</v>
      </c>
      <c r="G145" s="1">
        <v>3.64</v>
      </c>
      <c r="H145" s="1">
        <v>0.27</v>
      </c>
    </row>
    <row r="146" spans="2:19" x14ac:dyDescent="0.2">
      <c r="B146">
        <v>145</v>
      </c>
      <c r="C146" s="1" t="s">
        <v>13</v>
      </c>
      <c r="D146" s="1" t="s">
        <v>13</v>
      </c>
      <c r="E146" s="6" t="s">
        <v>90</v>
      </c>
      <c r="F146" s="6">
        <v>1</v>
      </c>
      <c r="G146" s="6">
        <v>3.83</v>
      </c>
      <c r="H146" s="6">
        <v>13.91</v>
      </c>
      <c r="I146" s="19">
        <f>AVERAGE(G146:G148)</f>
        <v>3.8133333333333339</v>
      </c>
      <c r="J146" s="18">
        <f>STDEV(G146:G148)</f>
        <v>2.0816659994661309E-2</v>
      </c>
      <c r="K146" s="19">
        <f>AVERAGE(H146:H148)</f>
        <v>13.950000000000001</v>
      </c>
      <c r="L146" s="18">
        <f>STDEV(H146:H148)</f>
        <v>9.6436507609929514E-2</v>
      </c>
      <c r="M146" s="18"/>
      <c r="N146" s="18"/>
      <c r="O146" s="18"/>
      <c r="P146" s="18"/>
      <c r="Q146" s="18"/>
      <c r="R146" s="18"/>
      <c r="S146" s="16"/>
    </row>
    <row r="147" spans="2:19" x14ac:dyDescent="0.2">
      <c r="B147">
        <v>146</v>
      </c>
      <c r="C147" s="1" t="s">
        <v>13</v>
      </c>
      <c r="D147" s="1" t="s">
        <v>13</v>
      </c>
      <c r="E147" s="6" t="s">
        <v>90</v>
      </c>
      <c r="F147" s="6">
        <v>2</v>
      </c>
      <c r="G147" s="6">
        <v>3.82</v>
      </c>
      <c r="H147" s="6">
        <v>13.88</v>
      </c>
      <c r="I147" s="16"/>
      <c r="J147" s="16"/>
      <c r="L147" s="16"/>
      <c r="M147" s="16"/>
      <c r="N147" s="16"/>
      <c r="O147" s="16"/>
      <c r="P147" s="16"/>
      <c r="Q147" s="16"/>
      <c r="R147" s="16"/>
      <c r="S147" s="16"/>
    </row>
    <row r="148" spans="2:19" x14ac:dyDescent="0.2">
      <c r="B148">
        <v>147</v>
      </c>
      <c r="C148" s="1" t="s">
        <v>13</v>
      </c>
      <c r="D148" s="1" t="s">
        <v>13</v>
      </c>
      <c r="E148" s="6" t="s">
        <v>90</v>
      </c>
      <c r="F148" s="6">
        <v>3</v>
      </c>
      <c r="G148" s="6">
        <v>3.79</v>
      </c>
      <c r="H148" s="6">
        <v>14.06</v>
      </c>
      <c r="I148" s="16"/>
      <c r="J148" s="16"/>
      <c r="L148" s="16"/>
      <c r="M148" s="16"/>
      <c r="N148" s="16"/>
      <c r="O148" s="16"/>
      <c r="P148" s="16"/>
      <c r="Q148" s="16"/>
      <c r="R148" s="16"/>
      <c r="S148" s="16"/>
    </row>
    <row r="149" spans="2:19" x14ac:dyDescent="0.2">
      <c r="B149">
        <v>148</v>
      </c>
      <c r="C149" s="1" t="s">
        <v>14</v>
      </c>
      <c r="D149" s="1" t="s">
        <v>14</v>
      </c>
      <c r="E149" s="1" t="s">
        <v>42</v>
      </c>
      <c r="F149" s="1">
        <v>1</v>
      </c>
      <c r="I149" s="19">
        <f>AVERAGE(G149:G151)</f>
        <v>4.2850000000000001</v>
      </c>
      <c r="J149" s="18">
        <f>STDEV(G149:G151)</f>
        <v>4.9497474683058526E-2</v>
      </c>
      <c r="K149" s="19">
        <f>AVERAGE(H149:H151)</f>
        <v>26.25</v>
      </c>
      <c r="L149" s="18">
        <f>STDEV(H149:H151)</f>
        <v>0.91923881554250975</v>
      </c>
      <c r="M149" s="18"/>
      <c r="N149" s="18"/>
      <c r="O149" s="18"/>
      <c r="P149" s="18"/>
      <c r="Q149" s="18"/>
      <c r="R149" s="18"/>
    </row>
    <row r="150" spans="2:19" x14ac:dyDescent="0.2">
      <c r="B150">
        <v>149</v>
      </c>
      <c r="C150" s="1" t="s">
        <v>14</v>
      </c>
      <c r="D150" s="1" t="s">
        <v>14</v>
      </c>
      <c r="E150" s="1" t="s">
        <v>42</v>
      </c>
      <c r="F150" s="1">
        <v>2</v>
      </c>
      <c r="G150" s="1">
        <v>4.32</v>
      </c>
      <c r="H150" s="1">
        <v>25.6</v>
      </c>
    </row>
    <row r="151" spans="2:19" x14ac:dyDescent="0.2">
      <c r="B151">
        <v>150</v>
      </c>
      <c r="C151" s="1" t="s">
        <v>14</v>
      </c>
      <c r="D151" s="1" t="s">
        <v>14</v>
      </c>
      <c r="E151" s="1" t="s">
        <v>42</v>
      </c>
      <c r="F151" s="1">
        <v>3</v>
      </c>
      <c r="G151" s="1">
        <v>4.25</v>
      </c>
      <c r="H151" s="1">
        <v>26.9</v>
      </c>
    </row>
    <row r="152" spans="2:19" x14ac:dyDescent="0.2">
      <c r="B152">
        <v>151</v>
      </c>
      <c r="C152" s="1" t="s">
        <v>14</v>
      </c>
      <c r="D152" s="1" t="s">
        <v>14</v>
      </c>
      <c r="E152" s="6" t="s">
        <v>90</v>
      </c>
      <c r="F152" s="6">
        <v>1</v>
      </c>
      <c r="G152" s="6">
        <v>4.0599999999999996</v>
      </c>
      <c r="H152" s="6">
        <v>13.82</v>
      </c>
      <c r="I152" s="19">
        <f>AVERAGE(G152:G154)</f>
        <v>4.0266666666666673</v>
      </c>
      <c r="J152" s="18">
        <f>STDEV(G152:G154)</f>
        <v>3.5118845842842181E-2</v>
      </c>
      <c r="K152" s="19">
        <f>AVERAGE(H152:H154)</f>
        <v>13.76</v>
      </c>
      <c r="L152" s="18">
        <f>STDEV(H152:H154)</f>
        <v>7.9372539331937705E-2</v>
      </c>
      <c r="M152" s="18"/>
      <c r="N152" s="18"/>
      <c r="O152" s="18"/>
      <c r="P152" s="18"/>
      <c r="Q152" s="18"/>
      <c r="R152" s="18"/>
      <c r="S152" s="16"/>
    </row>
    <row r="153" spans="2:19" x14ac:dyDescent="0.2">
      <c r="B153">
        <v>152</v>
      </c>
      <c r="C153" s="1" t="s">
        <v>14</v>
      </c>
      <c r="D153" s="1" t="s">
        <v>14</v>
      </c>
      <c r="E153" s="6" t="s">
        <v>90</v>
      </c>
      <c r="F153" s="6">
        <v>2</v>
      </c>
      <c r="G153" s="6">
        <v>3.99</v>
      </c>
      <c r="H153" s="6">
        <v>13.79</v>
      </c>
      <c r="I153" s="16"/>
      <c r="J153" s="16"/>
      <c r="L153" s="16"/>
      <c r="M153" s="16"/>
      <c r="N153" s="16"/>
      <c r="O153" s="16"/>
      <c r="P153" s="16"/>
      <c r="Q153" s="16"/>
      <c r="R153" s="16"/>
      <c r="S153" s="16"/>
    </row>
    <row r="154" spans="2:19" x14ac:dyDescent="0.2">
      <c r="B154">
        <v>153</v>
      </c>
      <c r="C154" s="1" t="s">
        <v>14</v>
      </c>
      <c r="D154" s="1" t="s">
        <v>14</v>
      </c>
      <c r="E154" s="6" t="s">
        <v>90</v>
      </c>
      <c r="F154" s="6">
        <v>3</v>
      </c>
      <c r="G154" s="6">
        <v>4.03</v>
      </c>
      <c r="H154" s="6">
        <v>13.67</v>
      </c>
      <c r="I154" s="16"/>
      <c r="J154" s="16"/>
      <c r="L154" s="16"/>
      <c r="M154" s="16"/>
      <c r="N154" s="16"/>
      <c r="O154" s="16"/>
      <c r="P154" s="16"/>
      <c r="Q154" s="16"/>
      <c r="R154" s="16"/>
      <c r="S154" s="16"/>
    </row>
    <row r="155" spans="2:19" x14ac:dyDescent="0.2">
      <c r="B155">
        <v>154</v>
      </c>
      <c r="C155" s="1" t="s">
        <v>44</v>
      </c>
      <c r="D155" s="1" t="s">
        <v>15</v>
      </c>
      <c r="E155" s="6" t="s">
        <v>90</v>
      </c>
      <c r="F155" s="6">
        <v>1</v>
      </c>
      <c r="G155" s="6">
        <v>3.93</v>
      </c>
      <c r="H155" s="6">
        <v>14.27</v>
      </c>
      <c r="I155" s="19">
        <f>AVERAGE(G155:G157)</f>
        <v>3.9566666666666666</v>
      </c>
      <c r="J155" s="18">
        <f>STDEV(G155:G157)</f>
        <v>5.507570547286076E-2</v>
      </c>
      <c r="K155" s="19">
        <f>AVERAGE(H155:H157)</f>
        <v>14.350000000000001</v>
      </c>
      <c r="L155" s="18">
        <f>STDEV(H155:H157)</f>
        <v>7.0000000000000534E-2</v>
      </c>
      <c r="M155" s="18"/>
      <c r="N155" s="18"/>
      <c r="O155" s="18"/>
      <c r="P155" s="18"/>
      <c r="Q155" s="18"/>
      <c r="R155" s="18"/>
      <c r="S155" s="16"/>
    </row>
    <row r="156" spans="2:19" x14ac:dyDescent="0.2">
      <c r="B156">
        <v>155</v>
      </c>
      <c r="C156" s="1" t="s">
        <v>44</v>
      </c>
      <c r="D156" s="1" t="s">
        <v>15</v>
      </c>
      <c r="E156" s="6" t="s">
        <v>90</v>
      </c>
      <c r="F156" s="6">
        <v>2</v>
      </c>
      <c r="G156" s="6">
        <v>3.92</v>
      </c>
      <c r="H156" s="6">
        <v>14.4</v>
      </c>
      <c r="I156" s="16"/>
      <c r="J156" s="16"/>
      <c r="L156" s="16"/>
      <c r="M156" s="16"/>
      <c r="N156" s="16"/>
      <c r="O156" s="16"/>
      <c r="P156" s="16"/>
      <c r="Q156" s="16"/>
      <c r="R156" s="16"/>
      <c r="S156" s="16"/>
    </row>
    <row r="157" spans="2:19" x14ac:dyDescent="0.2">
      <c r="B157">
        <v>156</v>
      </c>
      <c r="C157" s="1" t="s">
        <v>44</v>
      </c>
      <c r="D157" s="1" t="s">
        <v>15</v>
      </c>
      <c r="E157" s="6" t="s">
        <v>90</v>
      </c>
      <c r="F157" s="6">
        <v>3</v>
      </c>
      <c r="G157" s="6">
        <v>4.0199999999999996</v>
      </c>
      <c r="H157" s="6">
        <v>14.38</v>
      </c>
      <c r="I157" s="16"/>
      <c r="J157" s="16"/>
      <c r="L157" s="16"/>
      <c r="M157" s="16"/>
      <c r="N157" s="16"/>
      <c r="O157" s="16"/>
      <c r="P157" s="16"/>
      <c r="Q157" s="16"/>
      <c r="R157" s="16"/>
      <c r="S157" s="16"/>
    </row>
    <row r="158" spans="2:19" x14ac:dyDescent="0.2">
      <c r="B158">
        <v>157</v>
      </c>
      <c r="C158" s="1" t="s">
        <v>194</v>
      </c>
      <c r="D158" s="1" t="s">
        <v>44</v>
      </c>
      <c r="E158" s="1" t="s">
        <v>42</v>
      </c>
      <c r="F158" s="1">
        <v>1</v>
      </c>
      <c r="G158" s="1">
        <v>5.52</v>
      </c>
      <c r="H158" s="1">
        <v>29.2</v>
      </c>
      <c r="I158" s="19">
        <f>AVERAGE(G158:G160)</f>
        <v>5.7033333333333331</v>
      </c>
      <c r="J158" s="18">
        <f>STDEV(G158:G160)</f>
        <v>0.17156145643277068</v>
      </c>
      <c r="K158" s="19">
        <f>AVERAGE(H158:H160)</f>
        <v>30.333333333333332</v>
      </c>
      <c r="L158" s="18">
        <f>STDEV(H158:H160)</f>
        <v>1.5502687938977993</v>
      </c>
      <c r="M158" s="18"/>
      <c r="N158" s="18"/>
      <c r="O158" s="18"/>
      <c r="P158" s="18"/>
      <c r="Q158" s="18"/>
      <c r="R158" s="18"/>
    </row>
    <row r="159" spans="2:19" x14ac:dyDescent="0.2">
      <c r="B159">
        <v>158</v>
      </c>
      <c r="C159" s="1" t="s">
        <v>194</v>
      </c>
      <c r="D159" s="1" t="s">
        <v>44</v>
      </c>
      <c r="E159" s="1" t="s">
        <v>42</v>
      </c>
      <c r="F159" s="1">
        <v>2</v>
      </c>
      <c r="G159" s="1">
        <v>5.73</v>
      </c>
      <c r="H159" s="1">
        <v>29.7</v>
      </c>
    </row>
    <row r="160" spans="2:19" x14ac:dyDescent="0.2">
      <c r="B160">
        <v>159</v>
      </c>
      <c r="C160" s="1" t="s">
        <v>194</v>
      </c>
      <c r="D160" s="1" t="s">
        <v>44</v>
      </c>
      <c r="E160" s="1" t="s">
        <v>42</v>
      </c>
      <c r="F160" s="1">
        <v>3</v>
      </c>
      <c r="G160" s="1">
        <v>5.86</v>
      </c>
      <c r="H160" s="1">
        <v>32.1</v>
      </c>
    </row>
    <row r="161" spans="2:19" x14ac:dyDescent="0.2">
      <c r="B161">
        <v>160</v>
      </c>
      <c r="C161" s="1" t="s">
        <v>39</v>
      </c>
      <c r="D161" s="1" t="s">
        <v>39</v>
      </c>
      <c r="E161" s="6" t="s">
        <v>90</v>
      </c>
      <c r="F161" s="6">
        <v>1</v>
      </c>
      <c r="G161" s="6">
        <v>3.75</v>
      </c>
      <c r="H161" s="6">
        <v>3.3</v>
      </c>
      <c r="I161" s="19">
        <f>AVERAGE(G161:G163)</f>
        <v>3.7733333333333334</v>
      </c>
      <c r="J161" s="18">
        <f>STDEV(G161:G163)</f>
        <v>2.0816659994661309E-2</v>
      </c>
      <c r="K161" s="19">
        <f>AVERAGE(H161:H163)</f>
        <v>3.3166666666666664</v>
      </c>
      <c r="L161" s="18">
        <f>STDEV(H161:H163)</f>
        <v>1.5275252316519579E-2</v>
      </c>
      <c r="M161" s="18"/>
      <c r="N161" s="18"/>
      <c r="O161" s="18"/>
      <c r="P161" s="18"/>
      <c r="Q161" s="18"/>
      <c r="R161" s="18"/>
      <c r="S161" s="16"/>
    </row>
    <row r="162" spans="2:19" x14ac:dyDescent="0.2">
      <c r="B162">
        <v>161</v>
      </c>
      <c r="C162" s="1" t="s">
        <v>39</v>
      </c>
      <c r="D162" s="1" t="s">
        <v>39</v>
      </c>
      <c r="E162" s="6" t="s">
        <v>90</v>
      </c>
      <c r="F162" s="6">
        <v>2</v>
      </c>
      <c r="G162" s="6">
        <v>3.79</v>
      </c>
      <c r="H162" s="6">
        <v>3.32</v>
      </c>
      <c r="I162" s="16"/>
      <c r="J162" s="16"/>
      <c r="S162" s="17">
        <v>44513</v>
      </c>
    </row>
    <row r="163" spans="2:19" x14ac:dyDescent="0.2">
      <c r="B163">
        <v>162</v>
      </c>
      <c r="C163" s="1" t="s">
        <v>39</v>
      </c>
      <c r="D163" s="1" t="s">
        <v>39</v>
      </c>
      <c r="E163" s="6" t="s">
        <v>90</v>
      </c>
      <c r="F163" s="6">
        <v>3</v>
      </c>
      <c r="G163" s="6">
        <v>3.78</v>
      </c>
      <c r="H163" s="6">
        <v>3.33</v>
      </c>
      <c r="I163" s="16"/>
      <c r="J163" s="16"/>
      <c r="S163" s="16"/>
    </row>
    <row r="164" spans="2:19" x14ac:dyDescent="0.2">
      <c r="B164">
        <v>163</v>
      </c>
      <c r="C164" s="1" t="s">
        <v>16</v>
      </c>
      <c r="D164" s="1" t="s">
        <v>16</v>
      </c>
      <c r="E164" s="1" t="s">
        <v>42</v>
      </c>
      <c r="F164" s="1">
        <v>1</v>
      </c>
      <c r="G164" s="1">
        <v>3.89</v>
      </c>
      <c r="H164" s="1">
        <v>15.98</v>
      </c>
      <c r="I164" s="19">
        <f>AVERAGE(G164:G166)</f>
        <v>3.84</v>
      </c>
      <c r="J164" s="18">
        <f>STDEV(G164:G166)</f>
        <v>0.12288205727444505</v>
      </c>
      <c r="K164" s="19">
        <f>AVERAGE(H164:H166)</f>
        <v>26.293333333333333</v>
      </c>
      <c r="L164" s="18">
        <f>STDEV(H164:H166)</f>
        <v>8.9328681470921474</v>
      </c>
      <c r="M164" s="18" t="s">
        <v>89</v>
      </c>
      <c r="N164" s="18" t="s">
        <v>42</v>
      </c>
      <c r="O164" s="18">
        <f>AVERAGE(G164:G166,G170:G172,G173:G175,G179:G181)</f>
        <v>3.8675000000000002</v>
      </c>
      <c r="P164" s="18">
        <f>STDEV(G164:G166,G170:G172,G173:G175,G179:G181)</f>
        <v>0.31900769440706134</v>
      </c>
      <c r="Q164" s="18">
        <f>AVERAGE(H164:H166,H170:H172,H173:H175,H179:H181)</f>
        <v>32.506666666666661</v>
      </c>
      <c r="R164" s="18">
        <f>STDEV(H164:H166,H170:H172,H173:H175,H179:H181)</f>
        <v>6.1095295657809769</v>
      </c>
    </row>
    <row r="165" spans="2:19" x14ac:dyDescent="0.2">
      <c r="B165">
        <v>164</v>
      </c>
      <c r="C165" s="1" t="s">
        <v>16</v>
      </c>
      <c r="D165" s="1" t="s">
        <v>16</v>
      </c>
      <c r="E165" s="1" t="s">
        <v>42</v>
      </c>
      <c r="F165" s="1">
        <v>2</v>
      </c>
      <c r="G165" s="1">
        <v>3.93</v>
      </c>
      <c r="H165" s="1">
        <v>31.3</v>
      </c>
      <c r="M165" s="16" t="s">
        <v>89</v>
      </c>
      <c r="N165" s="16" t="s">
        <v>90</v>
      </c>
      <c r="O165" s="18">
        <f>AVERAGE(G167:G169,G176:G178,G182:G184)</f>
        <v>4.1022222222222222</v>
      </c>
      <c r="P165" s="18">
        <f>STDEV(G167:G169,G176:G178,G182:G184)</f>
        <v>9.0661151793061029E-2</v>
      </c>
      <c r="Q165" s="18">
        <f>AVERAGE(H167:H169,H176:H178,H182:H184)</f>
        <v>13.495555555555555</v>
      </c>
      <c r="R165" s="18">
        <f>STDEV(H167:H169,H176:H178,H182:H184)</f>
        <v>0.47273436280619352</v>
      </c>
    </row>
    <row r="166" spans="2:19" x14ac:dyDescent="0.2">
      <c r="B166">
        <v>165</v>
      </c>
      <c r="C166" s="1" t="s">
        <v>16</v>
      </c>
      <c r="D166" s="1" t="s">
        <v>16</v>
      </c>
      <c r="E166" s="1" t="s">
        <v>42</v>
      </c>
      <c r="F166" s="1">
        <v>3</v>
      </c>
      <c r="G166" s="1">
        <v>3.7</v>
      </c>
      <c r="H166" s="1">
        <v>31.6</v>
      </c>
    </row>
    <row r="167" spans="2:19" x14ac:dyDescent="0.2">
      <c r="B167">
        <v>166</v>
      </c>
      <c r="C167" s="1" t="s">
        <v>16</v>
      </c>
      <c r="D167" s="1" t="s">
        <v>16</v>
      </c>
      <c r="E167" s="6" t="s">
        <v>90</v>
      </c>
      <c r="F167" s="6">
        <v>1</v>
      </c>
      <c r="G167" s="6">
        <v>4.05</v>
      </c>
      <c r="H167" s="6">
        <v>13.08</v>
      </c>
      <c r="I167" s="19">
        <f>AVERAGE(G167:G169)</f>
        <v>4.0233333333333334</v>
      </c>
      <c r="J167" s="18">
        <f>STDEV(G167:G169)</f>
        <v>3.0550504633038766E-2</v>
      </c>
      <c r="K167" s="19">
        <f>AVERAGE(H167:H169)</f>
        <v>13.170000000000002</v>
      </c>
      <c r="L167" s="18">
        <f>STDEV(H167:H169)</f>
        <v>0.1153256259467082</v>
      </c>
      <c r="M167" s="18"/>
      <c r="N167" s="18"/>
      <c r="O167" s="18"/>
      <c r="P167" s="18"/>
      <c r="Q167" s="18"/>
      <c r="R167" s="18"/>
      <c r="S167" s="16"/>
    </row>
    <row r="168" spans="2:19" x14ac:dyDescent="0.2">
      <c r="B168">
        <v>167</v>
      </c>
      <c r="C168" s="1" t="s">
        <v>16</v>
      </c>
      <c r="D168" s="1" t="s">
        <v>16</v>
      </c>
      <c r="E168" s="6" t="s">
        <v>90</v>
      </c>
      <c r="F168" s="6">
        <v>2</v>
      </c>
      <c r="G168" s="6">
        <v>4.03</v>
      </c>
      <c r="H168" s="6">
        <v>13.13</v>
      </c>
      <c r="I168" s="16"/>
      <c r="J168" s="16"/>
      <c r="L168" s="16"/>
      <c r="M168" s="16"/>
      <c r="N168" s="16"/>
      <c r="O168" s="16"/>
      <c r="P168" s="16"/>
      <c r="Q168" s="16"/>
      <c r="R168" s="16"/>
      <c r="S168" s="16"/>
    </row>
    <row r="169" spans="2:19" x14ac:dyDescent="0.2">
      <c r="B169">
        <v>168</v>
      </c>
      <c r="C169" s="1" t="s">
        <v>16</v>
      </c>
      <c r="D169" s="1" t="s">
        <v>16</v>
      </c>
      <c r="E169" s="6" t="s">
        <v>90</v>
      </c>
      <c r="F169" s="6">
        <v>3</v>
      </c>
      <c r="G169" s="6">
        <v>3.99</v>
      </c>
      <c r="H169" s="6">
        <v>13.3</v>
      </c>
      <c r="I169" s="16"/>
      <c r="J169" s="16"/>
      <c r="L169" s="16"/>
      <c r="M169" s="16"/>
      <c r="N169" s="16"/>
      <c r="O169" s="16"/>
      <c r="P169" s="16"/>
      <c r="Q169" s="16"/>
      <c r="R169" s="16"/>
      <c r="S169" s="16"/>
    </row>
    <row r="170" spans="2:19" x14ac:dyDescent="0.2">
      <c r="B170">
        <v>169</v>
      </c>
      <c r="C170" s="1" t="s">
        <v>45</v>
      </c>
      <c r="D170" s="1" t="s">
        <v>45</v>
      </c>
      <c r="E170" s="1" t="s">
        <v>42</v>
      </c>
      <c r="F170" s="1">
        <v>1</v>
      </c>
      <c r="G170" s="1">
        <v>3.75</v>
      </c>
      <c r="H170" s="1">
        <v>31.5</v>
      </c>
      <c r="I170" s="19">
        <f>AVERAGE(G170:G172)</f>
        <v>4.13</v>
      </c>
      <c r="J170" s="18">
        <f>STDEV(G170:G172)</f>
        <v>0.62385895841928518</v>
      </c>
      <c r="K170" s="19">
        <f>AVERAGE(H170:H172)</f>
        <v>32.666666666666664</v>
      </c>
      <c r="L170" s="18">
        <f>STDEV(H170:H172)</f>
        <v>1.2583057392117918</v>
      </c>
      <c r="M170" s="18"/>
      <c r="N170" s="18"/>
      <c r="O170" s="18"/>
      <c r="P170" s="18"/>
      <c r="Q170" s="18"/>
      <c r="R170" s="18"/>
    </row>
    <row r="171" spans="2:19" x14ac:dyDescent="0.2">
      <c r="B171">
        <v>170</v>
      </c>
      <c r="C171" s="1" t="s">
        <v>45</v>
      </c>
      <c r="D171" s="1" t="s">
        <v>45</v>
      </c>
      <c r="E171" s="1" t="s">
        <v>42</v>
      </c>
      <c r="F171" s="1">
        <v>2</v>
      </c>
      <c r="G171" s="1">
        <v>4.8499999999999996</v>
      </c>
      <c r="H171" s="1">
        <v>32.5</v>
      </c>
      <c r="S171" t="s">
        <v>70</v>
      </c>
    </row>
    <row r="172" spans="2:19" x14ac:dyDescent="0.2">
      <c r="B172">
        <v>171</v>
      </c>
      <c r="C172" s="1" t="s">
        <v>45</v>
      </c>
      <c r="D172" s="1" t="s">
        <v>45</v>
      </c>
      <c r="E172" s="1" t="s">
        <v>42</v>
      </c>
      <c r="F172" s="1">
        <v>3</v>
      </c>
      <c r="G172" s="1">
        <v>3.79</v>
      </c>
      <c r="H172" s="1">
        <v>34</v>
      </c>
    </row>
    <row r="173" spans="2:19" x14ac:dyDescent="0.2">
      <c r="B173">
        <v>172</v>
      </c>
      <c r="C173" s="1" t="s">
        <v>17</v>
      </c>
      <c r="D173" s="1" t="s">
        <v>17</v>
      </c>
      <c r="E173" s="1" t="s">
        <v>42</v>
      </c>
      <c r="F173" s="1">
        <v>1</v>
      </c>
      <c r="G173" s="1">
        <v>3.73</v>
      </c>
      <c r="H173" s="1">
        <v>31.5</v>
      </c>
      <c r="I173" s="19">
        <f>AVERAGE(G173:G175)</f>
        <v>3.7333333333333329</v>
      </c>
      <c r="J173" s="18">
        <f>STDEV(G173:G175)</f>
        <v>5.5075705472860961E-2</v>
      </c>
      <c r="K173" s="19">
        <f>AVERAGE(H173:H175)</f>
        <v>32.666666666666664</v>
      </c>
      <c r="L173" s="18">
        <f>STDEV(H173:H175)</f>
        <v>1.2583057392117918</v>
      </c>
      <c r="M173" s="18"/>
      <c r="N173" s="18"/>
      <c r="O173" s="18"/>
      <c r="P173" s="18"/>
      <c r="Q173" s="18"/>
      <c r="R173" s="18"/>
    </row>
    <row r="174" spans="2:19" x14ac:dyDescent="0.2">
      <c r="B174">
        <v>173</v>
      </c>
      <c r="C174" s="1" t="s">
        <v>17</v>
      </c>
      <c r="D174" s="1" t="s">
        <v>17</v>
      </c>
      <c r="E174" s="1" t="s">
        <v>42</v>
      </c>
      <c r="F174" s="1">
        <v>2</v>
      </c>
      <c r="G174" s="1">
        <v>3.68</v>
      </c>
      <c r="H174" s="1">
        <v>32.5</v>
      </c>
    </row>
    <row r="175" spans="2:19" x14ac:dyDescent="0.2">
      <c r="B175">
        <v>174</v>
      </c>
      <c r="C175" s="1" t="s">
        <v>17</v>
      </c>
      <c r="D175" s="1" t="s">
        <v>17</v>
      </c>
      <c r="E175" s="1" t="s">
        <v>42</v>
      </c>
      <c r="F175" s="1">
        <v>3</v>
      </c>
      <c r="G175" s="1">
        <v>3.79</v>
      </c>
      <c r="H175" s="1">
        <v>34</v>
      </c>
    </row>
    <row r="176" spans="2:19" x14ac:dyDescent="0.2">
      <c r="B176">
        <v>175</v>
      </c>
      <c r="C176" s="1" t="s">
        <v>17</v>
      </c>
      <c r="D176" s="1" t="s">
        <v>17</v>
      </c>
      <c r="E176" s="6" t="s">
        <v>90</v>
      </c>
      <c r="F176" s="6">
        <v>1</v>
      </c>
      <c r="G176" s="6">
        <v>4.28</v>
      </c>
      <c r="H176" s="6">
        <v>13.02</v>
      </c>
      <c r="I176" s="19">
        <f>AVERAGE(G176:G178)</f>
        <v>4.1633333333333331</v>
      </c>
      <c r="J176" s="18">
        <f>STDEV(G176:G178)</f>
        <v>0.10408329997330676</v>
      </c>
      <c r="K176" s="19">
        <f>AVERAGE(H176:H178)</f>
        <v>13.216666666666669</v>
      </c>
      <c r="L176" s="18">
        <f>STDEV(H176:H178)</f>
        <v>0.17097758137642924</v>
      </c>
      <c r="M176" s="18"/>
      <c r="N176" s="18"/>
      <c r="O176" s="18"/>
      <c r="P176" s="18"/>
      <c r="Q176" s="18"/>
      <c r="R176" s="18"/>
      <c r="S176" s="16"/>
    </row>
    <row r="177" spans="2:19" x14ac:dyDescent="0.2">
      <c r="B177">
        <v>176</v>
      </c>
      <c r="C177" s="1" t="s">
        <v>17</v>
      </c>
      <c r="D177" s="1" t="s">
        <v>17</v>
      </c>
      <c r="E177" s="6" t="s">
        <v>90</v>
      </c>
      <c r="F177" s="6">
        <v>2</v>
      </c>
      <c r="G177" s="6">
        <v>4.13</v>
      </c>
      <c r="H177" s="6">
        <v>13.33</v>
      </c>
      <c r="I177" s="16"/>
      <c r="J177" s="16"/>
      <c r="L177" s="16"/>
      <c r="M177" s="16"/>
      <c r="N177" s="16"/>
      <c r="O177" s="16"/>
      <c r="P177" s="16"/>
      <c r="Q177" s="16"/>
      <c r="R177" s="16"/>
      <c r="S177" s="16"/>
    </row>
    <row r="178" spans="2:19" x14ac:dyDescent="0.2">
      <c r="B178">
        <v>177</v>
      </c>
      <c r="C178" s="1" t="s">
        <v>17</v>
      </c>
      <c r="D178" s="1" t="s">
        <v>17</v>
      </c>
      <c r="E178" s="6" t="s">
        <v>90</v>
      </c>
      <c r="F178" s="6">
        <v>3</v>
      </c>
      <c r="G178" s="6">
        <v>4.08</v>
      </c>
      <c r="H178" s="6">
        <v>13.3</v>
      </c>
      <c r="I178" s="16"/>
      <c r="J178" s="16"/>
      <c r="L178" s="16"/>
      <c r="M178" s="16"/>
      <c r="N178" s="16"/>
      <c r="O178" s="16"/>
      <c r="P178" s="16"/>
      <c r="Q178" s="16"/>
      <c r="R178" s="16"/>
      <c r="S178" s="16"/>
    </row>
    <row r="179" spans="2:19" x14ac:dyDescent="0.2">
      <c r="B179">
        <v>178</v>
      </c>
      <c r="C179" s="1" t="s">
        <v>18</v>
      </c>
      <c r="D179" s="1" t="s">
        <v>18</v>
      </c>
      <c r="E179" s="1" t="s">
        <v>42</v>
      </c>
      <c r="F179" s="1">
        <v>1</v>
      </c>
      <c r="G179" s="1">
        <v>3.68</v>
      </c>
      <c r="H179" s="1">
        <v>41.9</v>
      </c>
      <c r="I179" s="19">
        <f>AVERAGE(G179:G181)</f>
        <v>3.7666666666666671</v>
      </c>
      <c r="J179" s="18">
        <f>STDEV(G179:G181)</f>
        <v>7.5055534994651285E-2</v>
      </c>
      <c r="K179" s="19">
        <f>AVERAGE(H179:H181)</f>
        <v>38.4</v>
      </c>
      <c r="L179" s="18">
        <f>STDEV(H179:H181)</f>
        <v>3.5</v>
      </c>
      <c r="M179" s="18"/>
      <c r="N179" s="18"/>
      <c r="O179" s="18"/>
      <c r="P179" s="18"/>
      <c r="Q179" s="18"/>
      <c r="R179" s="18"/>
    </row>
    <row r="180" spans="2:19" x14ac:dyDescent="0.2">
      <c r="B180">
        <v>179</v>
      </c>
      <c r="C180" s="1" t="s">
        <v>18</v>
      </c>
      <c r="D180" s="1" t="s">
        <v>18</v>
      </c>
      <c r="E180" s="1" t="s">
        <v>42</v>
      </c>
      <c r="F180" s="1">
        <v>2</v>
      </c>
      <c r="G180" s="1">
        <v>3.81</v>
      </c>
      <c r="H180" s="1">
        <v>38.4</v>
      </c>
    </row>
    <row r="181" spans="2:19" x14ac:dyDescent="0.2">
      <c r="B181">
        <v>180</v>
      </c>
      <c r="C181" s="1" t="s">
        <v>18</v>
      </c>
      <c r="D181" s="1" t="s">
        <v>18</v>
      </c>
      <c r="E181" s="1" t="s">
        <v>42</v>
      </c>
      <c r="F181" s="1">
        <v>3</v>
      </c>
      <c r="G181" s="1">
        <v>3.81</v>
      </c>
      <c r="H181" s="1">
        <v>34.9</v>
      </c>
    </row>
    <row r="182" spans="2:19" x14ac:dyDescent="0.2">
      <c r="B182">
        <v>181</v>
      </c>
      <c r="C182" s="1" t="s">
        <v>18</v>
      </c>
      <c r="D182" s="1" t="s">
        <v>18</v>
      </c>
      <c r="E182" s="6" t="s">
        <v>90</v>
      </c>
      <c r="F182" s="6">
        <v>1</v>
      </c>
      <c r="G182" s="6">
        <v>4.2</v>
      </c>
      <c r="H182" s="6">
        <v>13.91</v>
      </c>
      <c r="I182" s="19">
        <f>AVERAGE(G182:G184)</f>
        <v>4.12</v>
      </c>
      <c r="J182" s="18">
        <f>STDEV(G182:G184)</f>
        <v>7.549834435270765E-2</v>
      </c>
      <c r="K182" s="19">
        <f>AVERAGE(H182:H184)</f>
        <v>14.100000000000001</v>
      </c>
      <c r="L182" s="18">
        <f>STDEV(H182:H184)</f>
        <v>0.1664331697709325</v>
      </c>
      <c r="M182" s="18"/>
      <c r="N182" s="18"/>
      <c r="O182" s="18"/>
      <c r="P182" s="18"/>
      <c r="Q182" s="18"/>
      <c r="R182" s="18"/>
      <c r="S182" s="16"/>
    </row>
    <row r="183" spans="2:19" x14ac:dyDescent="0.2">
      <c r="B183">
        <v>182</v>
      </c>
      <c r="C183" s="1" t="s">
        <v>18</v>
      </c>
      <c r="D183" s="1" t="s">
        <v>18</v>
      </c>
      <c r="E183" s="6" t="s">
        <v>90</v>
      </c>
      <c r="F183" s="6">
        <v>2</v>
      </c>
      <c r="G183" s="6">
        <v>4.1100000000000003</v>
      </c>
      <c r="H183" s="6">
        <v>14.22</v>
      </c>
      <c r="I183" s="16"/>
      <c r="J183" s="16"/>
      <c r="L183" s="16"/>
      <c r="M183" s="16"/>
      <c r="N183" s="16"/>
      <c r="O183" s="16"/>
      <c r="P183" s="16"/>
      <c r="Q183" s="16"/>
      <c r="R183" s="16"/>
      <c r="S183" s="16"/>
    </row>
    <row r="184" spans="2:19" x14ac:dyDescent="0.2">
      <c r="B184">
        <v>183</v>
      </c>
      <c r="C184" s="1" t="s">
        <v>18</v>
      </c>
      <c r="D184" s="1" t="s">
        <v>18</v>
      </c>
      <c r="E184" s="6" t="s">
        <v>90</v>
      </c>
      <c r="F184" s="6">
        <v>3</v>
      </c>
      <c r="G184" s="6">
        <v>4.05</v>
      </c>
      <c r="H184" s="6">
        <v>14.17</v>
      </c>
      <c r="I184" s="16"/>
      <c r="J184" s="16"/>
      <c r="L184" s="16"/>
      <c r="M184" s="16"/>
      <c r="N184" s="16"/>
      <c r="O184" s="16"/>
      <c r="P184" s="16"/>
      <c r="Q184" s="16"/>
      <c r="R184" s="16"/>
      <c r="S184" s="16"/>
    </row>
    <row r="185" spans="2:19" x14ac:dyDescent="0.2">
      <c r="B185">
        <v>184</v>
      </c>
      <c r="C185" s="1" t="s">
        <v>197</v>
      </c>
      <c r="D185" s="1" t="s">
        <v>46</v>
      </c>
      <c r="E185" s="1" t="s">
        <v>42</v>
      </c>
      <c r="F185" s="1">
        <v>1</v>
      </c>
      <c r="G185" s="1">
        <v>4.1399999999999997</v>
      </c>
      <c r="H185" s="1">
        <v>41.5</v>
      </c>
      <c r="I185" s="19">
        <f>AVERAGE(G185:G187)</f>
        <v>4.17</v>
      </c>
      <c r="J185" s="18">
        <f>STDEV(G185:G187)</f>
        <v>0.10816653826391973</v>
      </c>
      <c r="K185" s="19">
        <f>AVERAGE(H185:H187)</f>
        <v>40.9</v>
      </c>
      <c r="L185" s="18">
        <f>STDEV(H185:H187)</f>
        <v>0.60000000000000142</v>
      </c>
      <c r="M185" s="18"/>
      <c r="N185" s="18"/>
      <c r="O185" s="18"/>
      <c r="P185" s="18"/>
      <c r="Q185" s="18"/>
      <c r="R185" s="18"/>
    </row>
    <row r="186" spans="2:19" x14ac:dyDescent="0.2">
      <c r="B186">
        <v>185</v>
      </c>
      <c r="C186" s="1" t="s">
        <v>197</v>
      </c>
      <c r="D186" s="1" t="s">
        <v>46</v>
      </c>
      <c r="E186" s="1" t="s">
        <v>42</v>
      </c>
      <c r="F186" s="1">
        <v>2</v>
      </c>
      <c r="G186" s="1">
        <v>4.29</v>
      </c>
      <c r="H186" s="1">
        <v>40.299999999999997</v>
      </c>
    </row>
    <row r="187" spans="2:19" x14ac:dyDescent="0.2">
      <c r="B187">
        <v>186</v>
      </c>
      <c r="C187" s="1" t="s">
        <v>197</v>
      </c>
      <c r="D187" s="1" t="s">
        <v>46</v>
      </c>
      <c r="E187" s="1" t="s">
        <v>42</v>
      </c>
      <c r="F187" s="1">
        <v>3</v>
      </c>
      <c r="G187" s="1">
        <v>4.08</v>
      </c>
      <c r="H187" s="1">
        <v>40.9</v>
      </c>
    </row>
    <row r="188" spans="2:19" x14ac:dyDescent="0.2">
      <c r="B188">
        <v>187</v>
      </c>
      <c r="C188" s="1" t="s">
        <v>7</v>
      </c>
      <c r="D188" s="1" t="s">
        <v>7</v>
      </c>
      <c r="E188" s="1" t="s">
        <v>42</v>
      </c>
      <c r="F188" s="1">
        <v>1</v>
      </c>
      <c r="I188" s="19" t="e">
        <f>AVERAGE(G188:G190)</f>
        <v>#DIV/0!</v>
      </c>
      <c r="J188" s="18" t="e">
        <f>STDEV(G188:G190)</f>
        <v>#DIV/0!</v>
      </c>
      <c r="K188" s="19" t="e">
        <f>AVERAGE(H188:H190)</f>
        <v>#DIV/0!</v>
      </c>
      <c r="L188" s="18" t="e">
        <f>STDEV(H188:H190)</f>
        <v>#DIV/0!</v>
      </c>
      <c r="M188" s="18" t="s">
        <v>88</v>
      </c>
      <c r="N188" s="18" t="s">
        <v>42</v>
      </c>
      <c r="O188" s="18">
        <f>AVERAGE(G188:G190,G194:G196,G200:G202,G206:G208)</f>
        <v>4.1188888888888888</v>
      </c>
      <c r="P188" s="18">
        <f>STDEV(G188:G190,G194:G196,G200:G202,G206:G208)</f>
        <v>8.7527773370006001E-2</v>
      </c>
      <c r="Q188" s="18">
        <f>AVERAGE(H188:H190,H194:H196,H200:H202,H206:H208)</f>
        <v>0.30777777777777776</v>
      </c>
      <c r="R188" s="18">
        <f>STDEV(H188:H190,H194:H196,H200:H202,H206:H208)</f>
        <v>2.7284509239574831E-2</v>
      </c>
      <c r="S188" t="s">
        <v>69</v>
      </c>
    </row>
    <row r="189" spans="2:19" x14ac:dyDescent="0.2">
      <c r="B189">
        <v>188</v>
      </c>
      <c r="C189" s="1" t="s">
        <v>7</v>
      </c>
      <c r="D189" s="1" t="s">
        <v>7</v>
      </c>
      <c r="E189" s="1" t="s">
        <v>42</v>
      </c>
      <c r="F189" s="1">
        <v>2</v>
      </c>
      <c r="M189" s="16" t="s">
        <v>88</v>
      </c>
      <c r="N189" s="16" t="s">
        <v>90</v>
      </c>
      <c r="O189" s="18">
        <f>AVERAGE(G191:G193,G197:G199,G203:G205,G209:G211)</f>
        <v>4.0508333333333324</v>
      </c>
      <c r="P189" s="18">
        <f>STDEV(G191:G193,G197:G199,G203:G205,G209:G211)</f>
        <v>0.16323203414065809</v>
      </c>
      <c r="Q189" s="18">
        <f>AVERAGE(H191:H193,H197:H199,H203:H205,H209:H211)</f>
        <v>15.602499999999999</v>
      </c>
      <c r="R189" s="18">
        <f>STDEV(H191:H193,H197:H199,H203:H205,H209:H211)</f>
        <v>0.9129485199067906</v>
      </c>
    </row>
    <row r="190" spans="2:19" x14ac:dyDescent="0.2">
      <c r="B190">
        <v>189</v>
      </c>
      <c r="C190" s="1" t="s">
        <v>7</v>
      </c>
      <c r="D190" s="1" t="s">
        <v>7</v>
      </c>
      <c r="E190" s="1" t="s">
        <v>42</v>
      </c>
      <c r="F190" s="1">
        <v>3</v>
      </c>
    </row>
    <row r="191" spans="2:19" x14ac:dyDescent="0.2">
      <c r="B191">
        <v>190</v>
      </c>
      <c r="C191" s="6" t="s">
        <v>7</v>
      </c>
      <c r="D191" s="6" t="s">
        <v>7</v>
      </c>
      <c r="E191" s="6" t="s">
        <v>90</v>
      </c>
      <c r="F191" s="6">
        <v>1</v>
      </c>
      <c r="G191" s="6">
        <v>3.91</v>
      </c>
      <c r="H191" s="6">
        <v>16.22</v>
      </c>
      <c r="I191" s="19">
        <f>AVERAGE(G191:G193)</f>
        <v>3.8966666666666665</v>
      </c>
      <c r="J191" s="18">
        <f>STDEV(G191:G193)</f>
        <v>1.5275252316519577E-2</v>
      </c>
      <c r="K191" s="19">
        <f>AVERAGE(H191:H193)</f>
        <v>16.106666666666666</v>
      </c>
      <c r="L191" s="18">
        <f>STDEV(H191:H193)</f>
        <v>0.43131581623368792</v>
      </c>
      <c r="M191" s="18"/>
      <c r="N191" s="18"/>
      <c r="O191" s="18"/>
      <c r="P191" s="18"/>
      <c r="Q191" s="18"/>
      <c r="R191" s="18"/>
      <c r="S191" s="16" t="s">
        <v>79</v>
      </c>
    </row>
    <row r="192" spans="2:19" x14ac:dyDescent="0.2">
      <c r="B192">
        <v>191</v>
      </c>
      <c r="C192" s="6" t="s">
        <v>7</v>
      </c>
      <c r="D192" s="6" t="s">
        <v>7</v>
      </c>
      <c r="E192" s="6" t="s">
        <v>90</v>
      </c>
      <c r="F192" s="6">
        <v>2</v>
      </c>
      <c r="G192" s="6">
        <v>3.88</v>
      </c>
      <c r="H192" s="6">
        <v>16.47</v>
      </c>
      <c r="I192" s="16"/>
      <c r="J192" s="27"/>
      <c r="K192" s="16"/>
      <c r="L192" s="16"/>
      <c r="M192" s="16"/>
      <c r="N192" s="16"/>
      <c r="O192" s="16"/>
      <c r="P192" s="16"/>
      <c r="Q192" s="16"/>
      <c r="R192" s="16"/>
      <c r="S192" s="16" t="s">
        <v>79</v>
      </c>
    </row>
    <row r="193" spans="2:19" x14ac:dyDescent="0.2">
      <c r="B193">
        <v>192</v>
      </c>
      <c r="C193" s="6" t="s">
        <v>7</v>
      </c>
      <c r="D193" s="6" t="s">
        <v>7</v>
      </c>
      <c r="E193" s="6" t="s">
        <v>90</v>
      </c>
      <c r="F193" s="6">
        <v>3</v>
      </c>
      <c r="G193" s="6">
        <v>3.9</v>
      </c>
      <c r="H193" s="6">
        <v>15.63</v>
      </c>
      <c r="I193" s="16"/>
      <c r="J193" s="27"/>
      <c r="K193" s="16"/>
      <c r="L193" s="16"/>
      <c r="M193" s="16"/>
      <c r="N193" s="16"/>
      <c r="O193" s="16"/>
      <c r="P193" s="16"/>
      <c r="Q193" s="16"/>
      <c r="R193" s="16"/>
      <c r="S193" s="16" t="s">
        <v>79</v>
      </c>
    </row>
    <row r="194" spans="2:19" x14ac:dyDescent="0.2">
      <c r="B194">
        <v>193</v>
      </c>
      <c r="C194" s="1" t="s">
        <v>8</v>
      </c>
      <c r="D194" s="1" t="s">
        <v>8</v>
      </c>
      <c r="E194" s="1" t="s">
        <v>42</v>
      </c>
      <c r="F194" s="1">
        <v>1</v>
      </c>
      <c r="G194" s="1">
        <v>4.1900000000000004</v>
      </c>
      <c r="H194" s="1">
        <v>0.27</v>
      </c>
      <c r="I194" s="19">
        <f>AVERAGE(G194:G196)</f>
        <v>4.2233333333333336</v>
      </c>
      <c r="J194" s="18">
        <f>STDEV(G194:G196)</f>
        <v>2.8867513459481187E-2</v>
      </c>
      <c r="K194" s="19">
        <f>AVERAGE(H194:H196)</f>
        <v>0.28000000000000003</v>
      </c>
      <c r="L194" s="18">
        <f>STDEV(H194:H196)</f>
        <v>9.9999999999999811E-3</v>
      </c>
      <c r="M194" s="18"/>
      <c r="N194" s="18"/>
      <c r="O194" s="18"/>
      <c r="P194" s="18"/>
      <c r="Q194" s="18"/>
      <c r="R194" s="18"/>
    </row>
    <row r="195" spans="2:19" x14ac:dyDescent="0.2">
      <c r="B195">
        <v>194</v>
      </c>
      <c r="C195" s="1" t="s">
        <v>8</v>
      </c>
      <c r="D195" s="1" t="s">
        <v>8</v>
      </c>
      <c r="E195" s="1" t="s">
        <v>42</v>
      </c>
      <c r="F195" s="1">
        <v>2</v>
      </c>
      <c r="G195" s="1">
        <v>4.24</v>
      </c>
      <c r="H195" s="1">
        <v>0.28000000000000003</v>
      </c>
      <c r="I195" s="19"/>
      <c r="J195" s="18"/>
    </row>
    <row r="196" spans="2:19" x14ac:dyDescent="0.2">
      <c r="B196">
        <v>195</v>
      </c>
      <c r="C196" s="1" t="s">
        <v>8</v>
      </c>
      <c r="D196" s="1" t="s">
        <v>8</v>
      </c>
      <c r="E196" s="1" t="s">
        <v>42</v>
      </c>
      <c r="F196" s="1">
        <v>3</v>
      </c>
      <c r="G196" s="1">
        <v>4.24</v>
      </c>
      <c r="H196" s="1">
        <v>0.28999999999999998</v>
      </c>
      <c r="I196" s="19"/>
      <c r="J196" s="18"/>
    </row>
    <row r="197" spans="2:19" x14ac:dyDescent="0.2">
      <c r="B197">
        <v>196</v>
      </c>
      <c r="C197" s="6" t="s">
        <v>8</v>
      </c>
      <c r="D197" s="6" t="s">
        <v>8</v>
      </c>
      <c r="E197" s="6" t="s">
        <v>90</v>
      </c>
      <c r="F197" s="6">
        <v>1</v>
      </c>
      <c r="G197" s="6">
        <v>4.32</v>
      </c>
      <c r="H197" s="6">
        <v>16.82</v>
      </c>
      <c r="I197" s="19">
        <f>AVERAGE(G197:G199)</f>
        <v>4.3099999999999996</v>
      </c>
      <c r="J197" s="18">
        <f>STDEV(G197:G199)</f>
        <v>1.0000000000000231E-2</v>
      </c>
      <c r="K197" s="19">
        <f>AVERAGE(H197:H199)</f>
        <v>16.446666666666669</v>
      </c>
      <c r="L197" s="18">
        <f>STDEV(H197:H199)</f>
        <v>0.32331615074618969</v>
      </c>
      <c r="M197" s="18"/>
      <c r="N197" s="18"/>
      <c r="O197" s="18"/>
      <c r="P197" s="18"/>
      <c r="Q197" s="18"/>
      <c r="R197" s="18"/>
      <c r="S197" s="16" t="s">
        <v>79</v>
      </c>
    </row>
    <row r="198" spans="2:19" x14ac:dyDescent="0.2">
      <c r="B198">
        <v>197</v>
      </c>
      <c r="C198" s="6" t="s">
        <v>8</v>
      </c>
      <c r="D198" s="6" t="s">
        <v>8</v>
      </c>
      <c r="E198" s="6" t="s">
        <v>90</v>
      </c>
      <c r="F198" s="6">
        <v>2</v>
      </c>
      <c r="G198" s="6">
        <v>4.3</v>
      </c>
      <c r="H198" s="6">
        <v>16.260000000000002</v>
      </c>
      <c r="I198" s="35"/>
      <c r="J198" s="27"/>
      <c r="K198" s="16"/>
      <c r="L198" s="16"/>
      <c r="M198" s="16"/>
      <c r="N198" s="16"/>
      <c r="O198" s="16"/>
      <c r="P198" s="16"/>
      <c r="Q198" s="16"/>
      <c r="R198" s="16"/>
      <c r="S198" s="16" t="s">
        <v>79</v>
      </c>
    </row>
    <row r="199" spans="2:19" x14ac:dyDescent="0.2">
      <c r="B199">
        <v>198</v>
      </c>
      <c r="C199" s="6" t="s">
        <v>8</v>
      </c>
      <c r="D199" s="6" t="s">
        <v>8</v>
      </c>
      <c r="E199" s="6" t="s">
        <v>90</v>
      </c>
      <c r="F199" s="6">
        <v>3</v>
      </c>
      <c r="G199" s="6">
        <v>4.3099999999999996</v>
      </c>
      <c r="H199" s="6">
        <v>16.260000000000002</v>
      </c>
      <c r="I199" s="35"/>
      <c r="J199" s="27"/>
      <c r="K199" s="16"/>
      <c r="L199" s="16"/>
      <c r="M199" s="16"/>
      <c r="N199" s="16"/>
      <c r="O199" s="16"/>
      <c r="P199" s="16"/>
      <c r="Q199" s="16"/>
      <c r="R199" s="16"/>
      <c r="S199" s="16" t="s">
        <v>79</v>
      </c>
    </row>
    <row r="200" spans="2:19" x14ac:dyDescent="0.2">
      <c r="B200">
        <v>199</v>
      </c>
      <c r="C200" s="1" t="s">
        <v>9</v>
      </c>
      <c r="D200" s="1" t="s">
        <v>9</v>
      </c>
      <c r="E200" s="1" t="s">
        <v>42</v>
      </c>
      <c r="F200" s="1">
        <v>1</v>
      </c>
      <c r="G200" s="1">
        <v>4.1100000000000003</v>
      </c>
      <c r="H200" s="1">
        <v>0.3</v>
      </c>
      <c r="I200" s="19">
        <f>AVERAGE(G200:G202)</f>
        <v>4.0766666666666671</v>
      </c>
      <c r="J200" s="18">
        <f>STDEV(G200:G202)</f>
        <v>4.1633319989322626E-2</v>
      </c>
      <c r="K200" s="19">
        <f>AVERAGE(H200:H202)</f>
        <v>0.30333333333333329</v>
      </c>
      <c r="L200" s="18">
        <f>STDEV(H200:H202)</f>
        <v>5.7735026918962623E-3</v>
      </c>
      <c r="M200" s="18"/>
      <c r="N200" s="18"/>
      <c r="O200" s="18"/>
      <c r="P200" s="18"/>
      <c r="Q200" s="18"/>
      <c r="R200" s="18"/>
    </row>
    <row r="201" spans="2:19" x14ac:dyDescent="0.2">
      <c r="B201">
        <v>200</v>
      </c>
      <c r="C201" s="1" t="s">
        <v>9</v>
      </c>
      <c r="D201" s="1" t="s">
        <v>9</v>
      </c>
      <c r="E201" s="1" t="s">
        <v>42</v>
      </c>
      <c r="F201" s="1">
        <v>2</v>
      </c>
      <c r="G201" s="1">
        <v>4.09</v>
      </c>
      <c r="H201" s="1">
        <v>0.3</v>
      </c>
      <c r="I201" s="19"/>
      <c r="J201" s="18"/>
    </row>
    <row r="202" spans="2:19" x14ac:dyDescent="0.2">
      <c r="B202">
        <v>201</v>
      </c>
      <c r="C202" s="1" t="s">
        <v>9</v>
      </c>
      <c r="D202" s="1" t="s">
        <v>9</v>
      </c>
      <c r="E202" s="1" t="s">
        <v>42</v>
      </c>
      <c r="F202" s="1">
        <v>3</v>
      </c>
      <c r="G202" s="1">
        <v>4.03</v>
      </c>
      <c r="H202" s="1">
        <v>0.31</v>
      </c>
      <c r="I202" s="19"/>
      <c r="J202" s="18"/>
    </row>
    <row r="203" spans="2:19" x14ac:dyDescent="0.2">
      <c r="B203">
        <v>202</v>
      </c>
      <c r="C203" s="6" t="s">
        <v>9</v>
      </c>
      <c r="D203" s="6" t="s">
        <v>9</v>
      </c>
      <c r="E203" s="6" t="s">
        <v>90</v>
      </c>
      <c r="F203" s="6">
        <v>1</v>
      </c>
      <c r="G203" s="6">
        <v>3.97</v>
      </c>
      <c r="H203" s="6">
        <v>15.65</v>
      </c>
      <c r="I203" s="19">
        <f>AVERAGE(G203:G205)</f>
        <v>3.9866666666666668</v>
      </c>
      <c r="J203" s="18">
        <f>STDEV(G203:G205)</f>
        <v>2.0816659994661132E-2</v>
      </c>
      <c r="K203" s="19">
        <f>AVERAGE(H203:H205)</f>
        <v>15.63</v>
      </c>
      <c r="L203" s="18">
        <f>STDEV(H203:H205)</f>
        <v>5.291502622129169E-2</v>
      </c>
      <c r="M203" s="18"/>
      <c r="N203" s="18"/>
      <c r="O203" s="18"/>
      <c r="P203" s="18"/>
      <c r="Q203" s="18"/>
      <c r="R203" s="18"/>
      <c r="S203" s="16" t="s">
        <v>79</v>
      </c>
    </row>
    <row r="204" spans="2:19" x14ac:dyDescent="0.2">
      <c r="B204">
        <v>203</v>
      </c>
      <c r="C204" s="6" t="s">
        <v>9</v>
      </c>
      <c r="D204" s="6" t="s">
        <v>9</v>
      </c>
      <c r="E204" s="6" t="s">
        <v>90</v>
      </c>
      <c r="F204" s="6">
        <v>2</v>
      </c>
      <c r="G204" s="6">
        <v>4.01</v>
      </c>
      <c r="H204" s="6">
        <v>15.67</v>
      </c>
      <c r="I204" s="35"/>
      <c r="J204" s="27"/>
      <c r="K204" s="16"/>
      <c r="L204" s="16"/>
      <c r="M204" s="16"/>
      <c r="N204" s="16"/>
      <c r="O204" s="16"/>
      <c r="P204" s="16"/>
      <c r="Q204" s="16"/>
      <c r="R204" s="16"/>
      <c r="S204" s="16" t="s">
        <v>79</v>
      </c>
    </row>
    <row r="205" spans="2:19" x14ac:dyDescent="0.2">
      <c r="B205">
        <v>204</v>
      </c>
      <c r="C205" s="6" t="s">
        <v>9</v>
      </c>
      <c r="D205" s="6" t="s">
        <v>9</v>
      </c>
      <c r="E205" s="6" t="s">
        <v>90</v>
      </c>
      <c r="F205" s="6">
        <v>3</v>
      </c>
      <c r="G205" s="6">
        <v>3.98</v>
      </c>
      <c r="H205" s="6">
        <v>15.57</v>
      </c>
      <c r="I205" s="35"/>
      <c r="J205" s="27"/>
      <c r="K205" s="16"/>
      <c r="L205" s="16"/>
      <c r="M205" s="16"/>
      <c r="N205" s="16"/>
      <c r="O205" s="16"/>
      <c r="P205" s="16"/>
      <c r="Q205" s="16"/>
      <c r="R205" s="16"/>
      <c r="S205" s="16" t="s">
        <v>79</v>
      </c>
    </row>
    <row r="206" spans="2:19" x14ac:dyDescent="0.2">
      <c r="B206">
        <v>205</v>
      </c>
      <c r="C206" s="1" t="s">
        <v>10</v>
      </c>
      <c r="D206" s="1" t="s">
        <v>10</v>
      </c>
      <c r="E206" s="1" t="s">
        <v>42</v>
      </c>
      <c r="F206" s="1">
        <v>1</v>
      </c>
      <c r="G206" s="1">
        <v>4.12</v>
      </c>
      <c r="H206" s="1">
        <v>0.33</v>
      </c>
      <c r="I206" s="19">
        <f>AVERAGE(G206:G208)</f>
        <v>4.0566666666666666</v>
      </c>
      <c r="J206" s="18">
        <f>STDEV(G206:G208)</f>
        <v>5.6862407030773408E-2</v>
      </c>
      <c r="K206" s="19">
        <f>AVERAGE(H206:H208)</f>
        <v>0.34</v>
      </c>
      <c r="L206" s="18">
        <f>STDEV(H206:H208)</f>
        <v>9.9999999999999811E-3</v>
      </c>
      <c r="M206" s="18"/>
      <c r="N206" s="18"/>
      <c r="O206" s="18"/>
      <c r="P206" s="18"/>
      <c r="Q206" s="18"/>
      <c r="R206" s="18"/>
    </row>
    <row r="207" spans="2:19" x14ac:dyDescent="0.2">
      <c r="B207">
        <v>206</v>
      </c>
      <c r="C207" s="1" t="s">
        <v>10</v>
      </c>
      <c r="D207" s="1" t="s">
        <v>10</v>
      </c>
      <c r="E207" s="1" t="s">
        <v>42</v>
      </c>
      <c r="F207" s="1">
        <v>2</v>
      </c>
      <c r="G207" s="1">
        <v>4.04</v>
      </c>
      <c r="H207" s="1">
        <v>0.34</v>
      </c>
    </row>
    <row r="208" spans="2:19" x14ac:dyDescent="0.2">
      <c r="B208">
        <v>207</v>
      </c>
      <c r="C208" s="1" t="s">
        <v>10</v>
      </c>
      <c r="D208" s="1" t="s">
        <v>10</v>
      </c>
      <c r="E208" s="1" t="s">
        <v>42</v>
      </c>
      <c r="F208" s="1">
        <v>3</v>
      </c>
      <c r="G208" s="1">
        <v>4.01</v>
      </c>
      <c r="H208" s="1">
        <v>0.35</v>
      </c>
    </row>
    <row r="209" spans="2:19" x14ac:dyDescent="0.2">
      <c r="B209">
        <v>208</v>
      </c>
      <c r="C209" s="6" t="s">
        <v>10</v>
      </c>
      <c r="D209" s="6" t="s">
        <v>10</v>
      </c>
      <c r="E209" s="6" t="s">
        <v>90</v>
      </c>
      <c r="F209" s="6">
        <v>1</v>
      </c>
      <c r="G209" s="6">
        <v>4.03</v>
      </c>
      <c r="H209" s="6">
        <v>14.23</v>
      </c>
      <c r="I209" s="19">
        <f>AVERAGE(G209:G211)</f>
        <v>4.0100000000000007</v>
      </c>
      <c r="J209" s="18">
        <f>STDEV(G209:G211)</f>
        <v>2.6457513110645928E-2</v>
      </c>
      <c r="K209" s="19">
        <f>AVERAGE(H209:H211)</f>
        <v>14.226666666666668</v>
      </c>
      <c r="L209" s="18">
        <f>STDEV(H209:H211)</f>
        <v>5.7735026918961348E-3</v>
      </c>
      <c r="M209" s="18"/>
      <c r="N209" s="18"/>
      <c r="O209" s="18"/>
      <c r="P209" s="18"/>
      <c r="Q209" s="18"/>
      <c r="R209" s="18"/>
      <c r="S209" s="16" t="s">
        <v>79</v>
      </c>
    </row>
    <row r="210" spans="2:19" x14ac:dyDescent="0.2">
      <c r="B210">
        <v>209</v>
      </c>
      <c r="C210" s="6" t="s">
        <v>10</v>
      </c>
      <c r="D210" s="6" t="s">
        <v>10</v>
      </c>
      <c r="E210" s="6" t="s">
        <v>90</v>
      </c>
      <c r="F210" s="6">
        <v>2</v>
      </c>
      <c r="G210" s="6">
        <v>4.0199999999999996</v>
      </c>
      <c r="H210" s="6">
        <v>14.22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 t="s">
        <v>79</v>
      </c>
    </row>
    <row r="211" spans="2:19" x14ac:dyDescent="0.2">
      <c r="B211">
        <v>210</v>
      </c>
      <c r="C211" s="6" t="s">
        <v>10</v>
      </c>
      <c r="D211" s="6" t="s">
        <v>10</v>
      </c>
      <c r="E211" s="6" t="s">
        <v>90</v>
      </c>
      <c r="F211" s="6">
        <v>3</v>
      </c>
      <c r="G211" s="6">
        <v>3.98</v>
      </c>
      <c r="H211" s="6">
        <v>14.23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 t="s">
        <v>79</v>
      </c>
    </row>
    <row r="212" spans="2:19" x14ac:dyDescent="0.2">
      <c r="B212">
        <v>211</v>
      </c>
      <c r="C212" s="1" t="s">
        <v>193</v>
      </c>
      <c r="D212" s="1" t="s">
        <v>43</v>
      </c>
      <c r="E212" s="1" t="s">
        <v>42</v>
      </c>
      <c r="F212" s="1">
        <v>1</v>
      </c>
      <c r="G212" s="1">
        <v>4.0599999999999996</v>
      </c>
      <c r="H212" s="1">
        <v>0.17</v>
      </c>
      <c r="I212" s="19">
        <f>AVERAGE(G212:G214)</f>
        <v>4.1566666666666663</v>
      </c>
      <c r="J212" s="18">
        <f>STDEV(G212:G214)</f>
        <v>0.11239810200058276</v>
      </c>
      <c r="K212" s="19">
        <f>AVERAGE(H212:H214)</f>
        <v>0.18000000000000002</v>
      </c>
      <c r="L212" s="18">
        <f>STDEV(H212:H214)</f>
        <v>9.999999999999995E-3</v>
      </c>
      <c r="M212" s="18"/>
      <c r="N212" s="18"/>
      <c r="O212" s="18"/>
      <c r="P212" s="18"/>
      <c r="Q212" s="18"/>
      <c r="R212" s="18"/>
      <c r="S212" t="s">
        <v>69</v>
      </c>
    </row>
    <row r="213" spans="2:19" x14ac:dyDescent="0.2">
      <c r="B213">
        <v>212</v>
      </c>
      <c r="C213" s="1" t="s">
        <v>193</v>
      </c>
      <c r="D213" s="1" t="s">
        <v>43</v>
      </c>
      <c r="E213" s="1" t="s">
        <v>42</v>
      </c>
      <c r="F213" s="1">
        <v>2</v>
      </c>
      <c r="G213" s="1">
        <v>4.13</v>
      </c>
      <c r="H213" s="1">
        <v>0.18</v>
      </c>
    </row>
    <row r="214" spans="2:19" x14ac:dyDescent="0.2">
      <c r="B214">
        <v>213</v>
      </c>
      <c r="C214" s="1" t="s">
        <v>193</v>
      </c>
      <c r="D214" s="1" t="s">
        <v>43</v>
      </c>
      <c r="E214" s="1" t="s">
        <v>42</v>
      </c>
      <c r="F214" s="1">
        <v>3</v>
      </c>
      <c r="G214" s="1">
        <v>4.28</v>
      </c>
      <c r="H214" s="1">
        <v>0.19</v>
      </c>
    </row>
    <row r="215" spans="2:19" x14ac:dyDescent="0.2">
      <c r="B215">
        <v>214</v>
      </c>
      <c r="C215" s="6" t="s">
        <v>19</v>
      </c>
      <c r="D215" s="6" t="s">
        <v>19</v>
      </c>
      <c r="E215" s="1" t="s">
        <v>42</v>
      </c>
      <c r="F215" s="6">
        <v>1</v>
      </c>
      <c r="G215" s="6">
        <v>3.98</v>
      </c>
      <c r="H215" s="6">
        <v>18.329999999999998</v>
      </c>
      <c r="I215" s="19">
        <f>AVERAGE(G215:G217)</f>
        <v>3.9666666666666668</v>
      </c>
      <c r="J215" s="18">
        <f>STDEV(G215:G217)</f>
        <v>2.3094010767585049E-2</v>
      </c>
      <c r="K215" s="19">
        <f>AVERAGE(H215:H217)</f>
        <v>18.553333333333331</v>
      </c>
      <c r="L215" s="18">
        <f>STDEV(H215:H217)</f>
        <v>0.24785748593361814</v>
      </c>
      <c r="M215" s="27" t="s">
        <v>92</v>
      </c>
      <c r="N215" s="27" t="s">
        <v>42</v>
      </c>
      <c r="O215" s="18">
        <f>AVERAGE(G215:G217,G221:G223,G227:G229,G233:G235)</f>
        <v>4.2008333333333345</v>
      </c>
      <c r="P215" s="18">
        <f>STDEV(G215:G217,G221:G223,G227:G229,G233:G235)</f>
        <v>0.39027864948319207</v>
      </c>
      <c r="Q215" s="18">
        <f>AVERAGE(H215:H217,H221:H223,H227:H229,H233:H235)</f>
        <v>18.226666666666667</v>
      </c>
      <c r="R215" s="18">
        <f>STDEV(H215:H217,H221:H223,H227:H229,H233:H235)</f>
        <v>0.63122295921680815</v>
      </c>
      <c r="S215" s="16" t="s">
        <v>74</v>
      </c>
    </row>
    <row r="216" spans="2:19" x14ac:dyDescent="0.2">
      <c r="B216">
        <v>215</v>
      </c>
      <c r="C216" s="6" t="s">
        <v>19</v>
      </c>
      <c r="D216" s="6" t="s">
        <v>19</v>
      </c>
      <c r="E216" s="1" t="s">
        <v>42</v>
      </c>
      <c r="F216" s="6">
        <v>2</v>
      </c>
      <c r="G216" s="6">
        <v>3.98</v>
      </c>
      <c r="H216" s="6">
        <v>18.82</v>
      </c>
      <c r="I216" s="16"/>
      <c r="J216" s="16"/>
      <c r="K216" s="16"/>
      <c r="L216" s="16"/>
      <c r="M216" s="16" t="s">
        <v>92</v>
      </c>
      <c r="N216" s="16" t="s">
        <v>90</v>
      </c>
      <c r="O216" s="18">
        <f>AVERAGE(G218:G220,G224:G226,G230:G232)</f>
        <v>4.1288888888888886</v>
      </c>
      <c r="P216" s="18">
        <f>STDEV(G218:G220,G224:G226,G230:G232)</f>
        <v>4.6487752269937767E-2</v>
      </c>
      <c r="Q216" s="18">
        <f>AVERAGE(H218:H220,H224:H226,H230:H232)</f>
        <v>12.268888888888892</v>
      </c>
      <c r="R216" s="18">
        <f>STDEV(H218:H220,H224:H226,H230:H232)</f>
        <v>1.9314207493736284</v>
      </c>
      <c r="S216" s="16" t="s">
        <v>74</v>
      </c>
    </row>
    <row r="217" spans="2:19" x14ac:dyDescent="0.2">
      <c r="B217">
        <v>216</v>
      </c>
      <c r="C217" s="6" t="s">
        <v>19</v>
      </c>
      <c r="D217" s="6" t="s">
        <v>19</v>
      </c>
      <c r="E217" s="1" t="s">
        <v>42</v>
      </c>
      <c r="F217" s="6">
        <v>3</v>
      </c>
      <c r="G217" s="6">
        <v>3.94</v>
      </c>
      <c r="H217" s="6">
        <v>18.510000000000002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</row>
    <row r="218" spans="2:19" x14ac:dyDescent="0.2">
      <c r="B218">
        <v>217</v>
      </c>
      <c r="C218" s="1" t="s">
        <v>19</v>
      </c>
      <c r="D218" s="1" t="s">
        <v>19</v>
      </c>
      <c r="E218" s="6" t="s">
        <v>90</v>
      </c>
      <c r="F218" s="6">
        <v>1</v>
      </c>
      <c r="G218" s="6">
        <v>4.08</v>
      </c>
      <c r="H218" s="6">
        <v>13.72</v>
      </c>
      <c r="I218" s="19">
        <f>AVERAGE(G218:G220)</f>
        <v>4.123333333333334</v>
      </c>
      <c r="J218" s="18">
        <f>STDEV(G218:G220)</f>
        <v>4.5092497528228866E-2</v>
      </c>
      <c r="K218" s="19">
        <f>AVERAGE(H218:H220)</f>
        <v>13.633333333333333</v>
      </c>
      <c r="L218" s="18">
        <f>STDEV(H218:H220)</f>
        <v>7.571877794400407E-2</v>
      </c>
      <c r="M218" s="18"/>
      <c r="N218" s="18"/>
      <c r="O218" s="18"/>
      <c r="P218" s="18"/>
      <c r="Q218" s="18"/>
      <c r="R218" s="18"/>
      <c r="S218" s="16"/>
    </row>
    <row r="219" spans="2:19" x14ac:dyDescent="0.2">
      <c r="B219">
        <v>218</v>
      </c>
      <c r="C219" s="1" t="s">
        <v>19</v>
      </c>
      <c r="D219" s="1" t="s">
        <v>19</v>
      </c>
      <c r="E219" s="6" t="s">
        <v>90</v>
      </c>
      <c r="F219" s="6">
        <v>2</v>
      </c>
      <c r="G219" s="6">
        <v>4.17</v>
      </c>
      <c r="H219" s="6">
        <v>13.58</v>
      </c>
      <c r="I219" s="16"/>
      <c r="J219" s="16"/>
      <c r="S219" s="16"/>
    </row>
    <row r="220" spans="2:19" x14ac:dyDescent="0.2">
      <c r="B220">
        <v>219</v>
      </c>
      <c r="C220" s="1" t="s">
        <v>19</v>
      </c>
      <c r="D220" s="1" t="s">
        <v>19</v>
      </c>
      <c r="E220" s="6" t="s">
        <v>90</v>
      </c>
      <c r="F220" s="6">
        <v>3</v>
      </c>
      <c r="G220" s="6">
        <v>4.12</v>
      </c>
      <c r="H220" s="6">
        <v>13.6</v>
      </c>
      <c r="I220" s="16"/>
      <c r="J220" s="16"/>
      <c r="S220" s="16"/>
    </row>
    <row r="221" spans="2:19" x14ac:dyDescent="0.2">
      <c r="B221">
        <v>220</v>
      </c>
      <c r="C221" s="6" t="s">
        <v>20</v>
      </c>
      <c r="D221" s="6" t="s">
        <v>20</v>
      </c>
      <c r="E221" s="1" t="s">
        <v>42</v>
      </c>
      <c r="F221" s="6">
        <v>1</v>
      </c>
      <c r="G221" s="6">
        <v>4.83</v>
      </c>
      <c r="H221" s="6">
        <v>18.27</v>
      </c>
      <c r="I221" s="19">
        <f>AVERAGE(G221:G223)</f>
        <v>4.83</v>
      </c>
      <c r="J221" s="18">
        <f>STDEV(G221:G223)</f>
        <v>9.9999999999997868E-3</v>
      </c>
      <c r="K221" s="19">
        <f>AVERAGE(H221:H223)</f>
        <v>17.646666666666665</v>
      </c>
      <c r="L221" s="18">
        <f>STDEV(H221:H223)</f>
        <v>0.55193598662646892</v>
      </c>
      <c r="M221" s="18"/>
      <c r="N221" s="18"/>
      <c r="O221" s="18"/>
      <c r="P221" s="18"/>
      <c r="Q221" s="18"/>
      <c r="R221" s="18"/>
      <c r="S221" t="s">
        <v>75</v>
      </c>
    </row>
    <row r="222" spans="2:19" x14ac:dyDescent="0.2">
      <c r="B222">
        <v>221</v>
      </c>
      <c r="C222" s="6" t="s">
        <v>20</v>
      </c>
      <c r="D222" s="6" t="s">
        <v>20</v>
      </c>
      <c r="E222" s="1" t="s">
        <v>42</v>
      </c>
      <c r="F222" s="6">
        <v>2</v>
      </c>
      <c r="G222" s="6">
        <v>4.84</v>
      </c>
      <c r="H222" s="6">
        <v>17.22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t="s">
        <v>76</v>
      </c>
    </row>
    <row r="223" spans="2:19" x14ac:dyDescent="0.2">
      <c r="B223">
        <v>222</v>
      </c>
      <c r="C223" s="6" t="s">
        <v>20</v>
      </c>
      <c r="D223" s="6" t="s">
        <v>20</v>
      </c>
      <c r="E223" s="1" t="s">
        <v>42</v>
      </c>
      <c r="F223" s="6">
        <v>3</v>
      </c>
      <c r="G223" s="6">
        <v>4.82</v>
      </c>
      <c r="H223" s="6">
        <v>17.45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t="s">
        <v>76</v>
      </c>
    </row>
    <row r="224" spans="2:19" x14ac:dyDescent="0.2">
      <c r="B224">
        <v>223</v>
      </c>
      <c r="C224" s="1" t="s">
        <v>20</v>
      </c>
      <c r="D224" s="1" t="s">
        <v>20</v>
      </c>
      <c r="E224" s="6" t="s">
        <v>90</v>
      </c>
      <c r="F224" s="6">
        <v>1</v>
      </c>
      <c r="G224" s="6">
        <v>4.18</v>
      </c>
      <c r="H224" s="6">
        <v>13.46</v>
      </c>
      <c r="I224" s="19">
        <f>AVERAGE(G224:G226)</f>
        <v>4.1733333333333329</v>
      </c>
      <c r="J224" s="18">
        <f>STDEV(G224:G226)</f>
        <v>3.0550504633039155E-2</v>
      </c>
      <c r="K224" s="19">
        <f>AVERAGE(H224:H226)</f>
        <v>13.476666666666667</v>
      </c>
      <c r="L224" s="18">
        <f>STDEV(H224:H226)</f>
        <v>8.6216781042516996E-2</v>
      </c>
      <c r="M224" s="18"/>
      <c r="N224" s="18"/>
      <c r="O224" s="18"/>
      <c r="P224" s="18"/>
      <c r="Q224" s="18"/>
      <c r="R224" s="18"/>
      <c r="S224" s="16"/>
    </row>
    <row r="225" spans="2:19" x14ac:dyDescent="0.2">
      <c r="B225">
        <v>224</v>
      </c>
      <c r="C225" s="1" t="s">
        <v>20</v>
      </c>
      <c r="D225" s="1" t="s">
        <v>20</v>
      </c>
      <c r="E225" s="6" t="s">
        <v>90</v>
      </c>
      <c r="F225" s="6">
        <v>2</v>
      </c>
      <c r="G225" s="6">
        <v>4.2</v>
      </c>
      <c r="H225" s="6">
        <v>13.57</v>
      </c>
      <c r="I225" s="16"/>
      <c r="J225" s="16"/>
      <c r="S225" s="16"/>
    </row>
    <row r="226" spans="2:19" x14ac:dyDescent="0.2">
      <c r="B226">
        <v>225</v>
      </c>
      <c r="C226" s="1" t="s">
        <v>20</v>
      </c>
      <c r="D226" s="1" t="s">
        <v>20</v>
      </c>
      <c r="E226" s="6" t="s">
        <v>90</v>
      </c>
      <c r="F226" s="6">
        <v>3</v>
      </c>
      <c r="G226" s="6">
        <v>4.1399999999999997</v>
      </c>
      <c r="H226" s="6">
        <v>13.4</v>
      </c>
      <c r="I226" s="16"/>
      <c r="J226" s="16"/>
      <c r="S226" s="16"/>
    </row>
    <row r="227" spans="2:19" x14ac:dyDescent="0.2">
      <c r="B227">
        <v>226</v>
      </c>
      <c r="C227" s="6" t="s">
        <v>48</v>
      </c>
      <c r="D227" s="6" t="s">
        <v>48</v>
      </c>
      <c r="E227" s="1" t="s">
        <v>42</v>
      </c>
      <c r="F227" s="6">
        <v>1</v>
      </c>
      <c r="G227" s="6">
        <v>3.88</v>
      </c>
      <c r="H227" s="6">
        <v>18.239999999999998</v>
      </c>
      <c r="I227" s="19">
        <f>AVERAGE(G227:G229)</f>
        <v>3.89</v>
      </c>
      <c r="J227" s="18">
        <f>STDEV(G227:G229)</f>
        <v>1.0000000000000009E-2</v>
      </c>
      <c r="K227" s="19">
        <f>AVERAGE(H227:H229)</f>
        <v>18.006666666666664</v>
      </c>
      <c r="L227" s="18">
        <f>STDEV(H227:H229)</f>
        <v>0.32145502536643106</v>
      </c>
      <c r="M227" s="18"/>
      <c r="N227" s="18"/>
      <c r="O227" s="18"/>
      <c r="P227" s="18"/>
      <c r="Q227" s="18"/>
      <c r="R227" s="18"/>
      <c r="S227" t="s">
        <v>77</v>
      </c>
    </row>
    <row r="228" spans="2:19" x14ac:dyDescent="0.2">
      <c r="B228">
        <v>227</v>
      </c>
      <c r="C228" s="6" t="s">
        <v>48</v>
      </c>
      <c r="D228" s="6" t="s">
        <v>48</v>
      </c>
      <c r="E228" s="1" t="s">
        <v>42</v>
      </c>
      <c r="F228" s="6">
        <v>2</v>
      </c>
      <c r="G228" s="6">
        <v>3.9</v>
      </c>
      <c r="H228" s="6">
        <v>18.14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t="s">
        <v>75</v>
      </c>
    </row>
    <row r="229" spans="2:19" x14ac:dyDescent="0.2">
      <c r="B229">
        <v>228</v>
      </c>
      <c r="C229" s="6" t="s">
        <v>48</v>
      </c>
      <c r="D229" s="6" t="s">
        <v>48</v>
      </c>
      <c r="E229" s="1" t="s">
        <v>42</v>
      </c>
      <c r="F229" s="6">
        <v>3</v>
      </c>
      <c r="G229" s="6">
        <v>3.89</v>
      </c>
      <c r="H229" s="6">
        <v>17.64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t="s">
        <v>76</v>
      </c>
    </row>
    <row r="230" spans="2:19" x14ac:dyDescent="0.2">
      <c r="B230">
        <v>229</v>
      </c>
      <c r="C230" s="30" t="s">
        <v>21</v>
      </c>
      <c r="D230" s="3" t="s">
        <v>21</v>
      </c>
      <c r="E230" s="6" t="s">
        <v>90</v>
      </c>
      <c r="F230" s="6">
        <v>1</v>
      </c>
      <c r="G230" s="6">
        <v>4.07</v>
      </c>
      <c r="H230" s="6">
        <v>9.68</v>
      </c>
      <c r="I230" s="19">
        <f>AVERAGE(G230:G232)</f>
        <v>4.09</v>
      </c>
      <c r="J230" s="18">
        <f>STDEV(G230:G232)</f>
        <v>2.0000000000000018E-2</v>
      </c>
      <c r="K230" s="19">
        <f>AVERAGE(H230:H232)</f>
        <v>9.6966666666666654</v>
      </c>
      <c r="L230" s="18">
        <f>STDEV(H230:H232)</f>
        <v>5.6862407030773048E-2</v>
      </c>
      <c r="M230" s="18"/>
      <c r="N230" s="18"/>
      <c r="O230" s="18"/>
      <c r="P230" s="18"/>
      <c r="Q230" s="18"/>
      <c r="R230" s="18"/>
      <c r="S230" s="16"/>
    </row>
    <row r="231" spans="2:19" x14ac:dyDescent="0.2">
      <c r="B231">
        <v>230</v>
      </c>
      <c r="C231" s="30" t="s">
        <v>21</v>
      </c>
      <c r="D231" s="3" t="s">
        <v>21</v>
      </c>
      <c r="E231" s="6" t="s">
        <v>90</v>
      </c>
      <c r="F231" s="6">
        <v>2</v>
      </c>
      <c r="G231" s="6">
        <v>4.1100000000000003</v>
      </c>
      <c r="H231" s="6">
        <v>9.65</v>
      </c>
      <c r="I231" s="16"/>
      <c r="J231" s="16"/>
      <c r="S231" s="16"/>
    </row>
    <row r="232" spans="2:19" x14ac:dyDescent="0.2">
      <c r="B232">
        <v>231</v>
      </c>
      <c r="C232" s="30" t="s">
        <v>21</v>
      </c>
      <c r="D232" s="3" t="s">
        <v>21</v>
      </c>
      <c r="E232" s="6" t="s">
        <v>90</v>
      </c>
      <c r="F232" s="6">
        <v>3</v>
      </c>
      <c r="G232" s="6">
        <v>4.09</v>
      </c>
      <c r="H232" s="6">
        <v>9.76</v>
      </c>
      <c r="I232" s="16"/>
      <c r="J232" s="16"/>
      <c r="S232" s="16"/>
    </row>
    <row r="233" spans="2:19" x14ac:dyDescent="0.2">
      <c r="B233">
        <v>232</v>
      </c>
      <c r="C233" s="6" t="s">
        <v>195</v>
      </c>
      <c r="D233" s="6" t="s">
        <v>21</v>
      </c>
      <c r="E233" s="1" t="s">
        <v>42</v>
      </c>
      <c r="F233" s="6">
        <v>1</v>
      </c>
      <c r="G233" s="6">
        <v>4.2</v>
      </c>
      <c r="H233" s="6">
        <v>18.73</v>
      </c>
      <c r="I233" s="19">
        <f>AVERAGE(G233:G235)</f>
        <v>4.1166666666666663</v>
      </c>
      <c r="J233" s="18">
        <f>STDEV(G233:G235)</f>
        <v>7.3711147958320219E-2</v>
      </c>
      <c r="K233" s="19">
        <f>AVERAGE(H233:H235)</f>
        <v>18.7</v>
      </c>
      <c r="L233" s="18">
        <f>STDEV(H233:H235)</f>
        <v>0.80541914553852001</v>
      </c>
      <c r="M233" s="18"/>
      <c r="N233" s="18"/>
      <c r="O233" s="18"/>
      <c r="P233" s="18"/>
      <c r="Q233" s="18"/>
      <c r="R233" s="18"/>
      <c r="S233" s="16" t="s">
        <v>78</v>
      </c>
    </row>
    <row r="234" spans="2:19" x14ac:dyDescent="0.2">
      <c r="B234">
        <v>233</v>
      </c>
      <c r="C234" s="6" t="s">
        <v>195</v>
      </c>
      <c r="D234" s="6" t="s">
        <v>21</v>
      </c>
      <c r="E234" s="1" t="s">
        <v>42</v>
      </c>
      <c r="F234" s="6">
        <v>2</v>
      </c>
      <c r="G234" s="6">
        <v>4.09</v>
      </c>
      <c r="H234" s="6">
        <v>17.88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 t="s">
        <v>78</v>
      </c>
    </row>
    <row r="235" spans="2:19" x14ac:dyDescent="0.2">
      <c r="B235">
        <v>234</v>
      </c>
      <c r="C235" s="6" t="s">
        <v>195</v>
      </c>
      <c r="D235" s="6" t="s">
        <v>21</v>
      </c>
      <c r="E235" s="1" t="s">
        <v>42</v>
      </c>
      <c r="F235" s="6">
        <v>3</v>
      </c>
      <c r="G235" s="6">
        <v>4.0599999999999996</v>
      </c>
      <c r="H235" s="6">
        <v>19.489999999999998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 t="s">
        <v>78</v>
      </c>
    </row>
    <row r="236" spans="2:19" x14ac:dyDescent="0.2">
      <c r="B236">
        <v>235</v>
      </c>
      <c r="C236" s="1" t="s">
        <v>81</v>
      </c>
      <c r="D236" s="1" t="s">
        <v>81</v>
      </c>
      <c r="E236" s="6" t="s">
        <v>90</v>
      </c>
      <c r="F236" s="6">
        <v>1</v>
      </c>
      <c r="G236" s="6">
        <v>4.09</v>
      </c>
      <c r="H236" s="6">
        <v>3.33</v>
      </c>
      <c r="I236" s="19">
        <f>AVERAGE(G236:G238)</f>
        <v>4</v>
      </c>
      <c r="J236" s="18">
        <f>STDEV(G236:G238)</f>
        <v>7.8102496759066414E-2</v>
      </c>
      <c r="K236" s="19">
        <f>AVERAGE(H236:H238)</f>
        <v>3.3266666666666667</v>
      </c>
      <c r="L236" s="18">
        <f>STDEV(H236:H238)</f>
        <v>5.7735026918963907E-3</v>
      </c>
      <c r="M236" s="18"/>
      <c r="N236" s="18"/>
      <c r="O236" s="18"/>
      <c r="P236" s="18"/>
      <c r="Q236" s="18"/>
      <c r="R236" s="18"/>
      <c r="S236" s="16"/>
    </row>
    <row r="237" spans="2:19" x14ac:dyDescent="0.2">
      <c r="B237">
        <v>236</v>
      </c>
      <c r="C237" s="1" t="s">
        <v>81</v>
      </c>
      <c r="D237" s="1" t="s">
        <v>81</v>
      </c>
      <c r="E237" s="6" t="s">
        <v>90</v>
      </c>
      <c r="F237" s="6">
        <v>2</v>
      </c>
      <c r="G237" s="6">
        <v>3.95</v>
      </c>
      <c r="H237" s="6">
        <v>3.32</v>
      </c>
      <c r="I237" s="16"/>
      <c r="J237" s="16"/>
      <c r="S237" s="16"/>
    </row>
    <row r="238" spans="2:19" x14ac:dyDescent="0.2">
      <c r="B238">
        <v>237</v>
      </c>
      <c r="C238" s="1" t="s">
        <v>81</v>
      </c>
      <c r="D238" s="1" t="s">
        <v>81</v>
      </c>
      <c r="E238" s="6" t="s">
        <v>90</v>
      </c>
      <c r="F238" s="6">
        <v>3</v>
      </c>
      <c r="G238" s="6">
        <v>3.96</v>
      </c>
      <c r="H238" s="6">
        <v>3.33</v>
      </c>
      <c r="I238" s="16"/>
      <c r="J238" s="16"/>
      <c r="S238" s="17">
        <v>44513</v>
      </c>
    </row>
    <row r="239" spans="2:19" x14ac:dyDescent="0.2">
      <c r="D239" s="6"/>
      <c r="F239" s="6"/>
      <c r="G239" s="6"/>
      <c r="H239" s="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</row>
    <row r="243" spans="5:5" x14ac:dyDescent="0.2">
      <c r="E243" s="6"/>
    </row>
    <row r="244" spans="5:5" x14ac:dyDescent="0.2">
      <c r="E244" s="6"/>
    </row>
    <row r="245" spans="5:5" x14ac:dyDescent="0.2">
      <c r="E245" s="6"/>
    </row>
    <row r="246" spans="5:5" x14ac:dyDescent="0.2">
      <c r="E246" s="6"/>
    </row>
    <row r="247" spans="5:5" x14ac:dyDescent="0.2">
      <c r="E247" s="6"/>
    </row>
    <row r="248" spans="5:5" x14ac:dyDescent="0.2">
      <c r="E248" s="6"/>
    </row>
    <row r="249" spans="5:5" x14ac:dyDescent="0.2">
      <c r="E249" s="6"/>
    </row>
    <row r="250" spans="5:5" x14ac:dyDescent="0.2">
      <c r="E250" s="6"/>
    </row>
  </sheetData>
  <sortState xmlns:xlrd2="http://schemas.microsoft.com/office/spreadsheetml/2017/richdata2" ref="B1:S250">
    <sortCondition ref="B1:B250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C9B5-B0A0-DA40-A724-1743C34E6777}">
  <dimension ref="A1:F80"/>
  <sheetViews>
    <sheetView topLeftCell="A42" zoomScale="76" zoomScaleNormal="76" workbookViewId="0">
      <selection activeCell="A3" sqref="A3:F80"/>
    </sheetView>
  </sheetViews>
  <sheetFormatPr baseColWidth="10" defaultRowHeight="15" x14ac:dyDescent="0.2"/>
  <cols>
    <col min="1" max="2" width="10.1640625" customWidth="1"/>
    <col min="3" max="4" width="12.6640625" bestFit="1" customWidth="1"/>
    <col min="5" max="5" width="23.6640625" bestFit="1" customWidth="1"/>
    <col min="6" max="6" width="22.5" bestFit="1" customWidth="1"/>
  </cols>
  <sheetData>
    <row r="1" spans="1:6" x14ac:dyDescent="0.2">
      <c r="C1" t="s">
        <v>224</v>
      </c>
      <c r="D1" t="s">
        <v>225</v>
      </c>
      <c r="E1" t="s">
        <v>226</v>
      </c>
      <c r="F1" t="s">
        <v>227</v>
      </c>
    </row>
    <row r="2" spans="1:6" x14ac:dyDescent="0.2">
      <c r="A2" t="s">
        <v>52</v>
      </c>
      <c r="B2" t="s">
        <v>42</v>
      </c>
      <c r="C2" s="20">
        <v>3.9966666666666666</v>
      </c>
      <c r="D2" s="20">
        <v>6.8068592855540358E-2</v>
      </c>
      <c r="E2" s="20">
        <v>14.083333333333334</v>
      </c>
      <c r="F2" s="20">
        <v>0.63736436465598945</v>
      </c>
    </row>
    <row r="3" spans="1:6" x14ac:dyDescent="0.2">
      <c r="A3" t="s">
        <v>52</v>
      </c>
      <c r="B3" t="s">
        <v>42</v>
      </c>
      <c r="C3" s="20">
        <v>4.1033333333333335</v>
      </c>
      <c r="D3" s="32">
        <v>3.2145502536643007E-2</v>
      </c>
      <c r="E3" s="20">
        <v>3.1733333333333333</v>
      </c>
      <c r="F3" s="20">
        <v>2.5166114784235975E-2</v>
      </c>
    </row>
    <row r="4" spans="1:6" x14ac:dyDescent="0.2">
      <c r="A4" t="s">
        <v>53</v>
      </c>
      <c r="B4" t="s">
        <v>42</v>
      </c>
      <c r="C4" s="20">
        <v>3.9633333333333334</v>
      </c>
      <c r="D4" s="32">
        <v>1.5275252316519385E-2</v>
      </c>
      <c r="E4" s="20">
        <v>14.783333333333331</v>
      </c>
      <c r="F4" s="20">
        <v>0.58286647985051721</v>
      </c>
    </row>
    <row r="5" spans="1:6" x14ac:dyDescent="0.2">
      <c r="A5" t="s">
        <v>54</v>
      </c>
      <c r="B5" t="s">
        <v>42</v>
      </c>
      <c r="C5" s="20">
        <v>3.8966666666666665</v>
      </c>
      <c r="D5" s="32">
        <v>6.3508529610859024E-2</v>
      </c>
      <c r="E5" s="20">
        <v>14.856666666666667</v>
      </c>
      <c r="F5" s="20">
        <v>0.22368132093076792</v>
      </c>
    </row>
    <row r="6" spans="1:6" x14ac:dyDescent="0.2">
      <c r="A6" t="s">
        <v>55</v>
      </c>
      <c r="B6" t="s">
        <v>42</v>
      </c>
      <c r="C6" s="20">
        <v>3.8966666666666665</v>
      </c>
      <c r="D6" s="32">
        <v>3.7859388972001778E-2</v>
      </c>
      <c r="E6" s="20">
        <v>14.936666666666666</v>
      </c>
      <c r="F6" s="20">
        <v>0.28988503468329208</v>
      </c>
    </row>
    <row r="7" spans="1:6" x14ac:dyDescent="0.2">
      <c r="A7" t="s">
        <v>202</v>
      </c>
      <c r="B7" t="s">
        <v>42</v>
      </c>
      <c r="C7" s="20">
        <v>3.89</v>
      </c>
      <c r="D7" s="32">
        <v>1.0000000000000009E-2</v>
      </c>
      <c r="E7" s="20">
        <v>15.393333333333333</v>
      </c>
      <c r="F7" s="20">
        <v>9.6090235369331159E-2</v>
      </c>
    </row>
    <row r="8" spans="1:6" x14ac:dyDescent="0.2">
      <c r="A8" t="s">
        <v>31</v>
      </c>
      <c r="B8" t="s">
        <v>42</v>
      </c>
      <c r="C8" s="20">
        <v>3.9466666666666668</v>
      </c>
      <c r="D8" s="32">
        <v>1.5275252316519385E-2</v>
      </c>
      <c r="E8" s="20">
        <v>23.543333333333333</v>
      </c>
      <c r="F8" s="20">
        <v>3.1487510751619325</v>
      </c>
    </row>
    <row r="9" spans="1:6" x14ac:dyDescent="0.2">
      <c r="A9" t="s">
        <v>31</v>
      </c>
      <c r="B9" t="s">
        <v>90</v>
      </c>
      <c r="C9" s="20">
        <v>4.0233333333333334</v>
      </c>
      <c r="D9" s="32">
        <v>0.115470053837925</v>
      </c>
      <c r="E9" s="20">
        <v>6.8866666666666667</v>
      </c>
      <c r="F9" s="20">
        <v>6.5064070986477054E-2</v>
      </c>
    </row>
    <row r="10" spans="1:6" x14ac:dyDescent="0.2">
      <c r="A10" t="s">
        <v>32</v>
      </c>
      <c r="B10" t="s">
        <v>42</v>
      </c>
      <c r="C10" s="20">
        <v>3.94</v>
      </c>
      <c r="D10" s="32">
        <v>3.60555127546398E-2</v>
      </c>
      <c r="E10" s="20">
        <v>22.87</v>
      </c>
      <c r="F10" s="20">
        <v>2.4848943639519163</v>
      </c>
    </row>
    <row r="11" spans="1:6" x14ac:dyDescent="0.2">
      <c r="A11" t="s">
        <v>32</v>
      </c>
      <c r="B11" t="s">
        <v>90</v>
      </c>
      <c r="C11" s="20">
        <v>3.9233333333333333</v>
      </c>
      <c r="D11" s="32">
        <v>2.8867513459481187E-2</v>
      </c>
      <c r="E11" s="20">
        <v>4.8633333333333342</v>
      </c>
      <c r="F11" s="20">
        <v>0.13012814197295411</v>
      </c>
    </row>
    <row r="12" spans="1:6" x14ac:dyDescent="0.2">
      <c r="A12" t="s">
        <v>33</v>
      </c>
      <c r="B12" t="s">
        <v>42</v>
      </c>
      <c r="C12" s="20">
        <v>4.0100000000000007</v>
      </c>
      <c r="D12" s="32">
        <v>4.9999999999999822E-2</v>
      </c>
      <c r="E12" s="20">
        <v>17.706666666666667</v>
      </c>
      <c r="F12" s="20">
        <v>0.35161532010612645</v>
      </c>
    </row>
    <row r="13" spans="1:6" x14ac:dyDescent="0.2">
      <c r="A13" t="s">
        <v>33</v>
      </c>
      <c r="B13" t="s">
        <v>90</v>
      </c>
      <c r="C13" s="20">
        <v>4.47</v>
      </c>
      <c r="D13" s="32">
        <v>0.14798648586948712</v>
      </c>
      <c r="E13" s="20">
        <v>5.0766666666666671</v>
      </c>
      <c r="F13" s="20">
        <v>4.9328828623162742E-2</v>
      </c>
    </row>
    <row r="14" spans="1:6" x14ac:dyDescent="0.2">
      <c r="A14" t="s">
        <v>34</v>
      </c>
      <c r="B14" t="s">
        <v>42</v>
      </c>
      <c r="C14" s="20">
        <v>4.0166666666666666</v>
      </c>
      <c r="D14" s="32">
        <v>0.10503967504392485</v>
      </c>
      <c r="E14" s="20">
        <v>17.886666666666667</v>
      </c>
      <c r="F14" s="20">
        <v>0.41016256939576223</v>
      </c>
    </row>
    <row r="15" spans="1:6" x14ac:dyDescent="0.2">
      <c r="A15" t="s">
        <v>34</v>
      </c>
      <c r="B15" t="s">
        <v>90</v>
      </c>
      <c r="C15" s="20">
        <v>5.4266666666666667</v>
      </c>
      <c r="D15" s="32">
        <v>0.53519466863313714</v>
      </c>
      <c r="E15" s="20">
        <v>5.1000000000000005</v>
      </c>
      <c r="F15" s="20">
        <v>4.3588989435406823E-2</v>
      </c>
    </row>
    <row r="16" spans="1:6" x14ac:dyDescent="0.2">
      <c r="A16" t="s">
        <v>200</v>
      </c>
      <c r="B16" t="s">
        <v>42</v>
      </c>
      <c r="C16" s="20">
        <v>3.9233333333333333</v>
      </c>
      <c r="D16" s="32">
        <v>2.0816659994661379E-2</v>
      </c>
      <c r="E16" s="20">
        <v>18.733333333333331</v>
      </c>
      <c r="F16" s="20">
        <v>0.32715949219506496</v>
      </c>
    </row>
    <row r="17" spans="1:6" x14ac:dyDescent="0.2">
      <c r="A17" t="s">
        <v>23</v>
      </c>
      <c r="B17" t="s">
        <v>42</v>
      </c>
      <c r="C17" s="20">
        <v>3.8333333333333335</v>
      </c>
      <c r="D17" s="32">
        <v>4.5092497528228866E-2</v>
      </c>
      <c r="E17" s="20">
        <v>36.433333333333337</v>
      </c>
      <c r="F17" s="20">
        <v>0.66583281184793786</v>
      </c>
    </row>
    <row r="18" spans="1:6" x14ac:dyDescent="0.2">
      <c r="A18" t="s">
        <v>23</v>
      </c>
      <c r="B18" t="s">
        <v>90</v>
      </c>
      <c r="C18" s="20">
        <v>4.1900000000000004</v>
      </c>
      <c r="D18" s="32">
        <v>0</v>
      </c>
      <c r="E18" s="20">
        <v>10.465</v>
      </c>
      <c r="F18" s="20">
        <v>6.3639610306789177E-2</v>
      </c>
    </row>
    <row r="19" spans="1:6" x14ac:dyDescent="0.2">
      <c r="A19" t="s">
        <v>24</v>
      </c>
      <c r="B19" t="s">
        <v>42</v>
      </c>
      <c r="C19" s="20">
        <v>3.9800000000000004</v>
      </c>
      <c r="D19" s="32">
        <v>6.2449979983984001E-2</v>
      </c>
      <c r="E19" s="20">
        <v>33.300000000000004</v>
      </c>
      <c r="F19" s="20">
        <v>1.9287301521985913</v>
      </c>
    </row>
    <row r="20" spans="1:6" x14ac:dyDescent="0.2">
      <c r="A20" t="s">
        <v>24</v>
      </c>
      <c r="B20" t="s">
        <v>90</v>
      </c>
      <c r="C20" s="20">
        <v>4.25</v>
      </c>
      <c r="D20" s="32">
        <v>0.22113344387495981</v>
      </c>
      <c r="E20" s="20">
        <v>7.7133333333333338</v>
      </c>
      <c r="F20" s="20">
        <v>0.10263202878893783</v>
      </c>
    </row>
    <row r="21" spans="1:6" x14ac:dyDescent="0.2">
      <c r="A21" t="s">
        <v>25</v>
      </c>
      <c r="B21" t="s">
        <v>42</v>
      </c>
      <c r="C21" s="20">
        <v>3.8799999999999994</v>
      </c>
      <c r="D21" s="32">
        <v>7.211102550927985E-2</v>
      </c>
      <c r="E21" s="20">
        <v>39.1</v>
      </c>
      <c r="F21" s="20">
        <v>2.9461839725312458</v>
      </c>
    </row>
    <row r="22" spans="1:6" x14ac:dyDescent="0.2">
      <c r="A22" t="s">
        <v>25</v>
      </c>
      <c r="B22" t="s">
        <v>90</v>
      </c>
      <c r="C22" s="20">
        <v>3.93</v>
      </c>
      <c r="D22" s="32">
        <v>3.60555127546398E-2</v>
      </c>
      <c r="E22" s="20">
        <v>8.0566666666666666</v>
      </c>
      <c r="F22" s="20">
        <v>0.13576941236277515</v>
      </c>
    </row>
    <row r="23" spans="1:6" x14ac:dyDescent="0.2">
      <c r="A23" t="s">
        <v>26</v>
      </c>
      <c r="B23" t="s">
        <v>42</v>
      </c>
      <c r="C23" s="20">
        <v>4.18</v>
      </c>
      <c r="D23" s="32">
        <v>0.38314488121336038</v>
      </c>
      <c r="E23" s="20">
        <v>34.366666666666667</v>
      </c>
      <c r="F23" s="20">
        <v>10.337472289362301</v>
      </c>
    </row>
    <row r="24" spans="1:6" x14ac:dyDescent="0.2">
      <c r="A24" t="s">
        <v>26</v>
      </c>
      <c r="B24" t="s">
        <v>90</v>
      </c>
      <c r="C24" s="20">
        <v>3.8666666666666667</v>
      </c>
      <c r="D24" s="32">
        <v>3.7859388972001938E-2</v>
      </c>
      <c r="E24" s="20">
        <v>8.8833333333333329</v>
      </c>
      <c r="F24" s="20">
        <v>0.13576941236277515</v>
      </c>
    </row>
    <row r="25" spans="1:6" x14ac:dyDescent="0.2">
      <c r="A25" t="s">
        <v>198</v>
      </c>
      <c r="B25" t="s">
        <v>42</v>
      </c>
      <c r="C25" s="20">
        <v>4.0566666666666658</v>
      </c>
      <c r="D25" s="32">
        <v>6.6583281184793869E-2</v>
      </c>
      <c r="E25" s="20">
        <v>43.733333333333327</v>
      </c>
      <c r="F25" s="20">
        <v>1.0692676621563615</v>
      </c>
    </row>
    <row r="26" spans="1:6" x14ac:dyDescent="0.2">
      <c r="A26" t="s">
        <v>41</v>
      </c>
      <c r="B26" t="s">
        <v>90</v>
      </c>
      <c r="C26" s="20">
        <v>4.1166666666666671</v>
      </c>
      <c r="D26" s="32">
        <v>0.19553345834749966</v>
      </c>
      <c r="E26" s="20">
        <v>3.2633333333333332</v>
      </c>
      <c r="F26" s="20">
        <v>2.0816659994661132E-2</v>
      </c>
    </row>
    <row r="27" spans="1:6" x14ac:dyDescent="0.2">
      <c r="A27" t="s">
        <v>27</v>
      </c>
      <c r="B27" t="s">
        <v>42</v>
      </c>
      <c r="C27" s="20">
        <v>3.84</v>
      </c>
      <c r="D27" s="32">
        <v>4.5825756949558538E-2</v>
      </c>
      <c r="E27" s="20">
        <v>38.06666666666667</v>
      </c>
      <c r="F27" s="20">
        <v>1.6441816606851345</v>
      </c>
    </row>
    <row r="28" spans="1:6" x14ac:dyDescent="0.2">
      <c r="A28" t="s">
        <v>27</v>
      </c>
      <c r="B28" t="s">
        <v>90</v>
      </c>
      <c r="C28" s="20">
        <v>4.6166666666666663</v>
      </c>
      <c r="D28" s="32">
        <v>0.12662279942148386</v>
      </c>
      <c r="E28" s="20">
        <v>8.7766666666666655</v>
      </c>
      <c r="F28" s="20">
        <v>1.154700538379227E-2</v>
      </c>
    </row>
    <row r="29" spans="1:6" x14ac:dyDescent="0.2">
      <c r="A29" t="s">
        <v>28</v>
      </c>
      <c r="B29" t="s">
        <v>42</v>
      </c>
      <c r="C29" s="20">
        <v>3.9866666666666668</v>
      </c>
      <c r="D29" s="32">
        <v>6.6583281184793619E-2</v>
      </c>
      <c r="E29" s="20">
        <v>25.933333333333334</v>
      </c>
      <c r="F29" s="20">
        <v>1.4011899704655799</v>
      </c>
    </row>
    <row r="30" spans="1:6" x14ac:dyDescent="0.2">
      <c r="A30" t="s">
        <v>28</v>
      </c>
      <c r="B30" t="s">
        <v>90</v>
      </c>
      <c r="C30" s="20">
        <v>3.8033333333333332</v>
      </c>
      <c r="D30" s="32">
        <v>3.2145502536643167E-2</v>
      </c>
      <c r="E30" s="20">
        <v>9.0299999999999994</v>
      </c>
      <c r="F30" s="20">
        <v>0.10816653826391934</v>
      </c>
    </row>
    <row r="31" spans="1:6" x14ac:dyDescent="0.2">
      <c r="A31" t="s">
        <v>29</v>
      </c>
      <c r="B31" t="s">
        <v>42</v>
      </c>
      <c r="C31" s="20">
        <v>3.8699999999999997</v>
      </c>
      <c r="D31" s="32">
        <v>4.3588989435406823E-2</v>
      </c>
      <c r="E31" s="20">
        <v>29.533333333333331</v>
      </c>
      <c r="F31" s="20">
        <v>0.73711147958320045</v>
      </c>
    </row>
    <row r="32" spans="1:6" x14ac:dyDescent="0.2">
      <c r="A32" t="s">
        <v>29</v>
      </c>
      <c r="B32" t="s">
        <v>90</v>
      </c>
      <c r="C32" s="20">
        <v>4.2233333333333336</v>
      </c>
      <c r="D32" s="32">
        <v>6.4291005073286014E-2</v>
      </c>
      <c r="E32" s="20">
        <v>6.52</v>
      </c>
      <c r="F32" s="20">
        <v>0.1442220510185592</v>
      </c>
    </row>
    <row r="33" spans="1:6" x14ac:dyDescent="0.2">
      <c r="A33" t="s">
        <v>30</v>
      </c>
      <c r="B33" t="s">
        <v>42</v>
      </c>
      <c r="C33" s="20">
        <v>3.8966666666666665</v>
      </c>
      <c r="D33" s="32">
        <v>5.8594652770823076E-2</v>
      </c>
      <c r="E33" s="20">
        <v>31.233333333333334</v>
      </c>
      <c r="F33" s="20">
        <v>2.0256686138984654</v>
      </c>
    </row>
    <row r="34" spans="1:6" x14ac:dyDescent="0.2">
      <c r="A34" t="s">
        <v>30</v>
      </c>
      <c r="B34" t="s">
        <v>90</v>
      </c>
      <c r="C34" s="20">
        <v>4.7633333333333328</v>
      </c>
      <c r="D34" s="32">
        <v>0.11846237095944577</v>
      </c>
      <c r="E34" s="20">
        <v>6.6999999999999993</v>
      </c>
      <c r="F34" s="20">
        <v>0.13527749258468705</v>
      </c>
    </row>
    <row r="35" spans="1:6" x14ac:dyDescent="0.2">
      <c r="A35" t="s">
        <v>199</v>
      </c>
      <c r="B35" t="s">
        <v>42</v>
      </c>
      <c r="C35" s="20">
        <v>3.8266666666666667</v>
      </c>
      <c r="D35" s="32">
        <v>3.2145502536643167E-2</v>
      </c>
      <c r="E35" s="20">
        <v>36.966666666666669</v>
      </c>
      <c r="F35" s="20">
        <v>0.80829037686547678</v>
      </c>
    </row>
    <row r="36" spans="1:6" x14ac:dyDescent="0.2">
      <c r="A36" t="s">
        <v>35</v>
      </c>
      <c r="B36" t="s">
        <v>42</v>
      </c>
      <c r="C36" s="20">
        <v>4.0599999999999996</v>
      </c>
      <c r="D36" s="32">
        <v>3.6055512754640112E-2</v>
      </c>
      <c r="E36" s="20">
        <v>57.966666666666661</v>
      </c>
      <c r="F36" s="20">
        <v>2.107921567168316</v>
      </c>
    </row>
    <row r="37" spans="1:6" x14ac:dyDescent="0.2">
      <c r="A37" t="s">
        <v>35</v>
      </c>
      <c r="B37" t="s">
        <v>90</v>
      </c>
      <c r="C37" s="20">
        <v>3.92</v>
      </c>
      <c r="D37" s="32">
        <v>2.0000000000000018E-2</v>
      </c>
      <c r="E37" s="20">
        <v>3.4666666666666668</v>
      </c>
      <c r="F37" s="20">
        <v>0.19857828011475287</v>
      </c>
    </row>
    <row r="38" spans="1:6" x14ac:dyDescent="0.2">
      <c r="A38" t="s">
        <v>36</v>
      </c>
      <c r="B38" t="s">
        <v>42</v>
      </c>
      <c r="C38" s="20">
        <v>4.2866666666666662</v>
      </c>
      <c r="D38" s="32">
        <v>0.16772994167212193</v>
      </c>
      <c r="E38" s="20">
        <v>35.466666666666661</v>
      </c>
      <c r="F38" s="20">
        <v>1.4294521094927728</v>
      </c>
    </row>
    <row r="39" spans="1:6" x14ac:dyDescent="0.2">
      <c r="A39" t="s">
        <v>36</v>
      </c>
      <c r="B39" t="s">
        <v>90</v>
      </c>
      <c r="C39" s="20">
        <v>4.1633333333333331</v>
      </c>
      <c r="D39" s="32">
        <v>3.5118845842842597E-2</v>
      </c>
      <c r="E39" s="20">
        <v>3.7933333333333334</v>
      </c>
      <c r="F39" s="20">
        <v>0.14364307617610167</v>
      </c>
    </row>
    <row r="40" spans="1:6" x14ac:dyDescent="0.2">
      <c r="A40" t="s">
        <v>37</v>
      </c>
      <c r="B40" t="s">
        <v>42</v>
      </c>
      <c r="C40" s="20">
        <v>3.8933333333333331</v>
      </c>
      <c r="D40" s="32">
        <v>5.773502691896263E-2</v>
      </c>
      <c r="E40" s="20">
        <v>25.7</v>
      </c>
      <c r="F40" s="20">
        <v>1.014889156509222</v>
      </c>
    </row>
    <row r="41" spans="1:6" x14ac:dyDescent="0.2">
      <c r="A41" t="s">
        <v>37</v>
      </c>
      <c r="B41" t="s">
        <v>90</v>
      </c>
      <c r="C41" s="20">
        <v>5.45</v>
      </c>
      <c r="D41" s="32">
        <v>9.1651513899116688E-2</v>
      </c>
      <c r="E41" s="20">
        <v>2.9266666666666663</v>
      </c>
      <c r="F41" s="20">
        <v>0.23629078131263026</v>
      </c>
    </row>
    <row r="42" spans="1:6" x14ac:dyDescent="0.2">
      <c r="A42" t="s">
        <v>38</v>
      </c>
      <c r="B42" t="s">
        <v>42</v>
      </c>
      <c r="C42" s="20">
        <v>4.5133333333333336</v>
      </c>
      <c r="D42" s="32">
        <v>2.5166114784235766E-2</v>
      </c>
      <c r="E42" s="20">
        <v>27.866666666666664</v>
      </c>
      <c r="F42" s="20">
        <v>0.83266639978645363</v>
      </c>
    </row>
    <row r="43" spans="1:6" x14ac:dyDescent="0.2">
      <c r="A43" t="s">
        <v>38</v>
      </c>
      <c r="B43" t="s">
        <v>90</v>
      </c>
      <c r="C43" s="20">
        <v>4.9266666666666667</v>
      </c>
      <c r="D43" s="32">
        <v>0.31469562013687657</v>
      </c>
      <c r="E43" s="20">
        <v>3.28</v>
      </c>
      <c r="F43" s="20">
        <v>8.7177978870813286E-2</v>
      </c>
    </row>
    <row r="44" spans="1:6" x14ac:dyDescent="0.2">
      <c r="A44" t="s">
        <v>201</v>
      </c>
      <c r="B44" t="s">
        <v>42</v>
      </c>
      <c r="C44" s="20">
        <v>3.9633333333333334</v>
      </c>
      <c r="D44" s="32">
        <v>4.0414518843273857E-2</v>
      </c>
      <c r="E44" s="20">
        <v>20.963333333333335</v>
      </c>
      <c r="F44" s="20">
        <v>2.8058213295456231</v>
      </c>
    </row>
    <row r="45" spans="1:6" x14ac:dyDescent="0.2">
      <c r="A45" t="s">
        <v>11</v>
      </c>
      <c r="B45" t="s">
        <v>42</v>
      </c>
      <c r="C45" s="20">
        <v>3.9433333333333334</v>
      </c>
      <c r="D45" s="32">
        <v>2.5166114784235971E-2</v>
      </c>
      <c r="E45" s="20">
        <v>0.22333333333333336</v>
      </c>
      <c r="F45" s="20">
        <v>1.1547005383792526E-2</v>
      </c>
    </row>
    <row r="46" spans="1:6" x14ac:dyDescent="0.2">
      <c r="A46" t="s">
        <v>11</v>
      </c>
      <c r="B46" t="s">
        <v>90</v>
      </c>
      <c r="C46" s="20">
        <v>4.6333333333333337</v>
      </c>
      <c r="D46" s="32">
        <v>0.20550750189064468</v>
      </c>
      <c r="E46" s="20">
        <v>17.116666666666667</v>
      </c>
      <c r="F46" s="20">
        <v>0.21548395145191993</v>
      </c>
    </row>
    <row r="47" spans="1:6" x14ac:dyDescent="0.2">
      <c r="A47" t="s">
        <v>12</v>
      </c>
      <c r="B47" t="s">
        <v>42</v>
      </c>
      <c r="C47" s="20">
        <v>4.0533333333333337</v>
      </c>
      <c r="D47" s="32">
        <v>2.081665999466124E-2</v>
      </c>
      <c r="E47" s="20">
        <v>0.24333333333333332</v>
      </c>
      <c r="F47" s="20">
        <v>5.7735026918962632E-3</v>
      </c>
    </row>
    <row r="48" spans="1:6" x14ac:dyDescent="0.2">
      <c r="A48" t="s">
        <v>12</v>
      </c>
      <c r="B48" t="s">
        <v>90</v>
      </c>
      <c r="C48" s="20">
        <v>3.8666666666666671</v>
      </c>
      <c r="D48" s="32">
        <v>5.7735026918963907E-3</v>
      </c>
      <c r="E48" s="20">
        <v>13.546666666666667</v>
      </c>
      <c r="F48" s="20">
        <v>0.16196707484341852</v>
      </c>
    </row>
    <row r="49" spans="1:6" x14ac:dyDescent="0.2">
      <c r="A49" t="s">
        <v>13</v>
      </c>
      <c r="B49" t="s">
        <v>42</v>
      </c>
      <c r="C49" s="20">
        <v>3.6466666666666665</v>
      </c>
      <c r="D49" s="32">
        <v>5.7735026918961348E-3</v>
      </c>
      <c r="E49" s="20">
        <v>0.26</v>
      </c>
      <c r="F49" s="20">
        <v>1.0000000000000009E-2</v>
      </c>
    </row>
    <row r="50" spans="1:6" x14ac:dyDescent="0.2">
      <c r="A50" t="s">
        <v>13</v>
      </c>
      <c r="B50" t="s">
        <v>90</v>
      </c>
      <c r="C50" s="20">
        <v>3.8133333333333339</v>
      </c>
      <c r="D50" s="32">
        <v>2.0816659994661309E-2</v>
      </c>
      <c r="E50" s="20">
        <v>13.950000000000001</v>
      </c>
      <c r="F50" s="20">
        <v>9.6436507609929514E-2</v>
      </c>
    </row>
    <row r="51" spans="1:6" x14ac:dyDescent="0.2">
      <c r="A51" t="s">
        <v>14</v>
      </c>
      <c r="B51" t="s">
        <v>42</v>
      </c>
      <c r="C51" s="20">
        <v>4.2850000000000001</v>
      </c>
      <c r="D51" s="32">
        <v>4.9497474683058526E-2</v>
      </c>
      <c r="E51" s="20">
        <v>26.25</v>
      </c>
      <c r="F51" s="20">
        <v>0.91923881554250975</v>
      </c>
    </row>
    <row r="52" spans="1:6" x14ac:dyDescent="0.2">
      <c r="A52" t="s">
        <v>14</v>
      </c>
      <c r="B52" t="s">
        <v>90</v>
      </c>
      <c r="C52" s="20">
        <v>4.0266666666666673</v>
      </c>
      <c r="D52" s="32">
        <v>3.5118845842842181E-2</v>
      </c>
      <c r="E52" s="20">
        <v>13.76</v>
      </c>
      <c r="F52" s="20">
        <v>7.9372539331937705E-2</v>
      </c>
    </row>
    <row r="53" spans="1:6" x14ac:dyDescent="0.2">
      <c r="A53" t="s">
        <v>44</v>
      </c>
      <c r="B53" t="s">
        <v>90</v>
      </c>
      <c r="C53" s="20">
        <v>3.9566666666666666</v>
      </c>
      <c r="D53" s="32">
        <v>5.507570547286076E-2</v>
      </c>
      <c r="E53" s="20">
        <v>14.350000000000001</v>
      </c>
      <c r="F53" s="20">
        <v>7.0000000000000534E-2</v>
      </c>
    </row>
    <row r="54" spans="1:6" x14ac:dyDescent="0.2">
      <c r="A54" t="s">
        <v>194</v>
      </c>
      <c r="B54" t="s">
        <v>42</v>
      </c>
      <c r="C54" s="20">
        <v>5.7033333333333331</v>
      </c>
      <c r="D54" s="32">
        <v>0.17156145643277068</v>
      </c>
      <c r="E54" s="20">
        <v>30.333333333333332</v>
      </c>
      <c r="F54" s="20">
        <v>1.5502687938977993</v>
      </c>
    </row>
    <row r="55" spans="1:6" x14ac:dyDescent="0.2">
      <c r="A55" t="s">
        <v>39</v>
      </c>
      <c r="B55" t="s">
        <v>90</v>
      </c>
      <c r="C55" s="20">
        <v>3.7733333333333334</v>
      </c>
      <c r="D55" s="32">
        <v>2.0816659994661309E-2</v>
      </c>
      <c r="E55" s="20">
        <v>3.3166666666666664</v>
      </c>
      <c r="F55" s="20">
        <v>1.5275252316519579E-2</v>
      </c>
    </row>
    <row r="56" spans="1:6" x14ac:dyDescent="0.2">
      <c r="A56" t="s">
        <v>16</v>
      </c>
      <c r="B56" t="s">
        <v>42</v>
      </c>
      <c r="C56" s="20">
        <v>3.84</v>
      </c>
      <c r="D56" s="32">
        <v>0.12288205727444505</v>
      </c>
      <c r="E56" s="20">
        <v>26.293333333333333</v>
      </c>
      <c r="F56" s="20">
        <v>8.9328681470921474</v>
      </c>
    </row>
    <row r="57" spans="1:6" x14ac:dyDescent="0.2">
      <c r="A57" t="s">
        <v>16</v>
      </c>
      <c r="B57" t="s">
        <v>90</v>
      </c>
      <c r="C57" s="20">
        <v>4.0233333333333334</v>
      </c>
      <c r="D57" s="32">
        <v>3.0550504633038766E-2</v>
      </c>
      <c r="E57" s="20">
        <v>13.170000000000002</v>
      </c>
      <c r="F57" s="20">
        <v>0.1153256259467082</v>
      </c>
    </row>
    <row r="58" spans="1:6" x14ac:dyDescent="0.2">
      <c r="A58" t="s">
        <v>45</v>
      </c>
      <c r="B58" t="s">
        <v>42</v>
      </c>
      <c r="C58" s="20">
        <v>4.13</v>
      </c>
      <c r="D58" s="32">
        <v>0.62385895841928518</v>
      </c>
      <c r="E58" s="20">
        <v>32.666666666666664</v>
      </c>
      <c r="F58" s="20">
        <v>1.2583057392117918</v>
      </c>
    </row>
    <row r="59" spans="1:6" x14ac:dyDescent="0.2">
      <c r="A59" t="s">
        <v>17</v>
      </c>
      <c r="B59" t="s">
        <v>42</v>
      </c>
      <c r="C59" s="20">
        <v>3.7333333333333329</v>
      </c>
      <c r="D59" s="32">
        <v>5.5075705472860961E-2</v>
      </c>
      <c r="E59" s="20">
        <v>32.666666666666664</v>
      </c>
      <c r="F59" s="20">
        <v>1.2583057392117918</v>
      </c>
    </row>
    <row r="60" spans="1:6" x14ac:dyDescent="0.2">
      <c r="A60" t="s">
        <v>17</v>
      </c>
      <c r="B60" t="s">
        <v>90</v>
      </c>
      <c r="C60" s="20">
        <v>4.1633333333333331</v>
      </c>
      <c r="D60" s="32">
        <v>0.10408329997330676</v>
      </c>
      <c r="E60" s="20">
        <v>13.216666666666669</v>
      </c>
      <c r="F60" s="20">
        <v>0.17097758137642924</v>
      </c>
    </row>
    <row r="61" spans="1:6" x14ac:dyDescent="0.2">
      <c r="A61" t="s">
        <v>18</v>
      </c>
      <c r="B61" t="s">
        <v>42</v>
      </c>
      <c r="C61" s="20">
        <v>3.7666666666666671</v>
      </c>
      <c r="D61" s="32">
        <v>7.5055534994651285E-2</v>
      </c>
      <c r="E61" s="20">
        <v>38.4</v>
      </c>
      <c r="F61" s="20">
        <v>3.5</v>
      </c>
    </row>
    <row r="62" spans="1:6" x14ac:dyDescent="0.2">
      <c r="A62" t="s">
        <v>18</v>
      </c>
      <c r="B62" t="s">
        <v>90</v>
      </c>
      <c r="C62" s="20">
        <v>4.12</v>
      </c>
      <c r="D62" s="32">
        <v>7.549834435270765E-2</v>
      </c>
      <c r="E62" s="20">
        <v>14.100000000000001</v>
      </c>
      <c r="F62" s="20">
        <v>0.1664331697709325</v>
      </c>
    </row>
    <row r="63" spans="1:6" x14ac:dyDescent="0.2">
      <c r="A63" t="s">
        <v>197</v>
      </c>
      <c r="B63" t="s">
        <v>42</v>
      </c>
      <c r="C63" s="20">
        <v>4.17</v>
      </c>
      <c r="D63" s="32">
        <v>0.10816653826391973</v>
      </c>
      <c r="E63" s="20">
        <v>40.9</v>
      </c>
      <c r="F63" s="20">
        <v>0.60000000000000142</v>
      </c>
    </row>
    <row r="64" spans="1:6" x14ac:dyDescent="0.2">
      <c r="A64" t="s">
        <v>7</v>
      </c>
      <c r="B64" s="36" t="s">
        <v>42</v>
      </c>
      <c r="C64" s="37">
        <v>3.9</v>
      </c>
      <c r="D64" s="38">
        <v>0.01</v>
      </c>
      <c r="E64" s="37">
        <v>0.3</v>
      </c>
      <c r="F64" s="37">
        <v>0.02</v>
      </c>
    </row>
    <row r="65" spans="1:6" x14ac:dyDescent="0.2">
      <c r="A65" t="s">
        <v>7</v>
      </c>
      <c r="B65" t="s">
        <v>90</v>
      </c>
      <c r="C65" s="20">
        <v>3.8966666666666665</v>
      </c>
      <c r="D65" s="32">
        <v>1.5275252316519577E-2</v>
      </c>
      <c r="E65" s="20">
        <v>16.106666666666666</v>
      </c>
      <c r="F65" s="20">
        <v>0.43131581623368792</v>
      </c>
    </row>
    <row r="66" spans="1:6" x14ac:dyDescent="0.2">
      <c r="A66" t="s">
        <v>8</v>
      </c>
      <c r="B66" t="s">
        <v>42</v>
      </c>
      <c r="C66" s="20">
        <v>4.2233333333333336</v>
      </c>
      <c r="D66" s="32">
        <v>2.8867513459481187E-2</v>
      </c>
      <c r="E66" s="20">
        <v>0.28000000000000003</v>
      </c>
      <c r="F66" s="20">
        <v>9.9999999999999811E-3</v>
      </c>
    </row>
    <row r="67" spans="1:6" x14ac:dyDescent="0.2">
      <c r="A67" t="s">
        <v>8</v>
      </c>
      <c r="B67" t="s">
        <v>90</v>
      </c>
      <c r="C67" s="20">
        <v>4.3099999999999996</v>
      </c>
      <c r="D67" s="32">
        <v>1.0000000000000231E-2</v>
      </c>
      <c r="E67" s="20">
        <v>16.446666666666669</v>
      </c>
      <c r="F67" s="20">
        <v>0.32331615074618969</v>
      </c>
    </row>
    <row r="68" spans="1:6" x14ac:dyDescent="0.2">
      <c r="A68" t="s">
        <v>9</v>
      </c>
      <c r="B68" t="s">
        <v>42</v>
      </c>
      <c r="C68" s="20">
        <v>4.0766666666666671</v>
      </c>
      <c r="D68" s="32">
        <v>4.1633319989322626E-2</v>
      </c>
      <c r="E68" s="20">
        <v>0.30333333333333329</v>
      </c>
      <c r="F68" s="20">
        <v>5.7735026918962623E-3</v>
      </c>
    </row>
    <row r="69" spans="1:6" x14ac:dyDescent="0.2">
      <c r="A69" t="s">
        <v>9</v>
      </c>
      <c r="B69" t="s">
        <v>90</v>
      </c>
      <c r="C69" s="20">
        <v>3.9866666666666668</v>
      </c>
      <c r="D69" s="32">
        <v>2.0816659994661132E-2</v>
      </c>
      <c r="E69" s="20">
        <v>15.63</v>
      </c>
      <c r="F69" s="20">
        <v>5.291502622129169E-2</v>
      </c>
    </row>
    <row r="70" spans="1:6" x14ac:dyDescent="0.2">
      <c r="A70" t="s">
        <v>10</v>
      </c>
      <c r="B70" t="s">
        <v>42</v>
      </c>
      <c r="C70" s="20">
        <v>4.0566666666666666</v>
      </c>
      <c r="D70" s="32">
        <v>5.6862407030773408E-2</v>
      </c>
      <c r="E70" s="20">
        <v>0.34</v>
      </c>
      <c r="F70" s="20">
        <v>9.9999999999999811E-3</v>
      </c>
    </row>
    <row r="71" spans="1:6" x14ac:dyDescent="0.2">
      <c r="A71" t="s">
        <v>10</v>
      </c>
      <c r="B71" t="s">
        <v>90</v>
      </c>
      <c r="C71" s="20">
        <v>4.0100000000000007</v>
      </c>
      <c r="D71" s="32">
        <v>2.6457513110645928E-2</v>
      </c>
      <c r="E71" s="20">
        <v>14.226666666666668</v>
      </c>
      <c r="F71" s="20">
        <v>5.7735026918961348E-3</v>
      </c>
    </row>
    <row r="72" spans="1:6" x14ac:dyDescent="0.2">
      <c r="A72" t="s">
        <v>193</v>
      </c>
      <c r="B72" t="s">
        <v>42</v>
      </c>
      <c r="C72" s="20">
        <v>4.1566666666666663</v>
      </c>
      <c r="D72" s="32">
        <v>0.11239810200058276</v>
      </c>
      <c r="E72" s="20">
        <v>0.18000000000000002</v>
      </c>
      <c r="F72" s="20">
        <v>9.999999999999995E-3</v>
      </c>
    </row>
    <row r="73" spans="1:6" x14ac:dyDescent="0.2">
      <c r="A73" t="s">
        <v>19</v>
      </c>
      <c r="B73" t="s">
        <v>42</v>
      </c>
      <c r="C73" s="20">
        <v>3.9666666666666668</v>
      </c>
      <c r="D73" s="32">
        <v>2.3094010767585049E-2</v>
      </c>
      <c r="E73" s="20">
        <v>18.553333333333331</v>
      </c>
      <c r="F73" s="20">
        <v>0.24785748593361814</v>
      </c>
    </row>
    <row r="74" spans="1:6" x14ac:dyDescent="0.2">
      <c r="A74" t="s">
        <v>19</v>
      </c>
      <c r="B74" t="s">
        <v>90</v>
      </c>
      <c r="C74" s="20">
        <v>4.123333333333334</v>
      </c>
      <c r="D74" s="32">
        <v>4.5092497528228866E-2</v>
      </c>
      <c r="E74" s="20">
        <v>13.633333333333333</v>
      </c>
      <c r="F74" s="20">
        <v>7.571877794400407E-2</v>
      </c>
    </row>
    <row r="75" spans="1:6" x14ac:dyDescent="0.2">
      <c r="A75" t="s">
        <v>20</v>
      </c>
      <c r="B75" t="s">
        <v>42</v>
      </c>
      <c r="C75" s="20">
        <v>4.83</v>
      </c>
      <c r="D75" s="32">
        <v>9.9999999999997868E-3</v>
      </c>
      <c r="E75" s="20">
        <v>17.646666666666665</v>
      </c>
      <c r="F75" s="20">
        <v>0.55193598662646892</v>
      </c>
    </row>
    <row r="76" spans="1:6" x14ac:dyDescent="0.2">
      <c r="A76" t="s">
        <v>20</v>
      </c>
      <c r="B76" t="s">
        <v>90</v>
      </c>
      <c r="C76" s="20">
        <v>4.1733333333333329</v>
      </c>
      <c r="D76" s="32">
        <v>3.0550504633039155E-2</v>
      </c>
      <c r="E76" s="20">
        <v>13.476666666666667</v>
      </c>
      <c r="F76" s="20">
        <v>8.6216781042516996E-2</v>
      </c>
    </row>
    <row r="77" spans="1:6" x14ac:dyDescent="0.2">
      <c r="A77" t="s">
        <v>48</v>
      </c>
      <c r="B77" t="s">
        <v>42</v>
      </c>
      <c r="C77" s="20">
        <v>3.89</v>
      </c>
      <c r="D77" s="32">
        <v>1.0000000000000009E-2</v>
      </c>
      <c r="E77" s="20">
        <v>18.006666666666664</v>
      </c>
      <c r="F77" s="20">
        <v>0.32145502536643106</v>
      </c>
    </row>
    <row r="78" spans="1:6" x14ac:dyDescent="0.2">
      <c r="A78" t="s">
        <v>21</v>
      </c>
      <c r="B78" t="s">
        <v>90</v>
      </c>
      <c r="C78" s="20">
        <v>4.09</v>
      </c>
      <c r="D78" s="32">
        <v>2.0000000000000018E-2</v>
      </c>
      <c r="E78" s="20">
        <v>9.6966666666666654</v>
      </c>
      <c r="F78" s="20">
        <v>5.6862407030773048E-2</v>
      </c>
    </row>
    <row r="79" spans="1:6" x14ac:dyDescent="0.2">
      <c r="A79" t="s">
        <v>195</v>
      </c>
      <c r="B79" t="s">
        <v>42</v>
      </c>
      <c r="C79" s="20">
        <v>4.1166666666666663</v>
      </c>
      <c r="D79" s="32">
        <v>7.3711147958320219E-2</v>
      </c>
      <c r="E79" s="20">
        <v>18.7</v>
      </c>
      <c r="F79" s="20">
        <v>0.80541914553852001</v>
      </c>
    </row>
    <row r="80" spans="1:6" x14ac:dyDescent="0.2">
      <c r="A80" t="s">
        <v>81</v>
      </c>
      <c r="B80" t="s">
        <v>90</v>
      </c>
      <c r="C80" s="20">
        <v>4</v>
      </c>
      <c r="D80" s="32">
        <v>7.8102496759066414E-2</v>
      </c>
      <c r="E80" s="20">
        <v>3.3266666666666667</v>
      </c>
      <c r="F80" s="20">
        <v>5.7735026918963907E-3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3EAE-BF5B-E04B-BBEE-5B6FA5627043}">
  <dimension ref="A1:F18"/>
  <sheetViews>
    <sheetView zoomScale="218" zoomScaleNormal="218" workbookViewId="0">
      <selection activeCell="A28" sqref="A28"/>
    </sheetView>
  </sheetViews>
  <sheetFormatPr baseColWidth="10" defaultRowHeight="15" x14ac:dyDescent="0.2"/>
  <cols>
    <col min="3" max="3" width="17.6640625" customWidth="1"/>
    <col min="4" max="4" width="16.83203125" customWidth="1"/>
    <col min="5" max="5" width="20" customWidth="1"/>
    <col min="6" max="6" width="18.1640625" customWidth="1"/>
  </cols>
  <sheetData>
    <row r="1" spans="1:6" x14ac:dyDescent="0.2">
      <c r="C1" t="s">
        <v>229</v>
      </c>
      <c r="D1" t="s">
        <v>230</v>
      </c>
      <c r="E1" t="s">
        <v>231</v>
      </c>
      <c r="F1" t="s">
        <v>232</v>
      </c>
    </row>
    <row r="2" spans="1:6" x14ac:dyDescent="0.2">
      <c r="A2" t="s">
        <v>98</v>
      </c>
      <c r="B2" t="s">
        <v>42</v>
      </c>
      <c r="C2" s="18">
        <v>3.9649999999999999</v>
      </c>
      <c r="D2" s="18">
        <v>9.4820404401737737E-2</v>
      </c>
      <c r="E2" s="18">
        <v>11.9375</v>
      </c>
      <c r="F2" s="18">
        <v>5.2934489959503033</v>
      </c>
    </row>
    <row r="3" spans="1:6" x14ac:dyDescent="0.2">
      <c r="A3" t="s">
        <v>97</v>
      </c>
      <c r="B3" t="s">
        <v>42</v>
      </c>
      <c r="C3" s="18">
        <v>3.9783333333333331</v>
      </c>
      <c r="D3" s="18">
        <v>6.3936521549727537E-2</v>
      </c>
      <c r="E3" s="18">
        <v>20.501666666666669</v>
      </c>
      <c r="F3" s="18">
        <v>3.3206703412340399</v>
      </c>
    </row>
    <row r="4" spans="1:6" x14ac:dyDescent="0.2">
      <c r="A4" t="s">
        <v>97</v>
      </c>
      <c r="B4" t="s">
        <v>90</v>
      </c>
      <c r="C4" s="18">
        <v>4.4608333333333334</v>
      </c>
      <c r="D4" s="18">
        <v>0.66638043097609156</v>
      </c>
      <c r="E4" s="18">
        <v>5.4816666666666665</v>
      </c>
      <c r="F4" s="18">
        <v>0.85541944345591681</v>
      </c>
    </row>
    <row r="5" spans="1:6" x14ac:dyDescent="0.2">
      <c r="A5" t="s">
        <v>96</v>
      </c>
      <c r="B5" t="s">
        <v>42</v>
      </c>
      <c r="C5" s="18">
        <v>3.9683333333333337</v>
      </c>
      <c r="D5" s="18">
        <v>0.21924802614777855</v>
      </c>
      <c r="E5" s="18">
        <v>35.800000000000004</v>
      </c>
      <c r="F5" s="18">
        <v>5.2066391183843965</v>
      </c>
    </row>
    <row r="6" spans="1:6" x14ac:dyDescent="0.2">
      <c r="A6" t="s">
        <v>96</v>
      </c>
      <c r="B6" t="s">
        <v>90</v>
      </c>
      <c r="C6" s="18">
        <v>4.0472727272727269</v>
      </c>
      <c r="D6" s="18">
        <v>0.20159816016476487</v>
      </c>
      <c r="E6" s="18">
        <v>8.6263636363636369</v>
      </c>
      <c r="F6" s="18">
        <v>1.0262872183484764</v>
      </c>
    </row>
    <row r="7" spans="1:6" x14ac:dyDescent="0.2">
      <c r="A7" t="s">
        <v>95</v>
      </c>
      <c r="B7" t="s">
        <v>42</v>
      </c>
      <c r="C7" s="18">
        <v>3.898333333333333</v>
      </c>
      <c r="D7" s="18">
        <v>7.37111479583199E-2</v>
      </c>
      <c r="E7" s="18">
        <v>31.191666666666666</v>
      </c>
      <c r="F7" s="18">
        <v>4.7828212163825299</v>
      </c>
    </row>
    <row r="8" spans="1:6" x14ac:dyDescent="0.2">
      <c r="A8" t="s">
        <v>95</v>
      </c>
      <c r="B8" t="s">
        <v>90</v>
      </c>
      <c r="C8" s="18">
        <v>4.3516666666666666</v>
      </c>
      <c r="D8" s="18">
        <v>0.39783124182207841</v>
      </c>
      <c r="E8" s="18">
        <v>7.756666666666665</v>
      </c>
      <c r="F8" s="18">
        <v>1.2069822122160991</v>
      </c>
    </row>
    <row r="9" spans="1:6" x14ac:dyDescent="0.2">
      <c r="A9" t="s">
        <v>94</v>
      </c>
      <c r="B9" t="s">
        <v>42</v>
      </c>
      <c r="C9" s="18">
        <v>4.1883333333333335</v>
      </c>
      <c r="D9" s="18">
        <v>0.25640285537104357</v>
      </c>
      <c r="E9" s="18">
        <v>36.75</v>
      </c>
      <c r="F9" s="18">
        <v>13.398948398356406</v>
      </c>
    </row>
    <row r="10" spans="1:6" x14ac:dyDescent="0.2">
      <c r="A10" t="s">
        <v>94</v>
      </c>
      <c r="B10" t="s">
        <v>90</v>
      </c>
      <c r="C10" s="18">
        <v>4.6150000000000002</v>
      </c>
      <c r="D10" s="18">
        <v>0.65103414238075941</v>
      </c>
      <c r="E10" s="18">
        <v>3.3666666666666671</v>
      </c>
      <c r="F10" s="18">
        <v>0.36010941098336074</v>
      </c>
    </row>
    <row r="11" spans="1:6" x14ac:dyDescent="0.2">
      <c r="A11" s="33" t="s">
        <v>91</v>
      </c>
      <c r="B11" s="33" t="s">
        <v>42</v>
      </c>
      <c r="C11" s="39">
        <v>3.9545454545454537</v>
      </c>
      <c r="D11" s="39">
        <v>0.23174829606120678</v>
      </c>
      <c r="E11" s="39">
        <v>0.2422222222222222</v>
      </c>
      <c r="F11" s="39">
        <v>1.7873008824606018E-2</v>
      </c>
    </row>
    <row r="12" spans="1:6" x14ac:dyDescent="0.2">
      <c r="A12" t="s">
        <v>91</v>
      </c>
      <c r="B12" t="s">
        <v>90</v>
      </c>
      <c r="C12" s="18">
        <v>4.0593333333333339</v>
      </c>
      <c r="D12" s="18">
        <v>0.3173656446135158</v>
      </c>
      <c r="E12" s="18">
        <v>14.544666666666664</v>
      </c>
      <c r="F12" s="18">
        <v>1.3638593699323915</v>
      </c>
    </row>
    <row r="13" spans="1:6" x14ac:dyDescent="0.2">
      <c r="A13" t="s">
        <v>89</v>
      </c>
      <c r="B13" t="s">
        <v>42</v>
      </c>
      <c r="C13" s="18">
        <v>3.8675000000000002</v>
      </c>
      <c r="D13" s="18">
        <v>0.31900769440706134</v>
      </c>
      <c r="E13" s="18">
        <v>32.506666666666661</v>
      </c>
      <c r="F13" s="18">
        <v>6.1095295657809769</v>
      </c>
    </row>
    <row r="14" spans="1:6" x14ac:dyDescent="0.2">
      <c r="A14" t="s">
        <v>89</v>
      </c>
      <c r="B14" t="s">
        <v>90</v>
      </c>
      <c r="C14" s="18">
        <v>4.1022222222222222</v>
      </c>
      <c r="D14" s="18">
        <v>9.0661151793061029E-2</v>
      </c>
      <c r="E14" s="18">
        <v>13.495555555555555</v>
      </c>
      <c r="F14" s="18">
        <v>0.47273436280619352</v>
      </c>
    </row>
    <row r="15" spans="1:6" x14ac:dyDescent="0.2">
      <c r="A15" t="s">
        <v>88</v>
      </c>
      <c r="B15" t="s">
        <v>42</v>
      </c>
      <c r="C15" s="18">
        <v>4.1188888888888888</v>
      </c>
      <c r="D15" s="18">
        <v>8.7527773370006001E-2</v>
      </c>
      <c r="E15" s="18">
        <v>0.30777777777777776</v>
      </c>
      <c r="F15" s="18">
        <v>2.7284509239574831E-2</v>
      </c>
    </row>
    <row r="16" spans="1:6" x14ac:dyDescent="0.2">
      <c r="A16" t="s">
        <v>88</v>
      </c>
      <c r="B16" t="s">
        <v>90</v>
      </c>
      <c r="C16" s="18">
        <v>4.0508333333333324</v>
      </c>
      <c r="D16" s="18">
        <v>0.16323203414065809</v>
      </c>
      <c r="E16" s="18">
        <v>15.602499999999999</v>
      </c>
      <c r="F16" s="18">
        <v>0.9129485199067906</v>
      </c>
    </row>
    <row r="17" spans="1:6" x14ac:dyDescent="0.2">
      <c r="A17" t="s">
        <v>92</v>
      </c>
      <c r="B17" t="s">
        <v>42</v>
      </c>
      <c r="C17" s="18">
        <v>4.2008333333333345</v>
      </c>
      <c r="D17" s="18">
        <v>0.39027864948319207</v>
      </c>
      <c r="E17" s="18">
        <v>18.226666666666667</v>
      </c>
      <c r="F17" s="18">
        <v>0.63122295921680815</v>
      </c>
    </row>
    <row r="18" spans="1:6" x14ac:dyDescent="0.2">
      <c r="A18" t="s">
        <v>92</v>
      </c>
      <c r="B18" t="s">
        <v>90</v>
      </c>
      <c r="C18" s="18">
        <v>4.1288888888888886</v>
      </c>
      <c r="D18" s="18">
        <v>4.6487752269937767E-2</v>
      </c>
      <c r="E18" s="18">
        <v>12.268888888888892</v>
      </c>
      <c r="F18" s="18">
        <v>1.9314207493736284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P_humedad</vt:lpstr>
      <vt:lpstr>P_humedad_ind</vt:lpstr>
      <vt:lpstr>P_humedad_sitios</vt:lpstr>
      <vt:lpstr>CRAD</vt:lpstr>
      <vt:lpstr>CRAD_ind</vt:lpstr>
      <vt:lpstr>CRAD_sitios</vt:lpstr>
      <vt:lpstr>pH_Conductividad</vt:lpstr>
      <vt:lpstr>pH_cond_ind</vt:lpstr>
      <vt:lpstr>pH_cond_sitios</vt:lpstr>
      <vt:lpstr>P_textura</vt:lpstr>
      <vt:lpstr>P_color</vt:lpstr>
      <vt:lpstr>P_Micronutrientes</vt:lpstr>
      <vt:lpstr>Resumen</vt:lpstr>
      <vt:lpstr>Resumen_todos_datos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2021-08-11T00:51:22Z</dcterms:created>
  <dcterms:modified xsi:type="dcterms:W3CDTF">2022-05-31T04:16:28Z</dcterms:modified>
  <cp:category/>
  <cp:contentStatus/>
</cp:coreProperties>
</file>