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Incubation Experiment/"/>
    </mc:Choice>
  </mc:AlternateContent>
  <xr:revisionPtr revIDLastSave="0" documentId="13_ncr:1_{D995C901-87A6-D742-B438-E054D995E53B}" xr6:coauthVersionLast="47" xr6:coauthVersionMax="47" xr10:uidLastSave="{00000000-0000-0000-0000-000000000000}"/>
  <bookViews>
    <workbookView xWindow="9400" yWindow="740" windowWidth="20180" windowHeight="16400" firstSheet="6" activeTab="10" xr2:uid="{F982B243-F41F-4EF3-813A-0AA03D9E8142}"/>
  </bookViews>
  <sheets>
    <sheet name="IC Exp. " sheetId="2" r:id="rId1"/>
    <sheet name="IC. Exp" sheetId="5" r:id="rId2"/>
    <sheet name="IC. OHNE ARE+R" sheetId="3" r:id="rId3"/>
    <sheet name="IC. ARE+R CLEAN" sheetId="4" r:id="rId4"/>
    <sheet name="IC. R_and_Control OHNE" sheetId="6" r:id="rId5"/>
    <sheet name="IC.R and Control Clean" sheetId="7" r:id="rId6"/>
    <sheet name="IC. CLEAN" sheetId="9" r:id="rId7"/>
    <sheet name="Content in 50ml" sheetId="10" r:id="rId8"/>
    <sheet name="Sample weight in g" sheetId="11" r:id="rId9"/>
    <sheet name="Concerntration ug per g" sheetId="12" r:id="rId10"/>
    <sheet name="Concerntration ready" sheetId="13" r:id="rId11"/>
    <sheet name="soil characterization" sheetId="15" r:id="rId12"/>
    <sheet name="Concerntration for Stat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5" l="1"/>
  <c r="E47" i="15"/>
  <c r="C47" i="15"/>
  <c r="D44" i="15"/>
  <c r="E44" i="15"/>
  <c r="C44" i="15"/>
  <c r="E42" i="15"/>
  <c r="D42" i="15"/>
  <c r="C42" i="15"/>
  <c r="E40" i="15"/>
  <c r="C40" i="15"/>
  <c r="D40" i="15"/>
  <c r="G72" i="13"/>
  <c r="F77" i="13"/>
  <c r="F76" i="13"/>
  <c r="F75" i="13"/>
  <c r="F74" i="13"/>
  <c r="F73" i="13"/>
  <c r="F72" i="13"/>
  <c r="E77" i="13"/>
  <c r="E75" i="13"/>
  <c r="E74" i="13"/>
  <c r="E73" i="13"/>
  <c r="E72" i="13"/>
  <c r="D74" i="13"/>
  <c r="D72" i="13"/>
  <c r="C77" i="13"/>
  <c r="C76" i="13"/>
  <c r="C75" i="13"/>
  <c r="C74" i="13"/>
  <c r="C73" i="13"/>
  <c r="C72" i="13"/>
  <c r="B77" i="13"/>
  <c r="B76" i="13"/>
  <c r="B75" i="13"/>
  <c r="B74" i="13"/>
  <c r="B73" i="13"/>
  <c r="B72" i="13"/>
  <c r="J6" i="15"/>
  <c r="J4" i="15"/>
  <c r="J3" i="15"/>
  <c r="J2" i="15"/>
  <c r="G6" i="15"/>
  <c r="G5" i="15"/>
  <c r="G4" i="15"/>
  <c r="G3" i="15"/>
  <c r="G2" i="15"/>
  <c r="F16" i="15"/>
  <c r="F14" i="15"/>
  <c r="F13" i="15"/>
  <c r="F12" i="15"/>
  <c r="C15" i="15"/>
  <c r="C14" i="15"/>
  <c r="C13" i="15"/>
  <c r="C12" i="15"/>
  <c r="C11" i="15"/>
  <c r="G35" i="13"/>
  <c r="O35" i="13"/>
  <c r="P25" i="13"/>
  <c r="O25" i="13"/>
  <c r="N25" i="13"/>
  <c r="M25" i="13"/>
  <c r="L25" i="13"/>
  <c r="L44" i="13" s="1"/>
  <c r="L53" i="13" s="1"/>
  <c r="K25" i="13"/>
  <c r="J25" i="13"/>
  <c r="I25" i="13"/>
  <c r="H25" i="13"/>
  <c r="G25" i="13"/>
  <c r="F25" i="13"/>
  <c r="E25" i="13"/>
  <c r="D25" i="13"/>
  <c r="D44" i="13" s="1"/>
  <c r="D53" i="13" s="1"/>
  <c r="C25" i="13"/>
  <c r="B25" i="13"/>
  <c r="P24" i="13"/>
  <c r="O24" i="13"/>
  <c r="O44" i="13" s="1"/>
  <c r="O53" i="13" s="1"/>
  <c r="N24" i="13"/>
  <c r="M24" i="13"/>
  <c r="L24" i="13"/>
  <c r="K24" i="13"/>
  <c r="J24" i="13"/>
  <c r="I24" i="13"/>
  <c r="H24" i="13"/>
  <c r="G24" i="13"/>
  <c r="G44" i="13" s="1"/>
  <c r="G53" i="13" s="1"/>
  <c r="F24" i="13"/>
  <c r="E24" i="13"/>
  <c r="D24" i="13"/>
  <c r="C24" i="13"/>
  <c r="B24" i="13"/>
  <c r="P23" i="13"/>
  <c r="O23" i="13"/>
  <c r="N23" i="13"/>
  <c r="M23" i="13"/>
  <c r="L23" i="13"/>
  <c r="K23" i="13"/>
  <c r="J23" i="13"/>
  <c r="I23" i="13"/>
  <c r="I35" i="13" s="1"/>
  <c r="H23" i="13"/>
  <c r="G23" i="13"/>
  <c r="F23" i="13"/>
  <c r="E23" i="13"/>
  <c r="D23" i="13"/>
  <c r="C23" i="13"/>
  <c r="B23" i="13"/>
  <c r="P22" i="13"/>
  <c r="O22" i="13"/>
  <c r="N22" i="13"/>
  <c r="M22" i="13"/>
  <c r="M44" i="13" s="1"/>
  <c r="M53" i="13" s="1"/>
  <c r="L22" i="13"/>
  <c r="K22" i="13"/>
  <c r="J22" i="13"/>
  <c r="I22" i="13"/>
  <c r="H22" i="13"/>
  <c r="G22" i="13"/>
  <c r="F22" i="13"/>
  <c r="E22" i="13"/>
  <c r="E44" i="13" s="1"/>
  <c r="E53" i="13" s="1"/>
  <c r="D22" i="13"/>
  <c r="C22" i="13"/>
  <c r="B22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P20" i="13"/>
  <c r="O20" i="13"/>
  <c r="N20" i="13"/>
  <c r="M20" i="13"/>
  <c r="L20" i="13"/>
  <c r="K20" i="13"/>
  <c r="K34" i="13" s="1"/>
  <c r="J20" i="13"/>
  <c r="I20" i="13"/>
  <c r="H20" i="13"/>
  <c r="G20" i="13"/>
  <c r="F20" i="13"/>
  <c r="E20" i="13"/>
  <c r="D20" i="13"/>
  <c r="C20" i="13"/>
  <c r="C43" i="13" s="1"/>
  <c r="C52" i="13" s="1"/>
  <c r="B20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P18" i="13"/>
  <c r="O18" i="13"/>
  <c r="N18" i="13"/>
  <c r="M18" i="13"/>
  <c r="L18" i="13"/>
  <c r="K18" i="13"/>
  <c r="K43" i="13" s="1"/>
  <c r="K52" i="13" s="1"/>
  <c r="J18" i="13"/>
  <c r="J34" i="13" s="1"/>
  <c r="I18" i="13"/>
  <c r="H18" i="13"/>
  <c r="G18" i="13"/>
  <c r="F18" i="13"/>
  <c r="E18" i="13"/>
  <c r="D18" i="13"/>
  <c r="C18" i="13"/>
  <c r="C34" i="13" s="1"/>
  <c r="B18" i="13"/>
  <c r="B34" i="13" s="1"/>
  <c r="P17" i="13"/>
  <c r="O17" i="13"/>
  <c r="N17" i="13"/>
  <c r="M17" i="13"/>
  <c r="L17" i="13"/>
  <c r="L33" i="13" s="1"/>
  <c r="K17" i="13"/>
  <c r="J17" i="13"/>
  <c r="I17" i="13"/>
  <c r="H17" i="13"/>
  <c r="G17" i="13"/>
  <c r="F17" i="13"/>
  <c r="E17" i="13"/>
  <c r="D17" i="13"/>
  <c r="D33" i="13" s="1"/>
  <c r="C17" i="13"/>
  <c r="C33" i="13" s="1"/>
  <c r="B17" i="13"/>
  <c r="P16" i="13"/>
  <c r="O16" i="13"/>
  <c r="O33" i="13" s="1"/>
  <c r="N16" i="13"/>
  <c r="M16" i="13"/>
  <c r="L16" i="13"/>
  <c r="K16" i="13"/>
  <c r="J16" i="13"/>
  <c r="I16" i="13"/>
  <c r="H16" i="13"/>
  <c r="G16" i="13"/>
  <c r="G33" i="13" s="1"/>
  <c r="F16" i="13"/>
  <c r="E16" i="13"/>
  <c r="D16" i="13"/>
  <c r="C16" i="13"/>
  <c r="B16" i="13"/>
  <c r="P15" i="13"/>
  <c r="O15" i="13"/>
  <c r="N15" i="13"/>
  <c r="M15" i="13"/>
  <c r="L15" i="13"/>
  <c r="K15" i="13"/>
  <c r="J15" i="13"/>
  <c r="I15" i="13"/>
  <c r="H15" i="13"/>
  <c r="G15" i="13"/>
  <c r="F15" i="13"/>
  <c r="F42" i="13" s="1"/>
  <c r="F51" i="13" s="1"/>
  <c r="E15" i="13"/>
  <c r="D15" i="13"/>
  <c r="C15" i="13"/>
  <c r="B15" i="13"/>
  <c r="P14" i="13"/>
  <c r="O14" i="13"/>
  <c r="N14" i="13"/>
  <c r="M14" i="13"/>
  <c r="M33" i="13" s="1"/>
  <c r="L14" i="13"/>
  <c r="K14" i="13"/>
  <c r="J14" i="13"/>
  <c r="I14" i="13"/>
  <c r="H14" i="13"/>
  <c r="G14" i="13"/>
  <c r="F14" i="13"/>
  <c r="E14" i="13"/>
  <c r="E33" i="13" s="1"/>
  <c r="D14" i="13"/>
  <c r="C14" i="13"/>
  <c r="B14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P12" i="13"/>
  <c r="O12" i="13"/>
  <c r="N12" i="13"/>
  <c r="M12" i="13"/>
  <c r="L12" i="13"/>
  <c r="K12" i="13"/>
  <c r="K32" i="13" s="1"/>
  <c r="J12" i="13"/>
  <c r="I12" i="13"/>
  <c r="H12" i="13"/>
  <c r="G12" i="13"/>
  <c r="F12" i="13"/>
  <c r="E12" i="13"/>
  <c r="D12" i="13"/>
  <c r="C12" i="13"/>
  <c r="C32" i="13" s="1"/>
  <c r="B12" i="13"/>
  <c r="P11" i="13"/>
  <c r="O11" i="13"/>
  <c r="N11" i="13"/>
  <c r="M11" i="13"/>
  <c r="L11" i="13"/>
  <c r="K11" i="13"/>
  <c r="J11" i="13"/>
  <c r="J41" i="13" s="1"/>
  <c r="J50" i="13" s="1"/>
  <c r="I11" i="13"/>
  <c r="H11" i="13"/>
  <c r="G11" i="13"/>
  <c r="F11" i="13"/>
  <c r="E11" i="13"/>
  <c r="D11" i="13"/>
  <c r="C11" i="13"/>
  <c r="B11" i="13"/>
  <c r="P10" i="13"/>
  <c r="O10" i="13"/>
  <c r="N10" i="13"/>
  <c r="M10" i="13"/>
  <c r="L10" i="13"/>
  <c r="K10" i="13"/>
  <c r="J10" i="13"/>
  <c r="I10" i="13"/>
  <c r="I41" i="13" s="1"/>
  <c r="I50" i="13" s="1"/>
  <c r="H10" i="13"/>
  <c r="G10" i="13"/>
  <c r="F10" i="13"/>
  <c r="E10" i="13"/>
  <c r="D10" i="13"/>
  <c r="C10" i="13"/>
  <c r="B10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7" i="13"/>
  <c r="O7" i="13"/>
  <c r="N7" i="13"/>
  <c r="N40" i="13" s="1"/>
  <c r="N49" i="13" s="1"/>
  <c r="M7" i="13"/>
  <c r="L7" i="13"/>
  <c r="K7" i="13"/>
  <c r="J7" i="13"/>
  <c r="I7" i="13"/>
  <c r="H7" i="13"/>
  <c r="G7" i="13"/>
  <c r="F7" i="13"/>
  <c r="F31" i="13" s="1"/>
  <c r="E7" i="13"/>
  <c r="D7" i="13"/>
  <c r="C7" i="13"/>
  <c r="B7" i="13"/>
  <c r="P6" i="13"/>
  <c r="O6" i="13"/>
  <c r="N6" i="13"/>
  <c r="N31" i="13" s="1"/>
  <c r="M6" i="13"/>
  <c r="M31" i="13" s="1"/>
  <c r="L6" i="13"/>
  <c r="K6" i="13"/>
  <c r="J6" i="13"/>
  <c r="I6" i="13"/>
  <c r="H6" i="13"/>
  <c r="G6" i="13"/>
  <c r="G40" i="13" s="1"/>
  <c r="G49" i="13" s="1"/>
  <c r="F6" i="13"/>
  <c r="F40" i="13" s="1"/>
  <c r="F49" i="13" s="1"/>
  <c r="E6" i="13"/>
  <c r="E31" i="13" s="1"/>
  <c r="D6" i="13"/>
  <c r="C6" i="13"/>
  <c r="B6" i="13"/>
  <c r="P5" i="13"/>
  <c r="P39" i="13" s="1"/>
  <c r="P48" i="13" s="1"/>
  <c r="O5" i="13"/>
  <c r="N5" i="13"/>
  <c r="M5" i="13"/>
  <c r="L5" i="13"/>
  <c r="K5" i="13"/>
  <c r="J5" i="13"/>
  <c r="I5" i="13"/>
  <c r="H5" i="13"/>
  <c r="H39" i="13" s="1"/>
  <c r="H48" i="13" s="1"/>
  <c r="G5" i="13"/>
  <c r="F5" i="13"/>
  <c r="E5" i="13"/>
  <c r="D5" i="13"/>
  <c r="C5" i="13"/>
  <c r="B5" i="13"/>
  <c r="P4" i="13"/>
  <c r="O4" i="13"/>
  <c r="O30" i="13" s="1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P3" i="13"/>
  <c r="O3" i="13"/>
  <c r="N3" i="13"/>
  <c r="M3" i="13"/>
  <c r="L3" i="13"/>
  <c r="K3" i="13"/>
  <c r="J3" i="13"/>
  <c r="J30" i="13" s="1"/>
  <c r="I3" i="13"/>
  <c r="H3" i="13"/>
  <c r="G3" i="13"/>
  <c r="F3" i="13"/>
  <c r="F30" i="13" s="1"/>
  <c r="E3" i="13"/>
  <c r="D3" i="13"/>
  <c r="C3" i="13"/>
  <c r="B3" i="13"/>
  <c r="B39" i="13" s="1"/>
  <c r="P2" i="13"/>
  <c r="O2" i="13"/>
  <c r="N2" i="13"/>
  <c r="M2" i="13"/>
  <c r="L2" i="13"/>
  <c r="K2" i="13"/>
  <c r="J2" i="13"/>
  <c r="I2" i="13"/>
  <c r="I30" i="13" s="1"/>
  <c r="H2" i="13"/>
  <c r="G2" i="13"/>
  <c r="F2" i="13"/>
  <c r="E2" i="13"/>
  <c r="D2" i="13"/>
  <c r="C2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M4" i="6"/>
  <c r="M5" i="6"/>
  <c r="M6" i="6"/>
  <c r="M7" i="6"/>
  <c r="M8" i="6"/>
  <c r="M9" i="6"/>
  <c r="M10" i="6"/>
  <c r="M11" i="6"/>
  <c r="M12" i="6"/>
  <c r="M3" i="6"/>
  <c r="F7" i="6"/>
  <c r="C8" i="6"/>
  <c r="D8" i="6"/>
  <c r="F8" i="6" s="1"/>
  <c r="E8" i="6"/>
  <c r="G8" i="6"/>
  <c r="H8" i="6"/>
  <c r="I8" i="6"/>
  <c r="J8" i="6"/>
  <c r="K8" i="6"/>
  <c r="L8" i="6"/>
  <c r="N8" i="6"/>
  <c r="O8" i="6"/>
  <c r="P8" i="6"/>
  <c r="Q8" i="6"/>
  <c r="R8" i="6"/>
  <c r="S8" i="6"/>
  <c r="T8" i="6"/>
  <c r="C9" i="6"/>
  <c r="D9" i="6"/>
  <c r="F9" i="6" s="1"/>
  <c r="E9" i="6"/>
  <c r="G9" i="6"/>
  <c r="H9" i="6"/>
  <c r="I9" i="6"/>
  <c r="J9" i="6"/>
  <c r="K9" i="6"/>
  <c r="L9" i="6"/>
  <c r="N9" i="6"/>
  <c r="O9" i="6"/>
  <c r="P9" i="6"/>
  <c r="Q9" i="6"/>
  <c r="R9" i="6"/>
  <c r="S9" i="6"/>
  <c r="T9" i="6"/>
  <c r="C10" i="6"/>
  <c r="D10" i="6"/>
  <c r="F10" i="6" s="1"/>
  <c r="E10" i="6"/>
  <c r="G10" i="6"/>
  <c r="H10" i="6"/>
  <c r="I10" i="6"/>
  <c r="J10" i="6"/>
  <c r="K10" i="6"/>
  <c r="L10" i="6"/>
  <c r="N10" i="6"/>
  <c r="O10" i="6"/>
  <c r="P10" i="6"/>
  <c r="Q10" i="6"/>
  <c r="R10" i="6"/>
  <c r="S10" i="6"/>
  <c r="T10" i="6"/>
  <c r="C11" i="6"/>
  <c r="D11" i="6"/>
  <c r="F11" i="6" s="1"/>
  <c r="E11" i="6"/>
  <c r="G11" i="6"/>
  <c r="H11" i="6"/>
  <c r="I11" i="6"/>
  <c r="J11" i="6"/>
  <c r="K11" i="6"/>
  <c r="L11" i="6"/>
  <c r="N11" i="6"/>
  <c r="O11" i="6"/>
  <c r="P11" i="6"/>
  <c r="Q11" i="6"/>
  <c r="R11" i="6"/>
  <c r="S11" i="6"/>
  <c r="T11" i="6"/>
  <c r="C12" i="6"/>
  <c r="D12" i="6"/>
  <c r="F12" i="6" s="1"/>
  <c r="E12" i="6"/>
  <c r="G12" i="6"/>
  <c r="H12" i="6"/>
  <c r="I12" i="6"/>
  <c r="J12" i="6"/>
  <c r="K12" i="6"/>
  <c r="L12" i="6"/>
  <c r="N12" i="6"/>
  <c r="O12" i="6"/>
  <c r="P12" i="6"/>
  <c r="Q12" i="6"/>
  <c r="R12" i="6"/>
  <c r="S12" i="6"/>
  <c r="T12" i="6"/>
  <c r="B9" i="6"/>
  <c r="B10" i="6"/>
  <c r="B11" i="6"/>
  <c r="B12" i="6"/>
  <c r="B8" i="6"/>
  <c r="C3" i="6"/>
  <c r="D3" i="6"/>
  <c r="F3" i="6" s="1"/>
  <c r="E3" i="6"/>
  <c r="G3" i="6"/>
  <c r="H3" i="6"/>
  <c r="I3" i="6"/>
  <c r="J3" i="6"/>
  <c r="K3" i="6"/>
  <c r="L3" i="6"/>
  <c r="N3" i="6"/>
  <c r="O3" i="6"/>
  <c r="P3" i="6"/>
  <c r="Q3" i="6"/>
  <c r="R3" i="6"/>
  <c r="S3" i="6"/>
  <c r="T3" i="6"/>
  <c r="C4" i="6"/>
  <c r="D4" i="6"/>
  <c r="F4" i="6" s="1"/>
  <c r="E4" i="6"/>
  <c r="G4" i="6"/>
  <c r="H4" i="6"/>
  <c r="I4" i="6"/>
  <c r="J4" i="6"/>
  <c r="K4" i="6"/>
  <c r="L4" i="6"/>
  <c r="N4" i="6"/>
  <c r="O4" i="6"/>
  <c r="P4" i="6"/>
  <c r="Q4" i="6"/>
  <c r="R4" i="6"/>
  <c r="S4" i="6"/>
  <c r="T4" i="6"/>
  <c r="C5" i="6"/>
  <c r="D5" i="6"/>
  <c r="F5" i="6" s="1"/>
  <c r="E5" i="6"/>
  <c r="G5" i="6"/>
  <c r="H5" i="6"/>
  <c r="I5" i="6"/>
  <c r="J5" i="6"/>
  <c r="K5" i="6"/>
  <c r="L5" i="6"/>
  <c r="N5" i="6"/>
  <c r="O5" i="6"/>
  <c r="P5" i="6"/>
  <c r="Q5" i="6"/>
  <c r="R5" i="6"/>
  <c r="S5" i="6"/>
  <c r="T5" i="6"/>
  <c r="C6" i="6"/>
  <c r="D6" i="6"/>
  <c r="F6" i="6" s="1"/>
  <c r="E6" i="6"/>
  <c r="G6" i="6"/>
  <c r="H6" i="6"/>
  <c r="I6" i="6"/>
  <c r="J6" i="6"/>
  <c r="K6" i="6"/>
  <c r="L6" i="6"/>
  <c r="N6" i="6"/>
  <c r="O6" i="6"/>
  <c r="P6" i="6"/>
  <c r="Q6" i="6"/>
  <c r="R6" i="6"/>
  <c r="S6" i="6"/>
  <c r="T6" i="6"/>
  <c r="C7" i="6"/>
  <c r="D7" i="6"/>
  <c r="E7" i="6"/>
  <c r="G7" i="6"/>
  <c r="H7" i="6"/>
  <c r="I7" i="6"/>
  <c r="J7" i="6"/>
  <c r="K7" i="6"/>
  <c r="L7" i="6"/>
  <c r="N7" i="6"/>
  <c r="O7" i="6"/>
  <c r="P7" i="6"/>
  <c r="Q7" i="6"/>
  <c r="R7" i="6"/>
  <c r="S7" i="6"/>
  <c r="T7" i="6"/>
  <c r="B4" i="6"/>
  <c r="B5" i="6"/>
  <c r="B6" i="6"/>
  <c r="B7" i="6"/>
  <c r="B3" i="6"/>
  <c r="C3" i="3"/>
  <c r="D3" i="3"/>
  <c r="F3" i="3" s="1"/>
  <c r="E3" i="3"/>
  <c r="G3" i="3"/>
  <c r="H3" i="3"/>
  <c r="I3" i="3"/>
  <c r="J3" i="3"/>
  <c r="K3" i="3"/>
  <c r="M3" i="3" s="1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M4" i="3" s="1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M5" i="3" s="1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M6" i="3" s="1"/>
  <c r="L6" i="3"/>
  <c r="N6" i="3"/>
  <c r="O6" i="3"/>
  <c r="P6" i="3"/>
  <c r="Q6" i="3"/>
  <c r="R6" i="3"/>
  <c r="S6" i="3"/>
  <c r="T6" i="3"/>
  <c r="C7" i="3"/>
  <c r="D7" i="3"/>
  <c r="E7" i="3"/>
  <c r="G7" i="3"/>
  <c r="H7" i="3"/>
  <c r="I7" i="3"/>
  <c r="J7" i="3"/>
  <c r="K7" i="3"/>
  <c r="M7" i="3" s="1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M8" i="3" s="1"/>
  <c r="L8" i="3"/>
  <c r="N8" i="3"/>
  <c r="O8" i="3"/>
  <c r="P8" i="3"/>
  <c r="Q8" i="3"/>
  <c r="R8" i="3"/>
  <c r="S8" i="3"/>
  <c r="T8" i="3"/>
  <c r="C9" i="3"/>
  <c r="D9" i="3"/>
  <c r="F9" i="3" s="1"/>
  <c r="E9" i="3"/>
  <c r="G9" i="3"/>
  <c r="H9" i="3"/>
  <c r="I9" i="3"/>
  <c r="J9" i="3"/>
  <c r="K9" i="3"/>
  <c r="M9" i="3" s="1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M10" i="3" s="1"/>
  <c r="L10" i="3"/>
  <c r="N10" i="3"/>
  <c r="O10" i="3"/>
  <c r="P10" i="3"/>
  <c r="Q10" i="3"/>
  <c r="R10" i="3"/>
  <c r="S10" i="3"/>
  <c r="T10" i="3"/>
  <c r="C11" i="3"/>
  <c r="D11" i="3"/>
  <c r="F11" i="3" s="1"/>
  <c r="E11" i="3"/>
  <c r="G11" i="3"/>
  <c r="H11" i="3"/>
  <c r="I11" i="3"/>
  <c r="J11" i="3"/>
  <c r="K11" i="3"/>
  <c r="M11" i="3" s="1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M12" i="3" s="1"/>
  <c r="L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J13" i="3"/>
  <c r="K13" i="3"/>
  <c r="M13" i="3" s="1"/>
  <c r="L13" i="3"/>
  <c r="N13" i="3"/>
  <c r="O13" i="3"/>
  <c r="P13" i="3"/>
  <c r="Q13" i="3"/>
  <c r="R13" i="3"/>
  <c r="S13" i="3"/>
  <c r="T13" i="3"/>
  <c r="C14" i="3"/>
  <c r="D14" i="3"/>
  <c r="E14" i="3"/>
  <c r="G14" i="3"/>
  <c r="H14" i="3"/>
  <c r="I14" i="3"/>
  <c r="J14" i="3"/>
  <c r="K14" i="3"/>
  <c r="M14" i="3" s="1"/>
  <c r="L14" i="3"/>
  <c r="N14" i="3"/>
  <c r="O14" i="3"/>
  <c r="P14" i="3"/>
  <c r="Q14" i="3"/>
  <c r="R14" i="3"/>
  <c r="S14" i="3"/>
  <c r="T14" i="3"/>
  <c r="C15" i="3"/>
  <c r="D15" i="3"/>
  <c r="E15" i="3"/>
  <c r="G15" i="3"/>
  <c r="H15" i="3"/>
  <c r="I15" i="3"/>
  <c r="J15" i="3"/>
  <c r="K15" i="3"/>
  <c r="M15" i="3" s="1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M16" i="3" s="1"/>
  <c r="L16" i="3"/>
  <c r="N16" i="3"/>
  <c r="O16" i="3"/>
  <c r="P16" i="3"/>
  <c r="Q16" i="3"/>
  <c r="R16" i="3"/>
  <c r="S16" i="3"/>
  <c r="T16" i="3"/>
  <c r="C17" i="3"/>
  <c r="D17" i="3"/>
  <c r="F17" i="3" s="1"/>
  <c r="E17" i="3"/>
  <c r="G17" i="3"/>
  <c r="H17" i="3"/>
  <c r="I17" i="3"/>
  <c r="J17" i="3"/>
  <c r="K17" i="3"/>
  <c r="M17" i="3" s="1"/>
  <c r="L17" i="3"/>
  <c r="N17" i="3"/>
  <c r="O17" i="3"/>
  <c r="P17" i="3"/>
  <c r="Q17" i="3"/>
  <c r="R17" i="3"/>
  <c r="S17" i="3"/>
  <c r="T17" i="3"/>
  <c r="C18" i="3"/>
  <c r="D18" i="3"/>
  <c r="F18" i="3" s="1"/>
  <c r="E18" i="3"/>
  <c r="G18" i="3"/>
  <c r="H18" i="3"/>
  <c r="I18" i="3"/>
  <c r="J18" i="3"/>
  <c r="K18" i="3"/>
  <c r="M18" i="3" s="1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M19" i="3" s="1"/>
  <c r="L19" i="3"/>
  <c r="N19" i="3"/>
  <c r="O19" i="3"/>
  <c r="P19" i="3"/>
  <c r="Q19" i="3"/>
  <c r="R19" i="3"/>
  <c r="S19" i="3"/>
  <c r="T1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B30" i="13" l="1"/>
  <c r="J39" i="13"/>
  <c r="J48" i="13" s="1"/>
  <c r="B41" i="13"/>
  <c r="B50" i="13" s="1"/>
  <c r="F33" i="13"/>
  <c r="N33" i="13"/>
  <c r="F44" i="13"/>
  <c r="F53" i="13" s="1"/>
  <c r="N44" i="13"/>
  <c r="N53" i="13" s="1"/>
  <c r="C39" i="13"/>
  <c r="C48" i="13" s="1"/>
  <c r="K39" i="13"/>
  <c r="K48" i="13" s="1"/>
  <c r="G31" i="13"/>
  <c r="O31" i="13"/>
  <c r="G42" i="13"/>
  <c r="G51" i="13" s="1"/>
  <c r="O42" i="13"/>
  <c r="O51" i="13" s="1"/>
  <c r="N30" i="13"/>
  <c r="G30" i="13"/>
  <c r="H31" i="13"/>
  <c r="P31" i="13"/>
  <c r="D41" i="13"/>
  <c r="D50" i="13" s="1"/>
  <c r="L41" i="13"/>
  <c r="L50" i="13" s="1"/>
  <c r="D34" i="13"/>
  <c r="L34" i="13"/>
  <c r="N42" i="13"/>
  <c r="N51" i="13" s="1"/>
  <c r="M42" i="13"/>
  <c r="M51" i="13" s="1"/>
  <c r="E40" i="13"/>
  <c r="E49" i="13" s="1"/>
  <c r="J43" i="13"/>
  <c r="J52" i="13" s="1"/>
  <c r="I39" i="13"/>
  <c r="I48" i="13" s="1"/>
  <c r="E42" i="13"/>
  <c r="E51" i="13" s="1"/>
  <c r="F41" i="13"/>
  <c r="F50" i="13" s="1"/>
  <c r="N41" i="13"/>
  <c r="N50" i="13" s="1"/>
  <c r="G41" i="13"/>
  <c r="G50" i="13" s="1"/>
  <c r="O41" i="13"/>
  <c r="O50" i="13" s="1"/>
  <c r="K33" i="13"/>
  <c r="M43" i="13"/>
  <c r="M52" i="13" s="1"/>
  <c r="B35" i="13"/>
  <c r="I34" i="13"/>
  <c r="M40" i="13"/>
  <c r="M49" i="13" s="1"/>
  <c r="J32" i="13"/>
  <c r="C30" i="13"/>
  <c r="K30" i="13"/>
  <c r="I32" i="13"/>
  <c r="B32" i="13"/>
  <c r="C41" i="13"/>
  <c r="C50" i="13" s="1"/>
  <c r="K41" i="13"/>
  <c r="K50" i="13" s="1"/>
  <c r="I43" i="13"/>
  <c r="I52" i="13" s="1"/>
  <c r="B43" i="13"/>
  <c r="B52" i="13" s="1"/>
  <c r="F35" i="13"/>
  <c r="N35" i="13"/>
  <c r="O40" i="13"/>
  <c r="O49" i="13" s="1"/>
  <c r="L32" i="13"/>
  <c r="D43" i="13"/>
  <c r="D52" i="13" s="1"/>
  <c r="M39" i="13"/>
  <c r="M48" i="13" s="1"/>
  <c r="M30" i="13"/>
  <c r="D39" i="13"/>
  <c r="D48" i="13" s="1"/>
  <c r="D30" i="13"/>
  <c r="P33" i="13"/>
  <c r="P42" i="13"/>
  <c r="P51" i="13" s="1"/>
  <c r="H35" i="13"/>
  <c r="H44" i="13"/>
  <c r="H53" i="13" s="1"/>
  <c r="H40" i="13"/>
  <c r="H49" i="13" s="1"/>
  <c r="I40" i="13"/>
  <c r="I49" i="13" s="1"/>
  <c r="I31" i="13"/>
  <c r="M41" i="13"/>
  <c r="M50" i="13" s="1"/>
  <c r="I42" i="13"/>
  <c r="I51" i="13" s="1"/>
  <c r="I33" i="13"/>
  <c r="I44" i="13"/>
  <c r="I53" i="13" s="1"/>
  <c r="F39" i="13"/>
  <c r="F48" i="13" s="1"/>
  <c r="B40" i="13"/>
  <c r="B49" i="13" s="1"/>
  <c r="L31" i="13"/>
  <c r="D42" i="13"/>
  <c r="D51" i="13" s="1"/>
  <c r="C40" i="13"/>
  <c r="C49" i="13" s="1"/>
  <c r="K31" i="13"/>
  <c r="G32" i="13"/>
  <c r="O32" i="13"/>
  <c r="C42" i="13"/>
  <c r="C51" i="13" s="1"/>
  <c r="K42" i="13"/>
  <c r="K51" i="13" s="1"/>
  <c r="G34" i="13"/>
  <c r="O34" i="13"/>
  <c r="H34" i="13"/>
  <c r="P34" i="13"/>
  <c r="C35" i="13"/>
  <c r="K35" i="13"/>
  <c r="H33" i="13"/>
  <c r="H42" i="13"/>
  <c r="H51" i="13" s="1"/>
  <c r="P44" i="13"/>
  <c r="P53" i="13" s="1"/>
  <c r="P35" i="13"/>
  <c r="K44" i="13"/>
  <c r="K53" i="13" s="1"/>
  <c r="O39" i="13"/>
  <c r="O48" i="13" s="1"/>
  <c r="B33" i="13"/>
  <c r="L42" i="13"/>
  <c r="L51" i="13" s="1"/>
  <c r="N43" i="13"/>
  <c r="N52" i="13" s="1"/>
  <c r="H30" i="13"/>
  <c r="P30" i="13"/>
  <c r="D40" i="13"/>
  <c r="D49" i="13" s="1"/>
  <c r="L40" i="13"/>
  <c r="L49" i="13" s="1"/>
  <c r="H41" i="13"/>
  <c r="H50" i="13" s="1"/>
  <c r="P41" i="13"/>
  <c r="P50" i="13" s="1"/>
  <c r="H43" i="13"/>
  <c r="H52" i="13" s="1"/>
  <c r="P43" i="13"/>
  <c r="P52" i="13" s="1"/>
  <c r="D35" i="13"/>
  <c r="L35" i="13"/>
  <c r="L43" i="13"/>
  <c r="L52" i="13" s="1"/>
  <c r="L30" i="13"/>
  <c r="L39" i="13"/>
  <c r="L48" i="13" s="1"/>
  <c r="E39" i="13"/>
  <c r="E48" i="13" s="1"/>
  <c r="E30" i="13"/>
  <c r="E41" i="13"/>
  <c r="E50" i="13" s="1"/>
  <c r="M34" i="13"/>
  <c r="N39" i="13"/>
  <c r="N48" i="13" s="1"/>
  <c r="D31" i="13"/>
  <c r="N32" i="13"/>
  <c r="F43" i="13"/>
  <c r="F52" i="13" s="1"/>
  <c r="D32" i="13"/>
  <c r="P40" i="13"/>
  <c r="P49" i="13" s="1"/>
  <c r="E34" i="13"/>
  <c r="J44" i="13"/>
  <c r="J53" i="13" s="1"/>
  <c r="C44" i="13"/>
  <c r="C53" i="13" s="1"/>
  <c r="E32" i="13"/>
  <c r="G39" i="13"/>
  <c r="G48" i="13" s="1"/>
  <c r="J31" i="13"/>
  <c r="F32" i="13"/>
  <c r="J42" i="13"/>
  <c r="J51" i="13" s="1"/>
  <c r="B44" i="13"/>
  <c r="B53" i="13" s="1"/>
  <c r="M32" i="13"/>
  <c r="J35" i="13"/>
  <c r="E43" i="13"/>
  <c r="E52" i="13" s="1"/>
  <c r="C31" i="13"/>
  <c r="B31" i="13"/>
  <c r="P32" i="13"/>
  <c r="H32" i="13"/>
  <c r="N34" i="13"/>
  <c r="M35" i="13"/>
  <c r="E35" i="13"/>
  <c r="K40" i="13"/>
  <c r="K49" i="13" s="1"/>
  <c r="B42" i="13"/>
  <c r="B51" i="13" s="1"/>
  <c r="J40" i="13"/>
  <c r="J49" i="13" s="1"/>
  <c r="O43" i="13"/>
  <c r="O52" i="13" s="1"/>
  <c r="G43" i="13"/>
  <c r="G52" i="13" s="1"/>
  <c r="J33" i="13"/>
  <c r="F34" i="13"/>
  <c r="B48" i="13"/>
  <c r="F16" i="3"/>
  <c r="F15" i="3"/>
  <c r="F7" i="3"/>
  <c r="F14" i="3"/>
  <c r="F19" i="3"/>
  <c r="F13" i="3"/>
</calcChain>
</file>

<file path=xl/sharedStrings.xml><?xml version="1.0" encoding="utf-8"?>
<sst xmlns="http://schemas.openxmlformats.org/spreadsheetml/2006/main" count="712" uniqueCount="109">
  <si>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</si>
  <si>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</si>
  <si>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</si>
  <si>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</si>
  <si>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</si>
  <si>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</si>
  <si>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</si>
  <si>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</si>
  <si>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</si>
  <si>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</si>
  <si>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</si>
  <si>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</si>
  <si>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</si>
  <si>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</si>
  <si>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</si>
  <si>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</si>
  <si>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</si>
  <si>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</si>
  <si>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</si>
  <si>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IC (125%.1)    </t>
  </si>
  <si>
    <t xml:space="preserve">IC (125%.2)   </t>
  </si>
  <si>
    <t xml:space="preserve">IC (125%.3)    </t>
  </si>
  <si>
    <t xml:space="preserve">IC (125%.4)    </t>
  </si>
  <si>
    <t xml:space="preserve">IC (100% 1)  </t>
  </si>
  <si>
    <t xml:space="preserve">IC (100% 2)  </t>
  </si>
  <si>
    <t xml:space="preserve">IC (100% 3)  </t>
  </si>
  <si>
    <t>IC (100% 4)</t>
  </si>
  <si>
    <t xml:space="preserve">IC (50%.1)    </t>
  </si>
  <si>
    <t xml:space="preserve">IC (50%.2)    </t>
  </si>
  <si>
    <t xml:space="preserve">IC (50%.3)    </t>
  </si>
  <si>
    <t xml:space="preserve">IC (50%.4)    </t>
  </si>
  <si>
    <t xml:space="preserve">IC (25%.1)    </t>
  </si>
  <si>
    <t xml:space="preserve">IC (25%.2)    </t>
  </si>
  <si>
    <t xml:space="preserve">IC (25%.3)   </t>
  </si>
  <si>
    <t xml:space="preserve">IC (25%.4)    </t>
  </si>
  <si>
    <t xml:space="preserve">IC (RZ.1)    </t>
  </si>
  <si>
    <t xml:space="preserve">IC (RZ.2)    </t>
  </si>
  <si>
    <t xml:space="preserve">IC (RZ.3)    </t>
  </si>
  <si>
    <t xml:space="preserve">IC (RZ.4)   </t>
  </si>
  <si>
    <t xml:space="preserve">IC (Control.1)    </t>
  </si>
  <si>
    <t xml:space="preserve">IC (Control.2)   </t>
  </si>
  <si>
    <t xml:space="preserve">IC (Control.3)    </t>
  </si>
  <si>
    <t xml:space="preserve">IC (Control.4)    </t>
  </si>
  <si>
    <t>Blank_IC_Control</t>
  </si>
  <si>
    <t>Blank_IC_ARE + R</t>
  </si>
  <si>
    <t xml:space="preserve">Blank_IC_R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</si>
  <si>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</si>
  <si>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</si>
  <si>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</si>
  <si>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</si>
  <si>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</si>
  <si>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</si>
  <si>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</si>
  <si>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</si>
  <si>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</si>
  <si>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</si>
  <si>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</si>
  <si>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</si>
  <si>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</si>
  <si>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</si>
  <si>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</si>
  <si>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</si>
  <si>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</si>
  <si>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</si>
  <si>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</si>
  <si>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</si>
  <si>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IC (125%)   </t>
  </si>
  <si>
    <t>IC (100% )</t>
  </si>
  <si>
    <t xml:space="preserve">IC (50%.)   </t>
  </si>
  <si>
    <t xml:space="preserve">IC (25%.) </t>
  </si>
  <si>
    <t>IC (RZ.)</t>
  </si>
  <si>
    <t>IC (Control)</t>
  </si>
  <si>
    <t>Sample</t>
  </si>
  <si>
    <t>Phosphate</t>
  </si>
  <si>
    <t>Nitrates</t>
  </si>
  <si>
    <t>Ammonium</t>
  </si>
  <si>
    <t>soil 1</t>
  </si>
  <si>
    <t>soil 2</t>
  </si>
  <si>
    <t>soil 3</t>
  </si>
  <si>
    <t xml:space="preserve">soil 4 </t>
  </si>
  <si>
    <t>soil 5</t>
  </si>
  <si>
    <t>0.47</t>
  </si>
  <si>
    <t>0.36</t>
  </si>
  <si>
    <t>0.38</t>
  </si>
  <si>
    <t>0.43</t>
  </si>
  <si>
    <t>0.37</t>
  </si>
  <si>
    <t>Unknown concentration(mg/L)</t>
  </si>
  <si>
    <t>mean</t>
  </si>
  <si>
    <t>STDV</t>
  </si>
  <si>
    <t xml:space="preserve"> SE</t>
  </si>
  <si>
    <t>report</t>
  </si>
  <si>
    <t>0,30 ± 0,04</t>
  </si>
  <si>
    <t>95% coverage</t>
  </si>
  <si>
    <t>PHOSPHATE</t>
  </si>
  <si>
    <t>0,30 ± 0,04 mg/L</t>
  </si>
  <si>
    <t>for NH4</t>
  </si>
  <si>
    <t xml:space="preserve">mean </t>
  </si>
  <si>
    <t>SE</t>
  </si>
  <si>
    <t>0,02 ± 0,03</t>
  </si>
  <si>
    <t>Replicates</t>
  </si>
  <si>
    <t>PHOSPAHTE</t>
  </si>
  <si>
    <t>NITRATES</t>
  </si>
  <si>
    <t>AMMONIUM</t>
  </si>
  <si>
    <t>95% CI</t>
  </si>
  <si>
    <t>So</t>
  </si>
  <si>
    <t xml:space="preserve">MEAN </t>
  </si>
  <si>
    <t>0,4 ±  0,04</t>
  </si>
  <si>
    <t>0,08 ±  0,03</t>
  </si>
  <si>
    <t>0,13  ±.  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</si>
</sst>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4" borderId="0" xfId="0" applyFont="1" applyFill="1"/>
    <xf numFmtId="0" fontId="5" fillId="4" borderId="0" xfId="0" applyFont="1" applyFill="1"/>
    <xf numFmtId="0" fontId="6" fillId="3" borderId="0" xfId="0" applyFont="1" applyFill="1"/>
    <xf numFmtId="0" fontId="7" fillId="5" borderId="0" xfId="0" applyFont="1" applyFill="1"/>
    <xf numFmtId="0" fontId="8" fillId="0" borderId="0" xfId="0" applyFont="1"/>
    <xf numFmtId="0" fontId="9" fillId="0" borderId="0" xfId="0" applyFont="1"/>
    <xf numFmtId="2" fontId="8" fillId="0" borderId="0" xfId="0" applyNumberFormat="1" applyFont="1"/>
    <xf numFmtId="0" fontId="8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84CB-0F3B-8743-B3E6-6CE97FDE7B42}">
  <dimension ref="A1:S29"/>
  <sheetViews>
    <sheetView workbookViewId="0">
      <selection activeCell="D37" sqref="D37"/>
    </sheetView>
  </sheetViews>
  <sheetFormatPr baseColWidth="10" defaultRowHeight="15" x14ac:dyDescent="0.2"/>
  <cols>
    <col min="1" max="1" width="16.83203125" customWidth="1"/>
    <col min="257" max="257" width="16.83203125" customWidth="1"/>
    <col min="513" max="513" width="16.83203125" customWidth="1"/>
    <col min="769" max="769" width="16.83203125" customWidth="1"/>
    <col min="1025" max="1025" width="16.83203125" customWidth="1"/>
    <col min="1281" max="1281" width="16.83203125" customWidth="1"/>
    <col min="1537" max="1537" width="16.83203125" customWidth="1"/>
    <col min="1793" max="1793" width="16.83203125" customWidth="1"/>
    <col min="2049" max="2049" width="16.83203125" customWidth="1"/>
    <col min="2305" max="2305" width="16.83203125" customWidth="1"/>
    <col min="2561" max="2561" width="16.83203125" customWidth="1"/>
    <col min="2817" max="2817" width="16.83203125" customWidth="1"/>
    <col min="3073" max="3073" width="16.83203125" customWidth="1"/>
    <col min="3329" max="3329" width="16.83203125" customWidth="1"/>
    <col min="3585" max="3585" width="16.83203125" customWidth="1"/>
    <col min="3841" max="3841" width="16.83203125" customWidth="1"/>
    <col min="4097" max="4097" width="16.83203125" customWidth="1"/>
    <col min="4353" max="4353" width="16.83203125" customWidth="1"/>
    <col min="4609" max="4609" width="16.83203125" customWidth="1"/>
    <col min="4865" max="4865" width="16.83203125" customWidth="1"/>
    <col min="5121" max="5121" width="16.83203125" customWidth="1"/>
    <col min="5377" max="5377" width="16.83203125" customWidth="1"/>
    <col min="5633" max="5633" width="16.83203125" customWidth="1"/>
    <col min="5889" max="5889" width="16.83203125" customWidth="1"/>
    <col min="6145" max="6145" width="16.83203125" customWidth="1"/>
    <col min="6401" max="6401" width="16.83203125" customWidth="1"/>
    <col min="6657" max="6657" width="16.83203125" customWidth="1"/>
    <col min="6913" max="6913" width="16.83203125" customWidth="1"/>
    <col min="7169" max="7169" width="16.83203125" customWidth="1"/>
    <col min="7425" max="7425" width="16.83203125" customWidth="1"/>
    <col min="7681" max="7681" width="16.83203125" customWidth="1"/>
    <col min="7937" max="7937" width="16.83203125" customWidth="1"/>
    <col min="8193" max="8193" width="16.83203125" customWidth="1"/>
    <col min="8449" max="8449" width="16.83203125" customWidth="1"/>
    <col min="8705" max="8705" width="16.83203125" customWidth="1"/>
    <col min="8961" max="8961" width="16.83203125" customWidth="1"/>
    <col min="9217" max="9217" width="16.83203125" customWidth="1"/>
    <col min="9473" max="9473" width="16.83203125" customWidth="1"/>
    <col min="9729" max="9729" width="16.83203125" customWidth="1"/>
    <col min="9985" max="9985" width="16.83203125" customWidth="1"/>
    <col min="10241" max="10241" width="16.83203125" customWidth="1"/>
    <col min="10497" max="10497" width="16.83203125" customWidth="1"/>
    <col min="10753" max="10753" width="16.83203125" customWidth="1"/>
    <col min="11009" max="11009" width="16.83203125" customWidth="1"/>
    <col min="11265" max="11265" width="16.83203125" customWidth="1"/>
    <col min="11521" max="11521" width="16.83203125" customWidth="1"/>
    <col min="11777" max="11777" width="16.83203125" customWidth="1"/>
    <col min="12033" max="12033" width="16.83203125" customWidth="1"/>
    <col min="12289" max="12289" width="16.83203125" customWidth="1"/>
    <col min="12545" max="12545" width="16.83203125" customWidth="1"/>
    <col min="12801" max="12801" width="16.83203125" customWidth="1"/>
    <col min="13057" max="13057" width="16.83203125" customWidth="1"/>
    <col min="13313" max="13313" width="16.83203125" customWidth="1"/>
    <col min="13569" max="13569" width="16.83203125" customWidth="1"/>
    <col min="13825" max="13825" width="16.83203125" customWidth="1"/>
    <col min="14081" max="14081" width="16.83203125" customWidth="1"/>
    <col min="14337" max="14337" width="16.83203125" customWidth="1"/>
    <col min="14593" max="14593" width="16.83203125" customWidth="1"/>
    <col min="14849" max="14849" width="16.83203125" customWidth="1"/>
    <col min="15105" max="15105" width="16.83203125" customWidth="1"/>
    <col min="15361" max="15361" width="16.83203125" customWidth="1"/>
    <col min="15617" max="15617" width="16.83203125" customWidth="1"/>
    <col min="15873" max="15873" width="16.83203125" customWidth="1"/>
    <col min="16129" max="16129" width="16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27280</v>
      </c>
      <c r="C3">
        <v>8791</v>
      </c>
      <c r="D3">
        <v>220.1</v>
      </c>
      <c r="E3">
        <v>353.1</v>
      </c>
      <c r="F3">
        <v>8202</v>
      </c>
      <c r="G3">
        <v>74.8</v>
      </c>
      <c r="H3">
        <v>25.69</v>
      </c>
      <c r="I3">
        <v>127</v>
      </c>
      <c r="J3">
        <v>4.3999999999999997E-2</v>
      </c>
      <c r="K3">
        <v>2.1999999999999999E-2</v>
      </c>
      <c r="L3">
        <v>213.2</v>
      </c>
      <c r="M3">
        <v>5.8529999999999998</v>
      </c>
      <c r="N3">
        <v>5.96</v>
      </c>
      <c r="O3">
        <v>7.5819999999999999</v>
      </c>
      <c r="P3">
        <v>7.9889999999999999</v>
      </c>
      <c r="Q3">
        <v>4.5759999999999996</v>
      </c>
      <c r="R3">
        <v>0.875</v>
      </c>
    </row>
    <row r="4" spans="1:19" x14ac:dyDescent="0.2">
      <c r="A4" s="4" t="s">
        <v>20</v>
      </c>
      <c r="B4">
        <v>31010</v>
      </c>
      <c r="C4">
        <v>5926</v>
      </c>
      <c r="D4">
        <v>212.7</v>
      </c>
      <c r="E4">
        <v>284.39999999999998</v>
      </c>
      <c r="F4">
        <v>7279</v>
      </c>
      <c r="G4">
        <v>45.52</v>
      </c>
      <c r="H4">
        <v>25.61</v>
      </c>
      <c r="I4">
        <v>85.69</v>
      </c>
      <c r="J4">
        <v>9.0999999999999998E-2</v>
      </c>
      <c r="K4">
        <v>1.0999999999999999E-2</v>
      </c>
      <c r="L4">
        <v>282.3</v>
      </c>
      <c r="M4">
        <v>4.819</v>
      </c>
      <c r="N4">
        <v>4.8380000000000001</v>
      </c>
      <c r="O4">
        <v>6.1120000000000001</v>
      </c>
      <c r="P4">
        <v>6.59</v>
      </c>
      <c r="Q4">
        <v>3.8889999999999998</v>
      </c>
      <c r="R4">
        <v>0.68500000000000005</v>
      </c>
    </row>
    <row r="5" spans="1:19" x14ac:dyDescent="0.2">
      <c r="A5" s="4" t="s">
        <v>21</v>
      </c>
      <c r="B5">
        <v>24240</v>
      </c>
      <c r="C5">
        <v>5093</v>
      </c>
      <c r="D5">
        <v>202.5</v>
      </c>
      <c r="E5">
        <v>223.7</v>
      </c>
      <c r="F5">
        <v>5225</v>
      </c>
      <c r="G5">
        <v>14.58</v>
      </c>
      <c r="H5">
        <v>21.88</v>
      </c>
      <c r="I5">
        <v>54.67</v>
      </c>
      <c r="J5">
        <v>5.2999999999999999E-2</v>
      </c>
      <c r="K5">
        <v>-1.6E-2</v>
      </c>
      <c r="L5">
        <v>272.2</v>
      </c>
      <c r="M5">
        <v>3.2509999999999999</v>
      </c>
      <c r="N5">
        <v>3.2050000000000001</v>
      </c>
      <c r="O5">
        <v>4.2880000000000003</v>
      </c>
      <c r="P5">
        <v>4.47</v>
      </c>
      <c r="Q5">
        <v>2.6579999999999999</v>
      </c>
      <c r="R5">
        <v>0.42399999999999999</v>
      </c>
    </row>
    <row r="6" spans="1:19" x14ac:dyDescent="0.2">
      <c r="A6" s="4" t="s">
        <v>22</v>
      </c>
      <c r="B6">
        <v>23870</v>
      </c>
      <c r="C6">
        <v>4825</v>
      </c>
      <c r="D6">
        <v>277.3</v>
      </c>
      <c r="E6">
        <v>307</v>
      </c>
      <c r="F6">
        <v>6894</v>
      </c>
      <c r="G6">
        <v>24.34</v>
      </c>
      <c r="H6">
        <v>25.71</v>
      </c>
      <c r="I6">
        <v>88.9</v>
      </c>
      <c r="J6">
        <v>0.08</v>
      </c>
      <c r="K6">
        <v>6.0000000000000001E-3</v>
      </c>
      <c r="L6">
        <v>240.5</v>
      </c>
      <c r="M6">
        <v>4.4770000000000003</v>
      </c>
      <c r="N6">
        <v>4.673</v>
      </c>
      <c r="O6">
        <v>5.5289999999999999</v>
      </c>
      <c r="P6">
        <v>5.8710000000000004</v>
      </c>
      <c r="Q6">
        <v>3.246</v>
      </c>
      <c r="R6">
        <v>0.53500000000000003</v>
      </c>
    </row>
    <row r="7" spans="1:19" x14ac:dyDescent="0.2">
      <c r="A7" s="5" t="s">
        <v>23</v>
      </c>
      <c r="B7">
        <v>7639</v>
      </c>
      <c r="C7">
        <v>1175</v>
      </c>
      <c r="D7">
        <v>-244.8</v>
      </c>
      <c r="E7">
        <v>-24.1</v>
      </c>
      <c r="F7">
        <v>1795</v>
      </c>
      <c r="G7">
        <v>185.1</v>
      </c>
      <c r="H7">
        <v>2.9809999999999999</v>
      </c>
      <c r="I7">
        <v>18.149999999999999</v>
      </c>
      <c r="J7">
        <v>-4.0000000000000001E-3</v>
      </c>
      <c r="K7">
        <v>-4.5999999999999999E-2</v>
      </c>
      <c r="L7">
        <v>81.09</v>
      </c>
      <c r="M7">
        <v>1.2170000000000001</v>
      </c>
      <c r="N7">
        <v>0.92300000000000004</v>
      </c>
      <c r="O7">
        <v>1.9350000000000001</v>
      </c>
      <c r="P7">
        <v>2.2200000000000002</v>
      </c>
      <c r="Q7">
        <v>1.2190000000000001</v>
      </c>
      <c r="R7">
        <v>2.7570000000000001</v>
      </c>
    </row>
    <row r="8" spans="1:19" x14ac:dyDescent="0.2">
      <c r="A8" s="5" t="s">
        <v>24</v>
      </c>
      <c r="B8">
        <v>7955</v>
      </c>
      <c r="C8">
        <v>1949</v>
      </c>
      <c r="D8">
        <v>-261.89999999999998</v>
      </c>
      <c r="E8">
        <v>3.306</v>
      </c>
      <c r="F8">
        <v>1773</v>
      </c>
      <c r="G8">
        <v>102.5</v>
      </c>
      <c r="H8">
        <v>2.2429999999999999</v>
      </c>
      <c r="I8">
        <v>28.64</v>
      </c>
      <c r="J8">
        <v>-0.02</v>
      </c>
      <c r="K8">
        <v>-1.2999999999999999E-2</v>
      </c>
      <c r="L8">
        <v>92.12</v>
      </c>
      <c r="M8">
        <v>1.9650000000000001</v>
      </c>
      <c r="N8">
        <v>1.1439999999999999</v>
      </c>
      <c r="O8">
        <v>2.9710000000000001</v>
      </c>
      <c r="P8">
        <v>3.3029999999999999</v>
      </c>
      <c r="Q8">
        <v>1.72</v>
      </c>
      <c r="R8">
        <v>0.223</v>
      </c>
    </row>
    <row r="9" spans="1:19" x14ac:dyDescent="0.2">
      <c r="A9" s="5" t="s">
        <v>25</v>
      </c>
      <c r="B9">
        <v>12460</v>
      </c>
      <c r="C9">
        <v>1797</v>
      </c>
      <c r="D9">
        <v>-244.4</v>
      </c>
      <c r="E9">
        <v>-7.8339999999999996</v>
      </c>
      <c r="F9">
        <v>2515</v>
      </c>
      <c r="G9">
        <v>124.7</v>
      </c>
      <c r="H9">
        <v>8.4239999999999995</v>
      </c>
      <c r="I9">
        <v>26.45</v>
      </c>
      <c r="J9">
        <v>5.5E-2</v>
      </c>
      <c r="K9">
        <v>-7.2999999999999995E-2</v>
      </c>
      <c r="L9">
        <v>135.9</v>
      </c>
      <c r="M9">
        <v>1.8320000000000001</v>
      </c>
      <c r="N9">
        <v>1.9179999999999999</v>
      </c>
      <c r="O9">
        <v>2.2850000000000001</v>
      </c>
      <c r="P9">
        <v>2.6850000000000001</v>
      </c>
      <c r="Q9">
        <v>1.6819999999999999</v>
      </c>
      <c r="R9">
        <v>0.14899999999999999</v>
      </c>
    </row>
    <row r="10" spans="1:19" x14ac:dyDescent="0.2">
      <c r="A10" s="5" t="s">
        <v>26</v>
      </c>
      <c r="B10">
        <v>8071</v>
      </c>
      <c r="C10">
        <v>2109</v>
      </c>
      <c r="D10">
        <v>-278.60000000000002</v>
      </c>
      <c r="E10">
        <v>24.92</v>
      </c>
      <c r="F10">
        <v>1177</v>
      </c>
      <c r="G10">
        <v>81.16</v>
      </c>
      <c r="H10">
        <v>2.0209999999999999</v>
      </c>
      <c r="I10">
        <v>5.8849999999999998</v>
      </c>
      <c r="J10">
        <v>-3.0000000000000001E-3</v>
      </c>
      <c r="K10">
        <v>-0.06</v>
      </c>
      <c r="L10">
        <v>72</v>
      </c>
      <c r="M10">
        <v>0.79</v>
      </c>
      <c r="N10">
        <v>0.57299999999999995</v>
      </c>
      <c r="O10">
        <v>0.88200000000000001</v>
      </c>
      <c r="P10">
        <v>1.167</v>
      </c>
      <c r="Q10">
        <v>0.78500000000000003</v>
      </c>
      <c r="R10">
        <v>-5.3999999999999999E-2</v>
      </c>
    </row>
    <row r="11" spans="1:19" x14ac:dyDescent="0.2">
      <c r="A11" s="4" t="s">
        <v>27</v>
      </c>
      <c r="B11">
        <v>19460</v>
      </c>
      <c r="C11">
        <v>3760</v>
      </c>
      <c r="D11">
        <v>282.8</v>
      </c>
      <c r="E11">
        <v>244.7</v>
      </c>
      <c r="F11">
        <v>3527</v>
      </c>
      <c r="G11">
        <v>14.39</v>
      </c>
      <c r="H11">
        <v>20.74</v>
      </c>
      <c r="I11">
        <v>32.96</v>
      </c>
      <c r="J11">
        <v>3.4000000000000002E-2</v>
      </c>
      <c r="K11">
        <v>5.0999999999999997E-2</v>
      </c>
      <c r="L11">
        <v>123.7</v>
      </c>
      <c r="M11">
        <v>1.9750000000000001</v>
      </c>
      <c r="N11">
        <v>2.5169999999999999</v>
      </c>
      <c r="O11">
        <v>2.331</v>
      </c>
      <c r="P11">
        <v>2.657</v>
      </c>
      <c r="Q11">
        <v>1.677</v>
      </c>
      <c r="R11">
        <v>0.438</v>
      </c>
    </row>
    <row r="12" spans="1:19" x14ac:dyDescent="0.2">
      <c r="A12" s="4" t="s">
        <v>28</v>
      </c>
      <c r="B12">
        <v>14410</v>
      </c>
      <c r="C12">
        <v>4366</v>
      </c>
      <c r="D12">
        <v>324.89999999999998</v>
      </c>
      <c r="E12">
        <v>209.6</v>
      </c>
      <c r="F12">
        <v>2425</v>
      </c>
      <c r="G12">
        <v>55.17</v>
      </c>
      <c r="H12">
        <v>20.079999999999998</v>
      </c>
      <c r="I12">
        <v>25.96</v>
      </c>
      <c r="J12">
        <v>5.0000000000000001E-3</v>
      </c>
      <c r="K12">
        <v>5.0999999999999997E-2</v>
      </c>
      <c r="L12">
        <v>91.4</v>
      </c>
      <c r="M12">
        <v>1.4770000000000001</v>
      </c>
      <c r="N12">
        <v>1.6479999999999999</v>
      </c>
      <c r="O12">
        <v>1.89</v>
      </c>
      <c r="P12">
        <v>2.2170000000000001</v>
      </c>
      <c r="Q12">
        <v>1.4139999999999999</v>
      </c>
      <c r="R12">
        <v>0.67400000000000004</v>
      </c>
    </row>
    <row r="13" spans="1:19" x14ac:dyDescent="0.2">
      <c r="A13" s="4" t="s">
        <v>29</v>
      </c>
      <c r="B13">
        <v>17890</v>
      </c>
      <c r="C13">
        <v>5800</v>
      </c>
      <c r="D13">
        <v>380.1</v>
      </c>
      <c r="E13">
        <v>291.2</v>
      </c>
      <c r="F13">
        <v>6056</v>
      </c>
      <c r="G13">
        <v>28.45</v>
      </c>
      <c r="H13">
        <v>23.86</v>
      </c>
      <c r="I13">
        <v>95.49</v>
      </c>
      <c r="J13">
        <v>6.4000000000000001E-2</v>
      </c>
      <c r="K13">
        <v>3.5000000000000003E-2</v>
      </c>
      <c r="L13">
        <v>141.5</v>
      </c>
      <c r="M13">
        <v>4.1749999999999998</v>
      </c>
      <c r="N13">
        <v>4.3970000000000002</v>
      </c>
      <c r="O13">
        <v>5.702</v>
      </c>
      <c r="P13">
        <v>6.2789999999999999</v>
      </c>
      <c r="Q13">
        <v>3.58</v>
      </c>
      <c r="R13">
        <v>0.79700000000000004</v>
      </c>
    </row>
    <row r="14" spans="1:19" x14ac:dyDescent="0.2">
      <c r="A14" s="4" t="s">
        <v>30</v>
      </c>
      <c r="B14">
        <v>29370</v>
      </c>
      <c r="C14">
        <v>8254</v>
      </c>
      <c r="D14">
        <v>514.9</v>
      </c>
      <c r="E14">
        <v>422.2</v>
      </c>
      <c r="F14">
        <v>10770</v>
      </c>
      <c r="G14">
        <v>96.9</v>
      </c>
      <c r="H14">
        <v>30.78</v>
      </c>
      <c r="I14">
        <v>187.4</v>
      </c>
      <c r="J14">
        <v>0.14299999999999999</v>
      </c>
      <c r="K14">
        <v>7.3999999999999996E-2</v>
      </c>
      <c r="L14">
        <v>291.2</v>
      </c>
      <c r="M14">
        <v>8.3640000000000008</v>
      </c>
      <c r="N14">
        <v>8.6479999999999997</v>
      </c>
      <c r="O14">
        <v>10.08</v>
      </c>
      <c r="P14">
        <v>10.9</v>
      </c>
      <c r="Q14">
        <v>6.1029999999999998</v>
      </c>
      <c r="R14">
        <v>1.1339999999999999</v>
      </c>
    </row>
    <row r="15" spans="1:19" x14ac:dyDescent="0.2">
      <c r="A15" s="4" t="s">
        <v>31</v>
      </c>
      <c r="B15">
        <v>19210</v>
      </c>
      <c r="C15">
        <v>5290</v>
      </c>
      <c r="D15">
        <v>440.2</v>
      </c>
      <c r="E15">
        <v>274.10000000000002</v>
      </c>
      <c r="F15">
        <v>4705</v>
      </c>
      <c r="G15">
        <v>38.880000000000003</v>
      </c>
      <c r="H15">
        <v>24.34</v>
      </c>
      <c r="I15">
        <v>75.42</v>
      </c>
      <c r="J15">
        <v>5.8999999999999997E-2</v>
      </c>
      <c r="K15">
        <v>6.7000000000000004E-2</v>
      </c>
      <c r="L15">
        <v>150.80000000000001</v>
      </c>
      <c r="M15">
        <v>3.956</v>
      </c>
      <c r="N15">
        <v>4.0609999999999999</v>
      </c>
      <c r="O15">
        <v>4.8899999999999997</v>
      </c>
      <c r="P15">
        <v>5.3840000000000003</v>
      </c>
      <c r="Q15">
        <v>3.25</v>
      </c>
      <c r="R15">
        <v>0.6</v>
      </c>
    </row>
    <row r="16" spans="1:19" x14ac:dyDescent="0.2">
      <c r="A16" s="4" t="s">
        <v>32</v>
      </c>
      <c r="B16">
        <v>20760</v>
      </c>
      <c r="C16">
        <v>4096</v>
      </c>
      <c r="D16">
        <v>447.7</v>
      </c>
      <c r="E16">
        <v>245.3</v>
      </c>
      <c r="F16">
        <v>4787</v>
      </c>
      <c r="G16">
        <v>48.15</v>
      </c>
      <c r="H16">
        <v>23.5</v>
      </c>
      <c r="I16">
        <v>65.67</v>
      </c>
      <c r="J16">
        <v>7.8879999999999999</v>
      </c>
      <c r="K16">
        <v>7.1189999999999998</v>
      </c>
      <c r="L16">
        <v>154.19999999999999</v>
      </c>
      <c r="M16">
        <v>3.7629999999999999</v>
      </c>
      <c r="N16">
        <v>3.7440000000000002</v>
      </c>
      <c r="O16">
        <v>4.7220000000000004</v>
      </c>
      <c r="P16">
        <v>5.282</v>
      </c>
      <c r="Q16">
        <v>3.06</v>
      </c>
      <c r="R16">
        <v>0.745</v>
      </c>
    </row>
    <row r="17" spans="1:18" x14ac:dyDescent="0.2">
      <c r="A17" s="4" t="s">
        <v>33</v>
      </c>
      <c r="B17">
        <v>22290</v>
      </c>
      <c r="C17">
        <v>4400</v>
      </c>
      <c r="D17">
        <v>488.5</v>
      </c>
      <c r="E17">
        <v>301.89999999999998</v>
      </c>
      <c r="F17">
        <v>4789</v>
      </c>
      <c r="G17">
        <v>50.72</v>
      </c>
      <c r="H17">
        <v>25.9</v>
      </c>
      <c r="I17">
        <v>49.53</v>
      </c>
      <c r="J17">
        <v>3.5000000000000003E-2</v>
      </c>
      <c r="K17">
        <v>1.4999999999999999E-2</v>
      </c>
      <c r="L17">
        <v>169.1</v>
      </c>
      <c r="M17">
        <v>2.915</v>
      </c>
      <c r="N17">
        <v>3.2120000000000002</v>
      </c>
      <c r="O17">
        <v>3.45</v>
      </c>
      <c r="P17">
        <v>3.923</v>
      </c>
      <c r="Q17">
        <v>2.6139999999999999</v>
      </c>
      <c r="R17">
        <v>0.68400000000000005</v>
      </c>
    </row>
    <row r="18" spans="1:18" x14ac:dyDescent="0.2">
      <c r="A18" s="4" t="s">
        <v>34</v>
      </c>
      <c r="B18">
        <v>14440</v>
      </c>
      <c r="C18">
        <v>2895</v>
      </c>
      <c r="D18">
        <v>449.4</v>
      </c>
      <c r="E18">
        <v>241.1</v>
      </c>
      <c r="F18">
        <v>3124</v>
      </c>
      <c r="G18">
        <v>9.5860000000000003</v>
      </c>
      <c r="H18">
        <v>20.43</v>
      </c>
      <c r="I18">
        <v>35.409999999999997</v>
      </c>
      <c r="J18">
        <v>5.3999999999999999E-2</v>
      </c>
      <c r="K18">
        <v>7.9000000000000001E-2</v>
      </c>
      <c r="L18">
        <v>98.21</v>
      </c>
      <c r="M18">
        <v>1.927</v>
      </c>
      <c r="N18">
        <v>2.2759999999999998</v>
      </c>
      <c r="O18">
        <v>2.2829999999999999</v>
      </c>
      <c r="P18">
        <v>2.835</v>
      </c>
      <c r="Q18">
        <v>1.6870000000000001</v>
      </c>
      <c r="R18">
        <v>0.42399999999999999</v>
      </c>
    </row>
    <row r="19" spans="1:18" x14ac:dyDescent="0.2">
      <c r="A19" s="4" t="s">
        <v>35</v>
      </c>
      <c r="B19">
        <v>27180</v>
      </c>
      <c r="C19">
        <v>2374</v>
      </c>
      <c r="D19">
        <v>445.7</v>
      </c>
      <c r="E19">
        <v>212.8</v>
      </c>
      <c r="F19">
        <v>7190</v>
      </c>
      <c r="G19">
        <v>100.3</v>
      </c>
      <c r="H19">
        <v>18.350000000000001</v>
      </c>
      <c r="I19">
        <v>24.35</v>
      </c>
      <c r="J19">
        <v>2.4E-2</v>
      </c>
      <c r="K19">
        <v>2.9000000000000001E-2</v>
      </c>
      <c r="L19">
        <v>247</v>
      </c>
      <c r="M19">
        <v>0.629</v>
      </c>
      <c r="N19">
        <v>0.25600000000000001</v>
      </c>
      <c r="O19">
        <v>0.82099999999999995</v>
      </c>
      <c r="P19">
        <v>0.999</v>
      </c>
      <c r="Q19">
        <v>0.55000000000000004</v>
      </c>
      <c r="R19">
        <v>0.81599999999999995</v>
      </c>
    </row>
    <row r="20" spans="1:18" x14ac:dyDescent="0.2">
      <c r="A20" s="4" t="s">
        <v>36</v>
      </c>
      <c r="B20">
        <v>20670</v>
      </c>
      <c r="C20">
        <v>2599</v>
      </c>
      <c r="D20">
        <v>438.1</v>
      </c>
      <c r="E20">
        <v>269.8</v>
      </c>
      <c r="F20">
        <v>7077</v>
      </c>
      <c r="G20">
        <v>41.76</v>
      </c>
      <c r="H20">
        <v>15.12</v>
      </c>
      <c r="I20">
        <v>27.23</v>
      </c>
      <c r="J20">
        <v>4.5999999999999999E-2</v>
      </c>
      <c r="K20">
        <v>7.8E-2</v>
      </c>
      <c r="L20">
        <v>303.39999999999998</v>
      </c>
      <c r="M20">
        <v>1.1839999999999999</v>
      </c>
      <c r="N20">
        <v>0.46400000000000002</v>
      </c>
      <c r="O20">
        <v>1.7130000000000001</v>
      </c>
      <c r="P20">
        <v>1.901</v>
      </c>
      <c r="Q20">
        <v>1.1100000000000001</v>
      </c>
      <c r="R20">
        <v>0.54700000000000004</v>
      </c>
    </row>
    <row r="21" spans="1:18" x14ac:dyDescent="0.2">
      <c r="A21" s="4" t="s">
        <v>37</v>
      </c>
      <c r="B21">
        <v>21440</v>
      </c>
      <c r="C21">
        <v>4822</v>
      </c>
      <c r="D21">
        <v>473.2</v>
      </c>
      <c r="E21">
        <v>293.89999999999998</v>
      </c>
      <c r="F21">
        <v>7233</v>
      </c>
      <c r="G21">
        <v>65.91</v>
      </c>
      <c r="H21">
        <v>15.36</v>
      </c>
      <c r="I21">
        <v>21.53</v>
      </c>
      <c r="J21">
        <v>6.4000000000000001E-2</v>
      </c>
      <c r="K21">
        <v>0.10299999999999999</v>
      </c>
      <c r="L21">
        <v>342.3</v>
      </c>
      <c r="M21">
        <v>1.3680000000000001</v>
      </c>
      <c r="N21">
        <v>0.48399999999999999</v>
      </c>
      <c r="O21">
        <v>1.5489999999999999</v>
      </c>
      <c r="P21">
        <v>1.865</v>
      </c>
      <c r="Q21">
        <v>1.288</v>
      </c>
      <c r="R21">
        <v>0.55600000000000005</v>
      </c>
    </row>
    <row r="22" spans="1:18" x14ac:dyDescent="0.2">
      <c r="A22" s="4" t="s">
        <v>38</v>
      </c>
      <c r="B22">
        <v>17780</v>
      </c>
      <c r="C22">
        <v>2087</v>
      </c>
      <c r="D22">
        <v>438.3</v>
      </c>
      <c r="E22">
        <v>322.2</v>
      </c>
      <c r="F22">
        <v>5874</v>
      </c>
      <c r="G22">
        <v>13.75</v>
      </c>
      <c r="H22">
        <v>14.86</v>
      </c>
      <c r="I22">
        <v>22.36</v>
      </c>
      <c r="J22">
        <v>4.0000000000000001E-3</v>
      </c>
      <c r="K22">
        <v>5.1999999999999998E-2</v>
      </c>
      <c r="L22">
        <v>247.4</v>
      </c>
      <c r="M22">
        <v>0.98899999999999999</v>
      </c>
      <c r="N22">
        <v>0.44900000000000001</v>
      </c>
      <c r="O22">
        <v>1.4330000000000001</v>
      </c>
      <c r="P22">
        <v>1.6339999999999999</v>
      </c>
      <c r="Q22">
        <v>0.96799999999999997</v>
      </c>
      <c r="R22">
        <v>0.372</v>
      </c>
    </row>
    <row r="23" spans="1:18" x14ac:dyDescent="0.2">
      <c r="A23" s="4" t="s">
        <v>39</v>
      </c>
      <c r="B23">
        <v>33110</v>
      </c>
      <c r="C23">
        <v>1856</v>
      </c>
      <c r="D23">
        <v>397.7</v>
      </c>
      <c r="E23">
        <v>195.7</v>
      </c>
      <c r="F23">
        <v>6469</v>
      </c>
      <c r="G23">
        <v>42.97</v>
      </c>
      <c r="H23">
        <v>13.4</v>
      </c>
      <c r="I23">
        <v>75.05</v>
      </c>
      <c r="J23">
        <v>1.7000000000000001E-2</v>
      </c>
      <c r="K23">
        <v>2.8000000000000001E-2</v>
      </c>
      <c r="L23">
        <v>114.3</v>
      </c>
      <c r="M23">
        <v>1.8839999999999999</v>
      </c>
      <c r="N23">
        <v>1.88</v>
      </c>
      <c r="O23">
        <v>3.6150000000000002</v>
      </c>
      <c r="P23">
        <v>3.2989999999999999</v>
      </c>
      <c r="Q23">
        <v>1.617</v>
      </c>
      <c r="R23">
        <v>2.375</v>
      </c>
    </row>
    <row r="24" spans="1:18" x14ac:dyDescent="0.2">
      <c r="A24" s="4" t="s">
        <v>40</v>
      </c>
      <c r="B24">
        <v>30580</v>
      </c>
      <c r="C24">
        <v>3058</v>
      </c>
      <c r="D24">
        <v>386.1</v>
      </c>
      <c r="E24">
        <v>166.6</v>
      </c>
      <c r="F24">
        <v>5280</v>
      </c>
      <c r="G24">
        <v>22.92</v>
      </c>
      <c r="H24">
        <v>13.83</v>
      </c>
      <c r="I24">
        <v>33.56</v>
      </c>
      <c r="J24">
        <v>1.9E-2</v>
      </c>
      <c r="K24">
        <v>7.0000000000000001E-3</v>
      </c>
      <c r="L24">
        <v>98.86</v>
      </c>
      <c r="M24">
        <v>0.753</v>
      </c>
      <c r="N24">
        <v>0.78</v>
      </c>
      <c r="O24">
        <v>1.407</v>
      </c>
      <c r="P24">
        <v>1.3180000000000001</v>
      </c>
      <c r="Q24">
        <v>0.755</v>
      </c>
      <c r="R24">
        <v>0.53900000000000003</v>
      </c>
    </row>
    <row r="25" spans="1:18" x14ac:dyDescent="0.2">
      <c r="A25" s="4" t="s">
        <v>41</v>
      </c>
      <c r="B25">
        <v>18750</v>
      </c>
      <c r="C25">
        <v>3594</v>
      </c>
      <c r="D25">
        <v>378.2</v>
      </c>
      <c r="E25">
        <v>244.7</v>
      </c>
      <c r="F25">
        <v>3516</v>
      </c>
      <c r="G25">
        <v>42.15</v>
      </c>
      <c r="H25">
        <v>13.45</v>
      </c>
      <c r="I25">
        <v>19.25</v>
      </c>
      <c r="J25">
        <v>4.0000000000000001E-3</v>
      </c>
      <c r="K25">
        <v>6.5000000000000002E-2</v>
      </c>
      <c r="L25">
        <v>81.37</v>
      </c>
      <c r="M25">
        <v>0.51800000000000002</v>
      </c>
      <c r="N25">
        <v>0.34499999999999997</v>
      </c>
      <c r="O25">
        <v>0.92800000000000005</v>
      </c>
      <c r="P25">
        <v>0.97099999999999997</v>
      </c>
      <c r="Q25">
        <v>0.496</v>
      </c>
      <c r="R25">
        <v>0.52900000000000003</v>
      </c>
    </row>
    <row r="26" spans="1:18" x14ac:dyDescent="0.2">
      <c r="A26" s="4" t="s">
        <v>42</v>
      </c>
      <c r="B26">
        <v>29600</v>
      </c>
      <c r="C26">
        <v>2277</v>
      </c>
      <c r="D26">
        <v>381.3</v>
      </c>
      <c r="E26">
        <v>173.5</v>
      </c>
      <c r="F26">
        <v>5181</v>
      </c>
      <c r="G26">
        <v>9.26</v>
      </c>
      <c r="H26">
        <v>12.96</v>
      </c>
      <c r="I26">
        <v>25.21</v>
      </c>
      <c r="J26">
        <v>0</v>
      </c>
      <c r="K26">
        <v>5.5E-2</v>
      </c>
      <c r="L26">
        <v>109.5</v>
      </c>
      <c r="M26">
        <v>0.69299999999999995</v>
      </c>
      <c r="N26">
        <v>0.48799999999999999</v>
      </c>
      <c r="O26">
        <v>1.0820000000000001</v>
      </c>
      <c r="P26">
        <v>1.1200000000000001</v>
      </c>
      <c r="Q26">
        <v>0.627</v>
      </c>
      <c r="R26">
        <v>0.41599999999999998</v>
      </c>
    </row>
    <row r="27" spans="1:18" x14ac:dyDescent="0.2">
      <c r="A27" s="6" t="s">
        <v>43</v>
      </c>
      <c r="B27">
        <v>35.799999999999997</v>
      </c>
      <c r="C27">
        <v>196</v>
      </c>
      <c r="D27">
        <v>-290.8</v>
      </c>
      <c r="E27">
        <v>-33.39</v>
      </c>
      <c r="F27">
        <v>0.41499999999999998</v>
      </c>
      <c r="G27">
        <v>0.70299999999999996</v>
      </c>
      <c r="H27">
        <v>2.621</v>
      </c>
      <c r="I27">
        <v>-2.9689999999999999</v>
      </c>
      <c r="J27">
        <v>-4.4999999999999998E-2</v>
      </c>
      <c r="K27">
        <v>-4.9000000000000002E-2</v>
      </c>
      <c r="L27">
        <v>-2.2890000000000001</v>
      </c>
      <c r="M27">
        <v>-0.128</v>
      </c>
      <c r="N27">
        <v>-0.111</v>
      </c>
      <c r="O27">
        <v>-0.26900000000000002</v>
      </c>
      <c r="P27">
        <v>-0.24399999999999999</v>
      </c>
      <c r="Q27">
        <v>-0.21299999999999999</v>
      </c>
      <c r="R27">
        <v>-0.498</v>
      </c>
    </row>
    <row r="28" spans="1:18" x14ac:dyDescent="0.2">
      <c r="A28" s="6" t="s">
        <v>44</v>
      </c>
      <c r="B28">
        <v>43.12</v>
      </c>
      <c r="C28">
        <v>156.30000000000001</v>
      </c>
      <c r="D28">
        <v>-273.2</v>
      </c>
      <c r="E28">
        <v>39.15</v>
      </c>
      <c r="F28">
        <v>1.4139999999999999</v>
      </c>
      <c r="G28">
        <v>28.96</v>
      </c>
      <c r="H28">
        <v>2.403</v>
      </c>
      <c r="I28">
        <v>-0.875</v>
      </c>
      <c r="J28">
        <v>-4.3999999999999997E-2</v>
      </c>
      <c r="K28">
        <v>-6.3E-2</v>
      </c>
      <c r="L28">
        <v>-1.5620000000000001</v>
      </c>
      <c r="M28">
        <v>-0.115</v>
      </c>
      <c r="N28">
        <v>2.1000000000000001E-2</v>
      </c>
      <c r="O28">
        <v>-0.217</v>
      </c>
      <c r="P28">
        <v>-0.183</v>
      </c>
      <c r="Q28">
        <v>-0.18</v>
      </c>
      <c r="R28">
        <v>6.9909999999999997</v>
      </c>
    </row>
    <row r="29" spans="1:18" x14ac:dyDescent="0.2">
      <c r="A29" s="6" t="s">
        <v>45</v>
      </c>
      <c r="B29">
        <v>41.88</v>
      </c>
      <c r="C29">
        <v>148.1</v>
      </c>
      <c r="D29">
        <v>-286.60000000000002</v>
      </c>
      <c r="E29">
        <v>21.98</v>
      </c>
      <c r="F29">
        <v>0.97699999999999998</v>
      </c>
      <c r="G29">
        <v>2.4089999999999998</v>
      </c>
      <c r="H29">
        <v>2.7610000000000001</v>
      </c>
      <c r="I29">
        <v>-1.4159999999999999</v>
      </c>
      <c r="J29">
        <v>-4.1000000000000002E-2</v>
      </c>
      <c r="K29">
        <v>-5.2999999999999999E-2</v>
      </c>
      <c r="L29">
        <v>-0.88300000000000001</v>
      </c>
      <c r="M29">
        <v>-0.123</v>
      </c>
      <c r="N29">
        <v>-5.7000000000000002E-2</v>
      </c>
      <c r="O29">
        <v>-0.25600000000000001</v>
      </c>
      <c r="P29">
        <v>-0.24</v>
      </c>
      <c r="Q29">
        <v>-0.20100000000000001</v>
      </c>
      <c r="R29">
        <v>-0.53100000000000003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7B71-1A0D-AA4B-A720-D77D94AF1BF5}">
  <dimension ref="A1:P25"/>
  <sheetViews>
    <sheetView workbookViewId="0">
      <selection activeCell="M37" sqref="M37"/>
    </sheetView>
  </sheetViews>
  <sheetFormatPr baseColWidth="10" defaultRowHeight="15" x14ac:dyDescent="0.2"/>
  <sheetData>
    <row r="1" spans="1:16" x14ac:dyDescent="0.2">
      <c r="A1" s="7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</row>
    <row r="2" spans="1:16" x14ac:dyDescent="0.2">
      <c r="A2" s="4" t="s">
        <v>19</v>
      </c>
      <c r="B2">
        <f>'Content in 50ml'!B2/'Sample weight in g'!B2</f>
        <v>68.092200000000005</v>
      </c>
      <c r="C2">
        <f>'Content in 50ml'!C2/'Sample weight in g'!C2</f>
        <v>21.586750000000002</v>
      </c>
      <c r="D2">
        <f>'Content in 50ml'!D2/'Sample weight in g'!D2</f>
        <v>1.0090625000000002</v>
      </c>
      <c r="E2">
        <f>'Content in 50ml'!E2/'Sample weight in g'!E2</f>
        <v>20.501465</v>
      </c>
      <c r="F2">
        <f>'Content in 50ml'!F2/'Sample weight in g'!F2</f>
        <v>0.11459999999999999</v>
      </c>
      <c r="G2">
        <f>'Content in 50ml'!G2/'Sample weight in g'!G2</f>
        <v>5.8217500000000012E-2</v>
      </c>
      <c r="H2">
        <f>'Content in 50ml'!H2/'Sample weight in g'!H2</f>
        <v>0.31968750000000001</v>
      </c>
      <c r="I2">
        <f>'Content in 50ml'!I2/'Sample weight in g'!I2</f>
        <v>2.1625E-4</v>
      </c>
      <c r="J2">
        <f>'Content in 50ml'!J2/'Sample weight in g'!J2</f>
        <v>0.53690500000000008</v>
      </c>
      <c r="K2">
        <f>'Content in 50ml'!K2/'Sample weight in g'!K2</f>
        <v>1.4919999999999999E-2</v>
      </c>
      <c r="L2">
        <f>'Content in 50ml'!L2/'Sample weight in g'!L2</f>
        <v>1.48475E-2</v>
      </c>
      <c r="M2">
        <f>'Content in 50ml'!M2/'Sample weight in g'!M2</f>
        <v>1.9497500000000001E-2</v>
      </c>
      <c r="N2">
        <f>'Content in 50ml'!N2/'Sample weight in g'!N2</f>
        <v>2.0430000000000004E-2</v>
      </c>
      <c r="O2">
        <f>'Content in 50ml'!O2/'Sample weight in g'!O2</f>
        <v>1.189E-2</v>
      </c>
      <c r="P2">
        <f>'Content in 50ml'!P2/'Sample weight in g'!P2</f>
        <v>-1.5290000000000002E-2</v>
      </c>
    </row>
    <row r="3" spans="1:16" x14ac:dyDescent="0.2">
      <c r="A3" s="4" t="s">
        <v>20</v>
      </c>
      <c r="B3">
        <f>'Content in 50ml'!B3/'Sample weight in g'!B3</f>
        <v>77.417200000000008</v>
      </c>
      <c r="C3">
        <f>'Content in 50ml'!C3/'Sample weight in g'!C3</f>
        <v>14.424250000000001</v>
      </c>
      <c r="D3">
        <f>'Content in 50ml'!D3/'Sample weight in g'!D3</f>
        <v>0.91393749999999996</v>
      </c>
      <c r="E3">
        <f>'Content in 50ml'!E3/'Sample weight in g'!E3</f>
        <v>18.193965000000002</v>
      </c>
      <c r="F3">
        <f>'Content in 50ml'!F3/'Sample weight in g'!F3</f>
        <v>4.1400000000000006E-2</v>
      </c>
      <c r="G3">
        <f>'Content in 50ml'!G3/'Sample weight in g'!G3</f>
        <v>5.80175E-2</v>
      </c>
      <c r="H3">
        <f>'Content in 50ml'!H3/'Sample weight in g'!H3</f>
        <v>0.21641249999999998</v>
      </c>
      <c r="I3">
        <f>'Content in 50ml'!I3/'Sample weight in g'!I3</f>
        <v>2.6125000000000003E-4</v>
      </c>
      <c r="J3">
        <f>'Content in 50ml'!J3/'Sample weight in g'!J3</f>
        <v>0.70965500000000004</v>
      </c>
      <c r="K3">
        <f>'Content in 50ml'!K3/'Sample weight in g'!K3</f>
        <v>1.2335000000000002E-2</v>
      </c>
      <c r="L3">
        <f>'Content in 50ml'!L3/'Sample weight in g'!L3</f>
        <v>1.2042500000000001E-2</v>
      </c>
      <c r="M3">
        <f>'Content in 50ml'!M3/'Sample weight in g'!M3</f>
        <v>1.58225E-2</v>
      </c>
      <c r="N3">
        <f>'Content in 50ml'!N3/'Sample weight in g'!N3</f>
        <v>1.69325E-2</v>
      </c>
      <c r="O3">
        <f>'Content in 50ml'!O3/'Sample weight in g'!O3</f>
        <v>1.0172500000000001E-2</v>
      </c>
      <c r="P3">
        <f>'Content in 50ml'!P3/'Sample weight in g'!P3</f>
        <v>-1.5764999999999998E-2</v>
      </c>
    </row>
    <row r="4" spans="1:16" x14ac:dyDescent="0.2">
      <c r="A4" s="4" t="s">
        <v>21</v>
      </c>
      <c r="B4">
        <f>'Content in 50ml'!B4/'Sample weight in g'!B4</f>
        <v>60.492200000000004</v>
      </c>
      <c r="C4">
        <f>'Content in 50ml'!C4/'Sample weight in g'!C4</f>
        <v>12.341750000000001</v>
      </c>
      <c r="D4">
        <f>'Content in 50ml'!D4/'Sample weight in g'!D4</f>
        <v>0.82531250000000012</v>
      </c>
      <c r="E4">
        <f>'Content in 50ml'!E4/'Sample weight in g'!E4</f>
        <v>13.058965000000001</v>
      </c>
      <c r="F4">
        <f>'Content in 50ml'!F4/'Sample weight in g'!F4</f>
        <v>-3.5950000000000003E-2</v>
      </c>
      <c r="G4">
        <f>'Content in 50ml'!G4/'Sample weight in g'!G4</f>
        <v>4.8692500000000007E-2</v>
      </c>
      <c r="H4">
        <f>'Content in 50ml'!H4/'Sample weight in g'!H4</f>
        <v>0.13886250000000003</v>
      </c>
      <c r="I4">
        <f>'Content in 50ml'!I4/'Sample weight in g'!I4</f>
        <v>1.8000000000000004E-4</v>
      </c>
      <c r="J4">
        <f>'Content in 50ml'!J4/'Sample weight in g'!J4</f>
        <v>0.68440500000000004</v>
      </c>
      <c r="K4">
        <f>'Content in 50ml'!K4/'Sample weight in g'!K4</f>
        <v>8.4150000000000006E-3</v>
      </c>
      <c r="L4">
        <f>'Content in 50ml'!L4/'Sample weight in g'!L4</f>
        <v>7.9600000000000001E-3</v>
      </c>
      <c r="M4">
        <f>'Content in 50ml'!M4/'Sample weight in g'!M4</f>
        <v>1.12625E-2</v>
      </c>
      <c r="N4">
        <f>'Content in 50ml'!N4/'Sample weight in g'!N4</f>
        <v>1.16325E-2</v>
      </c>
      <c r="O4">
        <f>'Content in 50ml'!O4/'Sample weight in g'!O4</f>
        <v>7.0949999999999997E-3</v>
      </c>
      <c r="P4">
        <f>'Content in 50ml'!P4/'Sample weight in g'!P4</f>
        <v>-1.6417499999999998E-2</v>
      </c>
    </row>
    <row r="5" spans="1:16" x14ac:dyDescent="0.2">
      <c r="A5" s="4" t="s">
        <v>22</v>
      </c>
      <c r="B5">
        <f>'Content in 50ml'!B5/'Sample weight in g'!B5</f>
        <v>59.5672</v>
      </c>
      <c r="C5">
        <f>'Content in 50ml'!C5/'Sample weight in g'!C5</f>
        <v>11.671749999999999</v>
      </c>
      <c r="D5">
        <f>'Content in 50ml'!D5/'Sample weight in g'!D5</f>
        <v>1.0229375000000001</v>
      </c>
      <c r="E5">
        <f>'Content in 50ml'!E5/'Sample weight in g'!E5</f>
        <v>17.231465000000004</v>
      </c>
      <c r="F5">
        <f>'Content in 50ml'!F5/'Sample weight in g'!F5</f>
        <v>-1.1550000000000003E-2</v>
      </c>
      <c r="G5">
        <f>'Content in 50ml'!G5/'Sample weight in g'!G5</f>
        <v>5.8267500000000007E-2</v>
      </c>
      <c r="H5">
        <f>'Content in 50ml'!H5/'Sample weight in g'!H5</f>
        <v>0.22443750000000001</v>
      </c>
      <c r="I5">
        <f>'Content in 50ml'!I5/'Sample weight in g'!I5</f>
        <v>2.4125000000000001E-4</v>
      </c>
      <c r="J5">
        <f>'Content in 50ml'!J5/'Sample weight in g'!J5</f>
        <v>0.60515500000000011</v>
      </c>
      <c r="K5">
        <f>'Content in 50ml'!K5/'Sample weight in g'!K5</f>
        <v>1.1480000000000001E-2</v>
      </c>
      <c r="L5">
        <f>'Content in 50ml'!L5/'Sample weight in g'!L5</f>
        <v>1.1630000000000001E-2</v>
      </c>
      <c r="M5">
        <f>'Content in 50ml'!M5/'Sample weight in g'!M5</f>
        <v>1.4364999999999999E-2</v>
      </c>
      <c r="N5">
        <f>'Content in 50ml'!N5/'Sample weight in g'!N5</f>
        <v>1.5135000000000001E-2</v>
      </c>
      <c r="O5">
        <f>'Content in 50ml'!O5/'Sample weight in g'!O5</f>
        <v>8.5649999999999997E-3</v>
      </c>
      <c r="P5">
        <f>'Content in 50ml'!P5/'Sample weight in g'!P5</f>
        <v>-1.6139999999999998E-2</v>
      </c>
    </row>
    <row r="6" spans="1:16" x14ac:dyDescent="0.2">
      <c r="A6" s="4" t="s">
        <v>23</v>
      </c>
      <c r="B6">
        <f>'Content in 50ml'!B6/'Sample weight in g'!B6</f>
        <v>18.989700000000003</v>
      </c>
      <c r="C6">
        <f>'Content in 50ml'!C6/'Sample weight in g'!C6</f>
        <v>2.5467500000000003</v>
      </c>
      <c r="D6">
        <f>'Content in 50ml'!D6/'Sample weight in g'!D6</f>
        <v>-4.3562500000000032E-2</v>
      </c>
      <c r="E6">
        <f>'Content in 50ml'!E6/'Sample weight in g'!E6</f>
        <v>4.4839650000000004</v>
      </c>
      <c r="F6">
        <f>'Content in 50ml'!F6/'Sample weight in g'!F6</f>
        <v>0.39034999999999997</v>
      </c>
      <c r="G6">
        <f>'Content in 50ml'!G6/'Sample weight in g'!G6</f>
        <v>1.4449999999999997E-3</v>
      </c>
      <c r="H6">
        <f>'Content in 50ml'!H6/'Sample weight in g'!H6</f>
        <v>4.7562499999999994E-2</v>
      </c>
      <c r="I6">
        <f>'Content in 50ml'!I6/'Sample weight in g'!I6</f>
        <v>7.1249999999999997E-5</v>
      </c>
      <c r="J6">
        <f>'Content in 50ml'!J6/'Sample weight in g'!J6</f>
        <v>0.20663000000000001</v>
      </c>
      <c r="K6">
        <f>'Content in 50ml'!K6/'Sample weight in g'!K6</f>
        <v>3.3300000000000005E-3</v>
      </c>
      <c r="L6">
        <f>'Content in 50ml'!L6/'Sample weight in g'!L6</f>
        <v>2.2550000000000001E-3</v>
      </c>
      <c r="M6">
        <f>'Content in 50ml'!M6/'Sample weight in g'!M6</f>
        <v>5.3800000000000011E-3</v>
      </c>
      <c r="N6">
        <f>'Content in 50ml'!N6/'Sample weight in g'!N6</f>
        <v>6.0075000000000007E-3</v>
      </c>
      <c r="O6">
        <f>'Content in 50ml'!O6/'Sample weight in g'!O6</f>
        <v>3.4974999999999997E-3</v>
      </c>
      <c r="P6">
        <f>'Content in 50ml'!P6/'Sample weight in g'!P6</f>
        <v>-1.0585000000000001E-2</v>
      </c>
    </row>
    <row r="7" spans="1:16" x14ac:dyDescent="0.2">
      <c r="A7" s="4" t="s">
        <v>24</v>
      </c>
      <c r="B7">
        <f>'Content in 50ml'!B7/'Sample weight in g'!B7</f>
        <v>19.779700000000002</v>
      </c>
      <c r="C7">
        <f>'Content in 50ml'!C7/'Sample weight in g'!C7</f>
        <v>4.4817499999999999</v>
      </c>
      <c r="D7">
        <f>'Content in 50ml'!D7/'Sample weight in g'!D7</f>
        <v>-3.0679999999999992E-2</v>
      </c>
      <c r="E7">
        <f>'Content in 50ml'!E7/'Sample weight in g'!E7</f>
        <v>4.4289649999999998</v>
      </c>
      <c r="F7">
        <f>'Content in 50ml'!F7/'Sample weight in g'!F7</f>
        <v>0.18384999999999999</v>
      </c>
      <c r="G7">
        <f>'Content in 50ml'!G7/'Sample weight in g'!G7</f>
        <v>-4.0000000000000034E-4</v>
      </c>
      <c r="H7">
        <f>'Content in 50ml'!H7/'Sample weight in g'!H7</f>
        <v>7.3787500000000006E-2</v>
      </c>
      <c r="I7">
        <f>'Content in 50ml'!I7/'Sample weight in g'!I7</f>
        <v>9.2499999999999999E-5</v>
      </c>
      <c r="J7">
        <f>'Content in 50ml'!J7/'Sample weight in g'!J7</f>
        <v>0.234205</v>
      </c>
      <c r="K7">
        <f>'Content in 50ml'!K7/'Sample weight in g'!K7</f>
        <v>5.2000000000000006E-3</v>
      </c>
      <c r="L7">
        <f>'Content in 50ml'!L7/'Sample weight in g'!L7</f>
        <v>2.8075000000000001E-3</v>
      </c>
      <c r="M7">
        <f>'Content in 50ml'!M7/'Sample weight in g'!M7</f>
        <v>7.9700000000000014E-3</v>
      </c>
      <c r="N7">
        <f>'Content in 50ml'!N7/'Sample weight in g'!N7</f>
        <v>8.7150000000000005E-3</v>
      </c>
      <c r="O7">
        <f>'Content in 50ml'!O7/'Sample weight in g'!O7</f>
        <v>4.7499999999999999E-3</v>
      </c>
      <c r="P7">
        <f>'Content in 50ml'!P7/'Sample weight in g'!P7</f>
        <v>-1.6920000000000001E-2</v>
      </c>
    </row>
    <row r="8" spans="1:16" x14ac:dyDescent="0.2">
      <c r="A8" s="4" t="s">
        <v>25</v>
      </c>
      <c r="B8">
        <f>'Content in 50ml'!B8/'Sample weight in g'!B8</f>
        <v>31.042200000000001</v>
      </c>
      <c r="C8">
        <f>'Content in 50ml'!C8/'Sample weight in g'!C8</f>
        <v>4.1017500000000009</v>
      </c>
      <c r="D8">
        <f>'Content in 50ml'!D8/'Sample weight in g'!D8</f>
        <v>-2.2730000000000018E-2</v>
      </c>
      <c r="E8">
        <f>'Content in 50ml'!E8/'Sample weight in g'!E8</f>
        <v>6.2839650000000002</v>
      </c>
      <c r="F8">
        <f>'Content in 50ml'!F8/'Sample weight in g'!F8</f>
        <v>0.23935000000000003</v>
      </c>
      <c r="G8">
        <f>'Content in 50ml'!G8/'Sample weight in g'!G8</f>
        <v>1.50525E-2</v>
      </c>
      <c r="H8">
        <f>'Content in 50ml'!H8/'Sample weight in g'!H8</f>
        <v>6.8312499999999998E-2</v>
      </c>
      <c r="I8">
        <f>'Content in 50ml'!I8/'Sample weight in g'!I8</f>
        <v>1.1125000000000002E-4</v>
      </c>
      <c r="J8">
        <f>'Content in 50ml'!J8/'Sample weight in g'!J8</f>
        <v>0.34365500000000004</v>
      </c>
      <c r="K8">
        <f>'Content in 50ml'!K8/'Sample weight in g'!K8</f>
        <v>4.8675000000000003E-3</v>
      </c>
      <c r="L8">
        <f>'Content in 50ml'!L8/'Sample weight in g'!L8</f>
        <v>4.7425000000000002E-3</v>
      </c>
      <c r="M8">
        <f>'Content in 50ml'!M8/'Sample weight in g'!M8</f>
        <v>6.255000000000001E-3</v>
      </c>
      <c r="N8">
        <f>'Content in 50ml'!N8/'Sample weight in g'!N8</f>
        <v>7.1700000000000002E-3</v>
      </c>
      <c r="O8">
        <f>'Content in 50ml'!O8/'Sample weight in g'!O8</f>
        <v>4.6550000000000003E-3</v>
      </c>
      <c r="P8">
        <f>'Content in 50ml'!P8/'Sample weight in g'!P8</f>
        <v>-1.7105000000000002E-2</v>
      </c>
    </row>
    <row r="9" spans="1:16" x14ac:dyDescent="0.2">
      <c r="A9" s="4" t="s">
        <v>26</v>
      </c>
      <c r="B9">
        <f>'Content in 50ml'!B9/'Sample weight in g'!B9</f>
        <v>20.069700000000001</v>
      </c>
      <c r="C9">
        <f>'Content in 50ml'!C9/'Sample weight in g'!C9</f>
        <v>4.8817500000000003</v>
      </c>
      <c r="D9">
        <f>'Content in 50ml'!D9/'Sample weight in g'!D9</f>
        <v>-2.4537500000000038E-2</v>
      </c>
      <c r="E9">
        <f>'Content in 50ml'!E9/'Sample weight in g'!E9</f>
        <v>2.9389650000000005</v>
      </c>
      <c r="F9">
        <f>'Content in 50ml'!F9/'Sample weight in g'!F9</f>
        <v>0.1305</v>
      </c>
      <c r="G9">
        <f>'Content in 50ml'!G9/'Sample weight in g'!G9</f>
        <v>-9.5500000000000034E-4</v>
      </c>
      <c r="H9">
        <f>'Content in 50ml'!H9/'Sample weight in g'!H9</f>
        <v>1.6900000000000002E-2</v>
      </c>
      <c r="I9">
        <f>'Content in 50ml'!I9/'Sample weight in g'!I9</f>
        <v>5.5000000000000002E-5</v>
      </c>
      <c r="J9">
        <f>'Content in 50ml'!J9/'Sample weight in g'!J9</f>
        <v>0.18390500000000001</v>
      </c>
      <c r="K9">
        <f>'Content in 50ml'!K9/'Sample weight in g'!K9</f>
        <v>2.2625000000000002E-3</v>
      </c>
      <c r="L9">
        <f>'Content in 50ml'!L9/'Sample weight in g'!L9</f>
        <v>1.3799999999999999E-3</v>
      </c>
      <c r="M9">
        <f>'Content in 50ml'!M9/'Sample weight in g'!M9</f>
        <v>2.7474999999999999E-3</v>
      </c>
      <c r="N9">
        <f>'Content in 50ml'!N9/'Sample weight in g'!N9</f>
        <v>3.3750000000000004E-3</v>
      </c>
      <c r="O9">
        <f>'Content in 50ml'!O9/'Sample weight in g'!O9</f>
        <v>2.4125000000000006E-3</v>
      </c>
      <c r="P9">
        <f>'Content in 50ml'!P9/'Sample weight in g'!P9</f>
        <v>-1.76125E-2</v>
      </c>
    </row>
    <row r="10" spans="1:16" x14ac:dyDescent="0.2">
      <c r="A10" s="4" t="s">
        <v>27</v>
      </c>
      <c r="B10">
        <f>'Content in 50ml'!B10/'Sample weight in g'!B10</f>
        <v>48.542200000000001</v>
      </c>
      <c r="C10">
        <f>'Content in 50ml'!C10/'Sample weight in g'!C10</f>
        <v>9.0092499999999998</v>
      </c>
      <c r="D10">
        <f>'Content in 50ml'!D10/'Sample weight in g'!D10</f>
        <v>0.95193749999999999</v>
      </c>
      <c r="E10">
        <f>'Content in 50ml'!E10/'Sample weight in g'!E10</f>
        <v>8.8139649999999996</v>
      </c>
      <c r="F10">
        <f>'Content in 50ml'!F10/'Sample weight in g'!F10</f>
        <v>-3.6424999999999999E-2</v>
      </c>
      <c r="G10">
        <f>'Content in 50ml'!G10/'Sample weight in g'!G10</f>
        <v>4.5842500000000001E-2</v>
      </c>
      <c r="H10">
        <f>'Content in 50ml'!H10/'Sample weight in g'!H10</f>
        <v>8.458750000000001E-2</v>
      </c>
      <c r="I10">
        <f>'Content in 50ml'!I10/'Sample weight in g'!I10</f>
        <v>2.4000000000000003E-4</v>
      </c>
      <c r="J10">
        <f>'Content in 50ml'!J10/'Sample weight in g'!J10</f>
        <v>0.31315500000000002</v>
      </c>
      <c r="K10">
        <f>'Content in 50ml'!K10/'Sample weight in g'!K10</f>
        <v>5.2250000000000013E-3</v>
      </c>
      <c r="L10">
        <f>'Content in 50ml'!L10/'Sample weight in g'!L10</f>
        <v>6.2400000000000008E-3</v>
      </c>
      <c r="M10">
        <f>'Content in 50ml'!M10/'Sample weight in g'!M10</f>
        <v>6.3700000000000007E-3</v>
      </c>
      <c r="N10">
        <f>'Content in 50ml'!N10/'Sample weight in g'!N10</f>
        <v>7.0999999999999995E-3</v>
      </c>
      <c r="O10">
        <f>'Content in 50ml'!O10/'Sample weight in g'!O10</f>
        <v>4.6424999999999999E-3</v>
      </c>
      <c r="P10">
        <f>'Content in 50ml'!P10/'Sample weight in g'!P10</f>
        <v>-1.6382500000000001E-2</v>
      </c>
    </row>
    <row r="11" spans="1:16" x14ac:dyDescent="0.2">
      <c r="A11" s="4" t="s">
        <v>28</v>
      </c>
      <c r="B11">
        <f>'Content in 50ml'!B11/'Sample weight in g'!B11</f>
        <v>35.917200000000001</v>
      </c>
      <c r="C11">
        <f>'Content in 50ml'!C11/'Sample weight in g'!C11</f>
        <v>10.52425</v>
      </c>
      <c r="D11">
        <f>'Content in 50ml'!D11/'Sample weight in g'!D11</f>
        <v>0.96068750000000003</v>
      </c>
      <c r="E11">
        <f>'Content in 50ml'!E11/'Sample weight in g'!E11</f>
        <v>6.0589649999999997</v>
      </c>
      <c r="F11">
        <f>'Content in 50ml'!F11/'Sample weight in g'!F11</f>
        <v>6.5525000000000014E-2</v>
      </c>
      <c r="G11">
        <f>'Content in 50ml'!G11/'Sample weight in g'!G11</f>
        <v>4.4192500000000003E-2</v>
      </c>
      <c r="H11">
        <f>'Content in 50ml'!H11/'Sample weight in g'!H11</f>
        <v>6.7087500000000008E-2</v>
      </c>
      <c r="I11">
        <f>'Content in 50ml'!I11/'Sample weight in g'!I11</f>
        <v>2.0374999999999999E-4</v>
      </c>
      <c r="J11">
        <f>'Content in 50ml'!J11/'Sample weight in g'!J11</f>
        <v>0.23240500000000003</v>
      </c>
      <c r="K11">
        <f>'Content in 50ml'!K11/'Sample weight in g'!K11</f>
        <v>3.98E-3</v>
      </c>
      <c r="L11">
        <f>'Content in 50ml'!L11/'Sample weight in g'!L11</f>
        <v>4.0674999999999999E-3</v>
      </c>
      <c r="M11">
        <f>'Content in 50ml'!M11/'Sample weight in g'!M11</f>
        <v>5.2674999999999996E-3</v>
      </c>
      <c r="N11">
        <f>'Content in 50ml'!N11/'Sample weight in g'!N11</f>
        <v>6.0000000000000001E-3</v>
      </c>
      <c r="O11">
        <f>'Content in 50ml'!O11/'Sample weight in g'!O11</f>
        <v>3.9849999999999998E-3</v>
      </c>
      <c r="P11">
        <f>'Content in 50ml'!P11/'Sample weight in g'!P11</f>
        <v>-1.5792499999999998E-2</v>
      </c>
    </row>
    <row r="12" spans="1:16" x14ac:dyDescent="0.2">
      <c r="A12" s="4" t="s">
        <v>29</v>
      </c>
      <c r="B12">
        <f>'Content in 50ml'!B12/'Sample weight in g'!B12</f>
        <v>44.617200000000004</v>
      </c>
      <c r="C12">
        <f>'Content in 50ml'!C12/'Sample weight in g'!C12</f>
        <v>14.109249999999999</v>
      </c>
      <c r="D12">
        <f>'Content in 50ml'!D12/'Sample weight in g'!D12</f>
        <v>1.1316875</v>
      </c>
      <c r="E12">
        <f>'Content in 50ml'!E12/'Sample weight in g'!E12</f>
        <v>15.136465000000001</v>
      </c>
      <c r="F12">
        <f>'Content in 50ml'!F12/'Sample weight in g'!F12</f>
        <v>-1.275000000000004E-3</v>
      </c>
      <c r="G12">
        <f>'Content in 50ml'!G12/'Sample weight in g'!G12</f>
        <v>5.3642500000000003E-2</v>
      </c>
      <c r="H12">
        <f>'Content in 50ml'!H12/'Sample weight in g'!H12</f>
        <v>0.2409125</v>
      </c>
      <c r="I12">
        <f>'Content in 50ml'!I12/'Sample weight in g'!I12</f>
        <v>2.5750000000000002E-4</v>
      </c>
      <c r="J12">
        <f>'Content in 50ml'!J12/'Sample weight in g'!J12</f>
        <v>0.35765500000000006</v>
      </c>
      <c r="K12">
        <f>'Content in 50ml'!K12/'Sample weight in g'!K12</f>
        <v>1.0725000000000002E-2</v>
      </c>
      <c r="L12">
        <f>'Content in 50ml'!L12/'Sample weight in g'!L12</f>
        <v>1.0940000000000002E-2</v>
      </c>
      <c r="M12">
        <f>'Content in 50ml'!M12/'Sample weight in g'!M12</f>
        <v>1.47975E-2</v>
      </c>
      <c r="N12">
        <f>'Content in 50ml'!N12/'Sample weight in g'!N12</f>
        <v>1.6154999999999999E-2</v>
      </c>
      <c r="O12">
        <f>'Content in 50ml'!O12/'Sample weight in g'!O12</f>
        <v>9.4000000000000021E-3</v>
      </c>
      <c r="P12">
        <f>'Content in 50ml'!P12/'Sample weight in g'!P12</f>
        <v>-1.5485000000000002E-2</v>
      </c>
    </row>
    <row r="13" spans="1:16" x14ac:dyDescent="0.2">
      <c r="A13" s="4" t="s">
        <v>30</v>
      </c>
      <c r="B13">
        <f>'Content in 50ml'!B13/'Sample weight in g'!B13</f>
        <v>73.3172</v>
      </c>
      <c r="C13">
        <f>'Content in 50ml'!C13/'Sample weight in g'!C13</f>
        <v>20.244250000000001</v>
      </c>
      <c r="D13">
        <f>'Content in 50ml'!D13/'Sample weight in g'!D13</f>
        <v>1.4639374999999999</v>
      </c>
      <c r="E13">
        <f>'Content in 50ml'!E13/'Sample weight in g'!E13</f>
        <v>26.921465000000001</v>
      </c>
      <c r="F13">
        <f>'Content in 50ml'!F13/'Sample weight in g'!F13</f>
        <v>0.16985</v>
      </c>
      <c r="G13">
        <f>'Content in 50ml'!G13/'Sample weight in g'!G13</f>
        <v>7.0942500000000006E-2</v>
      </c>
      <c r="H13">
        <f>'Content in 50ml'!H13/'Sample weight in g'!H13</f>
        <v>0.47068750000000004</v>
      </c>
      <c r="I13">
        <f>'Content in 50ml'!I13/'Sample weight in g'!I13</f>
        <v>4.0500000000000009E-4</v>
      </c>
      <c r="J13">
        <f>'Content in 50ml'!J13/'Sample weight in g'!J13</f>
        <v>0.73190500000000003</v>
      </c>
      <c r="K13">
        <f>'Content in 50ml'!K13/'Sample weight in g'!K13</f>
        <v>2.1197500000000001E-2</v>
      </c>
      <c r="L13">
        <f>'Content in 50ml'!L13/'Sample weight in g'!L13</f>
        <v>2.1567499999999996E-2</v>
      </c>
      <c r="M13">
        <f>'Content in 50ml'!M13/'Sample weight in g'!M13</f>
        <v>2.5742500000000001E-2</v>
      </c>
      <c r="N13">
        <f>'Content in 50ml'!N13/'Sample weight in g'!N13</f>
        <v>2.7707500000000003E-2</v>
      </c>
      <c r="O13">
        <f>'Content in 50ml'!O13/'Sample weight in g'!O13</f>
        <v>1.5707499999999999E-2</v>
      </c>
      <c r="P13">
        <f>'Content in 50ml'!P13/'Sample weight in g'!P13</f>
        <v>-1.4642499999999999E-2</v>
      </c>
    </row>
    <row r="14" spans="1:16" x14ac:dyDescent="0.2">
      <c r="A14" s="4" t="s">
        <v>31</v>
      </c>
      <c r="B14">
        <f>'Content in 50ml'!B14/'Sample weight in g'!B14</f>
        <v>47.917200000000001</v>
      </c>
      <c r="C14">
        <f>'Content in 50ml'!C14/'Sample weight in g'!C14</f>
        <v>12.834250000000001</v>
      </c>
      <c r="D14">
        <f>'Content in 50ml'!D14/'Sample weight in g'!D14</f>
        <v>1.1854375000000001</v>
      </c>
      <c r="E14">
        <f>'Content in 50ml'!E14/'Sample weight in g'!E14</f>
        <v>11.758965</v>
      </c>
      <c r="F14">
        <f>'Content in 50ml'!F14/'Sample weight in g'!F14</f>
        <v>2.4800000000000006E-2</v>
      </c>
      <c r="G14">
        <f>'Content in 50ml'!G14/'Sample weight in g'!G14</f>
        <v>5.4842500000000002E-2</v>
      </c>
      <c r="H14">
        <f>'Content in 50ml'!H14/'Sample weight in g'!H14</f>
        <v>0.1907375</v>
      </c>
      <c r="I14">
        <f>'Content in 50ml'!I14/'Sample weight in g'!I14</f>
        <v>2.9125E-4</v>
      </c>
      <c r="J14">
        <f>'Content in 50ml'!J14/'Sample weight in g'!J14</f>
        <v>0.3809050000000001</v>
      </c>
      <c r="K14">
        <f>'Content in 50ml'!K14/'Sample weight in g'!K14</f>
        <v>1.0177500000000001E-2</v>
      </c>
      <c r="L14">
        <f>'Content in 50ml'!L14/'Sample weight in g'!L14</f>
        <v>1.0100000000000001E-2</v>
      </c>
      <c r="M14">
        <f>'Content in 50ml'!M14/'Sample weight in g'!M14</f>
        <v>1.2767499999999998E-2</v>
      </c>
      <c r="N14">
        <f>'Content in 50ml'!N14/'Sample weight in g'!N14</f>
        <v>1.3917500000000003E-2</v>
      </c>
      <c r="O14">
        <f>'Content in 50ml'!O14/'Sample weight in g'!O14</f>
        <v>8.575000000000001E-3</v>
      </c>
      <c r="P14">
        <f>'Content in 50ml'!P14/'Sample weight in g'!P14</f>
        <v>-1.5977499999999999E-2</v>
      </c>
    </row>
    <row r="15" spans="1:16" x14ac:dyDescent="0.2">
      <c r="A15" s="4" t="s">
        <v>32</v>
      </c>
      <c r="B15">
        <f>'Content in 50ml'!B15/'Sample weight in g'!B15</f>
        <v>51.792200000000001</v>
      </c>
      <c r="C15">
        <f>'Content in 50ml'!C15/'Sample weight in g'!C15</f>
        <v>9.8492500000000014</v>
      </c>
      <c r="D15">
        <f>'Content in 50ml'!D15/'Sample weight in g'!D15</f>
        <v>1.1588125</v>
      </c>
      <c r="E15">
        <f>'Content in 50ml'!E15/'Sample weight in g'!E15</f>
        <v>11.963965000000002</v>
      </c>
      <c r="F15">
        <f>'Content in 50ml'!F15/'Sample weight in g'!F15</f>
        <v>4.7974999999999997E-2</v>
      </c>
      <c r="G15">
        <f>'Content in 50ml'!G15/'Sample weight in g'!G15</f>
        <v>5.2742500000000005E-2</v>
      </c>
      <c r="H15">
        <f>'Content in 50ml'!H15/'Sample weight in g'!H15</f>
        <v>0.16636250000000002</v>
      </c>
      <c r="I15">
        <f>'Content in 50ml'!I15/'Sample weight in g'!I15</f>
        <v>1.88925E-2</v>
      </c>
      <c r="J15">
        <f>'Content in 50ml'!J15/'Sample weight in g'!J15</f>
        <v>0.389405</v>
      </c>
      <c r="K15">
        <f>'Content in 50ml'!K15/'Sample weight in g'!K15</f>
        <v>9.6950000000000005E-3</v>
      </c>
      <c r="L15">
        <f>'Content in 50ml'!L15/'Sample weight in g'!L15</f>
        <v>9.3075000000000015E-3</v>
      </c>
      <c r="M15">
        <f>'Content in 50ml'!M15/'Sample weight in g'!M15</f>
        <v>1.2347500000000001E-2</v>
      </c>
      <c r="N15">
        <f>'Content in 50ml'!N15/'Sample weight in g'!N15</f>
        <v>1.3662499999999999E-2</v>
      </c>
      <c r="O15">
        <f>'Content in 50ml'!O15/'Sample weight in g'!O15</f>
        <v>8.1000000000000013E-3</v>
      </c>
      <c r="P15">
        <f>'Content in 50ml'!P15/'Sample weight in g'!P15</f>
        <v>-1.5615E-2</v>
      </c>
    </row>
    <row r="16" spans="1:16" x14ac:dyDescent="0.2">
      <c r="A16" s="4" t="s">
        <v>33</v>
      </c>
      <c r="B16">
        <f>'Content in 50ml'!B16/'Sample weight in g'!B16</f>
        <v>55.617200000000004</v>
      </c>
      <c r="C16">
        <f>'Content in 50ml'!C16/'Sample weight in g'!C16</f>
        <v>10.609249999999999</v>
      </c>
      <c r="D16">
        <f>'Content in 50ml'!D16/'Sample weight in g'!D16</f>
        <v>1.2805625</v>
      </c>
      <c r="E16">
        <f>'Content in 50ml'!E16/'Sample weight in g'!E16</f>
        <v>11.968965000000001</v>
      </c>
      <c r="F16">
        <f>'Content in 50ml'!F16/'Sample weight in g'!F16</f>
        <v>5.439999999999999E-2</v>
      </c>
      <c r="G16">
        <f>'Content in 50ml'!G16/'Sample weight in g'!G16</f>
        <v>5.8742499999999996E-2</v>
      </c>
      <c r="H16">
        <f>'Content in 50ml'!H16/'Sample weight in g'!H16</f>
        <v>0.12601250000000003</v>
      </c>
      <c r="I16">
        <f>'Content in 50ml'!I16/'Sample weight in g'!I16</f>
        <v>1.9625000000000003E-4</v>
      </c>
      <c r="J16">
        <f>'Content in 50ml'!J16/'Sample weight in g'!J16</f>
        <v>0.42665500000000006</v>
      </c>
      <c r="K16">
        <f>'Content in 50ml'!K16/'Sample weight in g'!K16</f>
        <v>7.575000000000001E-3</v>
      </c>
      <c r="L16">
        <f>'Content in 50ml'!L16/'Sample weight in g'!L16</f>
        <v>7.977500000000002E-3</v>
      </c>
      <c r="M16">
        <f>'Content in 50ml'!M16/'Sample weight in g'!M16</f>
        <v>9.1675000000000003E-3</v>
      </c>
      <c r="N16">
        <f>'Content in 50ml'!N16/'Sample weight in g'!N16</f>
        <v>1.0265E-2</v>
      </c>
      <c r="O16">
        <f>'Content in 50ml'!O16/'Sample weight in g'!O16</f>
        <v>6.9850000000000008E-3</v>
      </c>
      <c r="P16">
        <f>'Content in 50ml'!P16/'Sample weight in g'!P16</f>
        <v>-1.57675E-2</v>
      </c>
    </row>
    <row r="17" spans="1:16" x14ac:dyDescent="0.2">
      <c r="A17" s="4" t="s">
        <v>34</v>
      </c>
      <c r="B17">
        <f>'Content in 50ml'!B17/'Sample weight in g'!B17</f>
        <v>35.992200000000004</v>
      </c>
      <c r="C17">
        <f>'Content in 50ml'!C17/'Sample weight in g'!C17</f>
        <v>6.8467500000000001</v>
      </c>
      <c r="D17">
        <f>'Content in 50ml'!D17/'Sample weight in g'!D17</f>
        <v>1.1556875</v>
      </c>
      <c r="E17">
        <f>'Content in 50ml'!E17/'Sample weight in g'!E17</f>
        <v>7.8064650000000002</v>
      </c>
      <c r="F17">
        <f>'Content in 50ml'!F17/'Sample weight in g'!F17</f>
        <v>-4.8435000000000006E-2</v>
      </c>
      <c r="G17">
        <f>'Content in 50ml'!G17/'Sample weight in g'!G17</f>
        <v>4.5067500000000003E-2</v>
      </c>
      <c r="H17">
        <f>'Content in 50ml'!H17/'Sample weight in g'!H17</f>
        <v>9.0712500000000001E-2</v>
      </c>
      <c r="I17">
        <f>'Content in 50ml'!I17/'Sample weight in g'!I17</f>
        <v>3.0000000000000003E-4</v>
      </c>
      <c r="J17">
        <f>'Content in 50ml'!J17/'Sample weight in g'!J17</f>
        <v>0.24942999999999999</v>
      </c>
      <c r="K17">
        <f>'Content in 50ml'!K17/'Sample weight in g'!K17</f>
        <v>5.105000000000001E-3</v>
      </c>
      <c r="L17">
        <f>'Content in 50ml'!L17/'Sample weight in g'!L17</f>
        <v>5.6375000000000001E-3</v>
      </c>
      <c r="M17">
        <f>'Content in 50ml'!M17/'Sample weight in g'!M17</f>
        <v>6.2500000000000003E-3</v>
      </c>
      <c r="N17">
        <f>'Content in 50ml'!N17/'Sample weight in g'!N17</f>
        <v>7.5450000000000005E-3</v>
      </c>
      <c r="O17">
        <f>'Content in 50ml'!O17/'Sample weight in g'!O17</f>
        <v>4.6674999999999998E-3</v>
      </c>
      <c r="P17">
        <f>'Content in 50ml'!P17/'Sample weight in g'!P17</f>
        <v>-1.6417499999999998E-2</v>
      </c>
    </row>
    <row r="18" spans="1:16" x14ac:dyDescent="0.2">
      <c r="A18" s="4" t="s">
        <v>35</v>
      </c>
      <c r="B18">
        <f>'Content in 50ml'!B18/'Sample weight in g'!B18</f>
        <v>67.845299999999995</v>
      </c>
      <c r="C18">
        <f>'Content in 50ml'!C18/'Sample weight in g'!C18</f>
        <v>5.564750000000001</v>
      </c>
      <c r="D18">
        <f>'Content in 50ml'!D18/'Sample weight in g'!D18</f>
        <v>1.1539000000000001</v>
      </c>
      <c r="E18">
        <f>'Content in 50ml'!E18/'Sample weight in g'!E18</f>
        <v>17.972557500000001</v>
      </c>
      <c r="F18">
        <f>'Content in 50ml'!F18/'Sample weight in g'!F18</f>
        <v>0.24472749999999999</v>
      </c>
      <c r="G18">
        <f>'Content in 50ml'!G18/'Sample weight in g'!G18</f>
        <v>3.8972500000000007E-2</v>
      </c>
      <c r="H18">
        <f>'Content in 50ml'!H18/'Sample weight in g'!H18</f>
        <v>6.4415000000000014E-2</v>
      </c>
      <c r="I18">
        <f>'Content in 50ml'!I18/'Sample weight in g'!I18</f>
        <v>1.8375000000000005E-4</v>
      </c>
      <c r="J18">
        <f>'Content in 50ml'!J18/'Sample weight in g'!J18</f>
        <v>0.61970750000000008</v>
      </c>
      <c r="K18">
        <f>'Content in 50ml'!K18/'Sample weight in g'!K18</f>
        <v>1.8800000000000002E-3</v>
      </c>
      <c r="L18">
        <f>'Content in 50ml'!L18/'Sample weight in g'!L18</f>
        <v>7.8249999999999999E-4</v>
      </c>
      <c r="M18">
        <f>'Content in 50ml'!M18/'Sample weight in g'!M18</f>
        <v>2.6925E-3</v>
      </c>
      <c r="N18">
        <f>'Content in 50ml'!N18/'Sample weight in g'!N18</f>
        <v>3.0975E-3</v>
      </c>
      <c r="O18">
        <f>'Content in 50ml'!O18/'Sample weight in g'!O18</f>
        <v>1.8775000000000003E-3</v>
      </c>
      <c r="P18">
        <f>'Content in 50ml'!P18/'Sample weight in g'!P18</f>
        <v>3.3675000000000003E-3</v>
      </c>
    </row>
    <row r="19" spans="1:16" x14ac:dyDescent="0.2">
      <c r="A19" s="4" t="s">
        <v>36</v>
      </c>
      <c r="B19">
        <f>'Content in 50ml'!B19/'Sample weight in g'!B19</f>
        <v>51.570299999999996</v>
      </c>
      <c r="C19">
        <f>'Content in 50ml'!C19/'Sample weight in g'!C19</f>
        <v>6.127250000000001</v>
      </c>
      <c r="D19">
        <f>'Content in 50ml'!D19/'Sample weight in g'!D19</f>
        <v>1.2156500000000001</v>
      </c>
      <c r="E19">
        <f>'Content in 50ml'!E19/'Sample weight in g'!E19</f>
        <v>17.690057500000002</v>
      </c>
      <c r="F19">
        <f>'Content in 50ml'!F19/'Sample weight in g'!F19</f>
        <v>9.8377500000000007E-2</v>
      </c>
      <c r="G19">
        <f>'Content in 50ml'!G19/'Sample weight in g'!G19</f>
        <v>3.0897500000000001E-2</v>
      </c>
      <c r="H19">
        <f>'Content in 50ml'!H19/'Sample weight in g'!H19</f>
        <v>7.1615000000000012E-2</v>
      </c>
      <c r="I19">
        <f>'Content in 50ml'!I19/'Sample weight in g'!I19</f>
        <v>2.7250000000000001E-4</v>
      </c>
      <c r="J19">
        <f>'Content in 50ml'!J19/'Sample weight in g'!J19</f>
        <v>0.76070749999999987</v>
      </c>
      <c r="K19">
        <f>'Content in 50ml'!K19/'Sample weight in g'!K19</f>
        <v>3.2675000000000004E-3</v>
      </c>
      <c r="L19">
        <f>'Content in 50ml'!L19/'Sample weight in g'!L19</f>
        <v>1.3025000000000003E-3</v>
      </c>
      <c r="M19">
        <f>'Content in 50ml'!M19/'Sample weight in g'!M19</f>
        <v>4.9225000000000007E-3</v>
      </c>
      <c r="N19">
        <f>'Content in 50ml'!N19/'Sample weight in g'!N19</f>
        <v>5.3525000000000005E-3</v>
      </c>
      <c r="O19">
        <f>'Content in 50ml'!O19/'Sample weight in g'!O19</f>
        <v>3.2775000000000005E-3</v>
      </c>
      <c r="P19">
        <f>'Content in 50ml'!P19/'Sample weight in g'!P19</f>
        <v>2.6950000000000003E-3</v>
      </c>
    </row>
    <row r="20" spans="1:16" x14ac:dyDescent="0.2">
      <c r="A20" s="4" t="s">
        <v>37</v>
      </c>
      <c r="B20">
        <f>'Content in 50ml'!B20/'Sample weight in g'!B20</f>
        <v>53.4953</v>
      </c>
      <c r="C20">
        <f>'Content in 50ml'!C20/'Sample weight in g'!C20</f>
        <v>11.684749999999999</v>
      </c>
      <c r="D20">
        <f>'Content in 50ml'!D20/'Sample weight in g'!D20</f>
        <v>1.2896499999999997</v>
      </c>
      <c r="E20">
        <f>'Content in 50ml'!E20/'Sample weight in g'!E20</f>
        <v>18.080057500000002</v>
      </c>
      <c r="F20">
        <f>'Content in 50ml'!F20/'Sample weight in g'!F20</f>
        <v>0.15875250000000002</v>
      </c>
      <c r="G20">
        <f>'Content in 50ml'!G20/'Sample weight in g'!G20</f>
        <v>3.1497499999999998E-2</v>
      </c>
      <c r="H20">
        <f>'Content in 50ml'!H20/'Sample weight in g'!H20</f>
        <v>5.7365000000000013E-2</v>
      </c>
      <c r="I20">
        <f>'Content in 50ml'!I20/'Sample weight in g'!I20</f>
        <v>3.2625000000000004E-4</v>
      </c>
      <c r="J20">
        <f>'Content in 50ml'!J20/'Sample weight in g'!J20</f>
        <v>0.85795750000000004</v>
      </c>
      <c r="K20">
        <f>'Content in 50ml'!K20/'Sample weight in g'!K20</f>
        <v>3.7275000000000003E-3</v>
      </c>
      <c r="L20">
        <f>'Content in 50ml'!L20/'Sample weight in g'!L20</f>
        <v>1.3525000000000002E-3</v>
      </c>
      <c r="M20">
        <f>'Content in 50ml'!M20/'Sample weight in g'!M20</f>
        <v>4.5125E-3</v>
      </c>
      <c r="N20">
        <f>'Content in 50ml'!N20/'Sample weight in g'!N20</f>
        <v>5.2625000000000007E-3</v>
      </c>
      <c r="O20">
        <f>'Content in 50ml'!O20/'Sample weight in g'!O20</f>
        <v>3.7225000000000001E-3</v>
      </c>
      <c r="P20">
        <f>'Content in 50ml'!P20/'Sample weight in g'!P20</f>
        <v>2.7175000000000003E-3</v>
      </c>
    </row>
    <row r="21" spans="1:16" x14ac:dyDescent="0.2">
      <c r="A21" s="4" t="s">
        <v>38</v>
      </c>
      <c r="B21">
        <f>'Content in 50ml'!B21/'Sample weight in g'!B21</f>
        <v>44.345299999999995</v>
      </c>
      <c r="C21">
        <f>'Content in 50ml'!C21/'Sample weight in g'!C21</f>
        <v>4.8472500000000007</v>
      </c>
      <c r="D21">
        <f>'Content in 50ml'!D21/'Sample weight in g'!D21</f>
        <v>1.2814000000000001</v>
      </c>
      <c r="E21">
        <f>'Content in 50ml'!E21/'Sample weight in g'!E21</f>
        <v>14.682557500000001</v>
      </c>
      <c r="F21">
        <f>'Content in 50ml'!F21/'Sample weight in g'!F21</f>
        <v>2.8352500000000003E-2</v>
      </c>
      <c r="G21">
        <f>'Content in 50ml'!G21/'Sample weight in g'!G21</f>
        <v>3.0247500000000004E-2</v>
      </c>
      <c r="H21">
        <f>'Content in 50ml'!H21/'Sample weight in g'!H21</f>
        <v>5.9440000000000007E-2</v>
      </c>
      <c r="I21">
        <f>'Content in 50ml'!I21/'Sample weight in g'!I21</f>
        <v>1.875E-4</v>
      </c>
      <c r="J21">
        <f>'Content in 50ml'!J21/'Sample weight in g'!J21</f>
        <v>0.62070750000000008</v>
      </c>
      <c r="K21">
        <f>'Content in 50ml'!K21/'Sample weight in g'!K21</f>
        <v>2.7800000000000004E-3</v>
      </c>
      <c r="L21">
        <f>'Content in 50ml'!L21/'Sample weight in g'!L21</f>
        <v>1.2650000000000001E-3</v>
      </c>
      <c r="M21">
        <f>'Content in 50ml'!M21/'Sample weight in g'!M21</f>
        <v>4.2225000000000006E-3</v>
      </c>
      <c r="N21">
        <f>'Content in 50ml'!N21/'Sample weight in g'!N21</f>
        <v>4.6849999999999999E-3</v>
      </c>
      <c r="O21">
        <f>'Content in 50ml'!O21/'Sample weight in g'!O21</f>
        <v>2.9225000000000002E-3</v>
      </c>
      <c r="P21">
        <f>'Content in 50ml'!P21/'Sample weight in g'!P21</f>
        <v>2.2575E-3</v>
      </c>
    </row>
    <row r="22" spans="1:16" x14ac:dyDescent="0.2">
      <c r="A22" s="4" t="s">
        <v>39</v>
      </c>
      <c r="B22">
        <f>'Content in 50ml'!B22/'Sample weight in g'!B22</f>
        <v>82.685500000000005</v>
      </c>
      <c r="C22">
        <f>'Content in 50ml'!C22/'Sample weight in g'!C22</f>
        <v>4.1500000000000004</v>
      </c>
      <c r="D22">
        <f>'Content in 50ml'!D22/'Sample weight in g'!D22</f>
        <v>1.1469875</v>
      </c>
      <c r="E22">
        <f>'Content in 50ml'!E22/'Sample weight in g'!E22</f>
        <v>16.171462500000001</v>
      </c>
      <c r="F22">
        <f>'Content in 50ml'!F22/'Sample weight in g'!F22</f>
        <v>0.1056675</v>
      </c>
      <c r="G22">
        <f>'Content in 50ml'!G22/'Sample weight in g'!G22</f>
        <v>2.6947500000000003E-2</v>
      </c>
      <c r="H22">
        <f>'Content in 50ml'!H22/'Sample weight in g'!H22</f>
        <v>0.19504749999999998</v>
      </c>
      <c r="I22">
        <f>'Content in 50ml'!I22/'Sample weight in g'!I22</f>
        <v>1.7375000000000002E-4</v>
      </c>
      <c r="J22">
        <f>'Content in 50ml'!J22/'Sample weight in g'!J22</f>
        <v>0.29147250000000002</v>
      </c>
      <c r="K22">
        <f>'Content in 50ml'!K22/'Sample weight in g'!K22</f>
        <v>5.0300000000000006E-3</v>
      </c>
      <c r="L22">
        <f>'Content in 50ml'!L22/'Sample weight in g'!L22</f>
        <v>4.9775000000000002E-3</v>
      </c>
      <c r="M22">
        <f>'Content in 50ml'!M22/'Sample weight in g'!M22</f>
        <v>9.7100000000000016E-3</v>
      </c>
      <c r="N22">
        <f>'Content in 50ml'!N22/'Sample weight in g'!N22</f>
        <v>8.8575000000000008E-3</v>
      </c>
      <c r="O22">
        <f>'Content in 50ml'!O22/'Sample weight in g'!O22</f>
        <v>4.5750000000000009E-3</v>
      </c>
      <c r="P22">
        <f>'Content in 50ml'!P22/'Sample weight in g'!P22</f>
        <v>7.1825000000000014E-3</v>
      </c>
    </row>
    <row r="23" spans="1:16" x14ac:dyDescent="0.2">
      <c r="A23" s="4" t="s">
        <v>40</v>
      </c>
      <c r="B23">
        <f>'Content in 50ml'!B23/'Sample weight in g'!B23</f>
        <v>76.360500000000002</v>
      </c>
      <c r="C23">
        <f>'Content in 50ml'!C23/'Sample weight in g'!C23</f>
        <v>7.1549999999999994</v>
      </c>
      <c r="D23">
        <f>'Content in 50ml'!D23/'Sample weight in g'!D23</f>
        <v>1.0961125000000003</v>
      </c>
      <c r="E23">
        <f>'Content in 50ml'!E23/'Sample weight in g'!E23</f>
        <v>13.198962500000002</v>
      </c>
      <c r="F23">
        <f>'Content in 50ml'!F23/'Sample weight in g'!F23</f>
        <v>5.5542500000000009E-2</v>
      </c>
      <c r="G23">
        <f>'Content in 50ml'!G23/'Sample weight in g'!G23</f>
        <v>2.8022499999999999E-2</v>
      </c>
      <c r="H23">
        <f>'Content in 50ml'!H23/'Sample weight in g'!H23</f>
        <v>9.1322500000000015E-2</v>
      </c>
      <c r="I23">
        <f>'Content in 50ml'!I23/'Sample weight in g'!I23</f>
        <v>1.5000000000000001E-4</v>
      </c>
      <c r="J23">
        <f>'Content in 50ml'!J23/'Sample weight in g'!J23</f>
        <v>0.2528725</v>
      </c>
      <c r="K23">
        <f>'Content in 50ml'!K23/'Sample weight in g'!K23</f>
        <v>2.2025000000000005E-3</v>
      </c>
      <c r="L23">
        <f>'Content in 50ml'!L23/'Sample weight in g'!L23</f>
        <v>2.2275000000000003E-3</v>
      </c>
      <c r="M23">
        <f>'Content in 50ml'!M23/'Sample weight in g'!M23</f>
        <v>4.190000000000001E-3</v>
      </c>
      <c r="N23">
        <f>'Content in 50ml'!N23/'Sample weight in g'!N23</f>
        <v>3.9050000000000001E-3</v>
      </c>
      <c r="O23">
        <f>'Content in 50ml'!O23/'Sample weight in g'!O23</f>
        <v>2.4199999999999998E-3</v>
      </c>
      <c r="P23">
        <f>'Content in 50ml'!P23/'Sample weight in g'!P23</f>
        <v>2.5925000000000002E-3</v>
      </c>
    </row>
    <row r="24" spans="1:16" x14ac:dyDescent="0.2">
      <c r="A24" s="4" t="s">
        <v>41</v>
      </c>
      <c r="B24">
        <f>'Content in 50ml'!B24/'Sample weight in g'!B24</f>
        <v>46.785499999999999</v>
      </c>
      <c r="C24">
        <f>'Content in 50ml'!C24/'Sample weight in g'!C24</f>
        <v>8.495000000000001</v>
      </c>
      <c r="D24">
        <f>'Content in 50ml'!D24/'Sample weight in g'!D24</f>
        <v>1.1838625</v>
      </c>
      <c r="E24">
        <f>'Content in 50ml'!E24/'Sample weight in g'!E24</f>
        <v>8.7889625000000002</v>
      </c>
      <c r="F24">
        <f>'Content in 50ml'!F24/'Sample weight in g'!F24</f>
        <v>0.10361749999999999</v>
      </c>
      <c r="G24">
        <f>'Content in 50ml'!G24/'Sample weight in g'!G24</f>
        <v>2.7072499999999999E-2</v>
      </c>
      <c r="H24">
        <f>'Content in 50ml'!H24/'Sample weight in g'!H24</f>
        <v>5.5547500000000007E-2</v>
      </c>
      <c r="I24">
        <f>'Content in 50ml'!I24/'Sample weight in g'!I24</f>
        <v>2.0375000000000002E-4</v>
      </c>
      <c r="J24">
        <f>'Content in 50ml'!J24/'Sample weight in g'!J24</f>
        <v>0.20914750000000004</v>
      </c>
      <c r="K24">
        <f>'Content in 50ml'!K24/'Sample weight in g'!K24</f>
        <v>1.6150000000000001E-3</v>
      </c>
      <c r="L24">
        <f>'Content in 50ml'!L24/'Sample weight in g'!L24</f>
        <v>1.14E-3</v>
      </c>
      <c r="M24">
        <f>'Content in 50ml'!M24/'Sample weight in g'!M24</f>
        <v>2.9925000000000004E-3</v>
      </c>
      <c r="N24">
        <f>'Content in 50ml'!N24/'Sample weight in g'!N24</f>
        <v>3.0374999999999998E-3</v>
      </c>
      <c r="O24">
        <f>'Content in 50ml'!O24/'Sample weight in g'!O24</f>
        <v>1.7725000000000002E-3</v>
      </c>
      <c r="P24">
        <f>'Content in 50ml'!P24/'Sample weight in g'!P24</f>
        <v>2.5675000000000003E-3</v>
      </c>
    </row>
    <row r="25" spans="1:16" x14ac:dyDescent="0.2">
      <c r="A25" s="4" t="s">
        <v>42</v>
      </c>
      <c r="B25">
        <f>'Content in 50ml'!B25/'Sample weight in g'!B25</f>
        <v>73.910499999999999</v>
      </c>
      <c r="C25">
        <f>'Content in 50ml'!C25/'Sample weight in g'!C25</f>
        <v>5.2025000000000006</v>
      </c>
      <c r="D25">
        <f>'Content in 50ml'!D25/'Sample weight in g'!D25</f>
        <v>1.0987374999999999</v>
      </c>
      <c r="E25">
        <f>'Content in 50ml'!E25/'Sample weight in g'!E25</f>
        <v>12.9514625</v>
      </c>
      <c r="F25">
        <f>'Content in 50ml'!F25/'Sample weight in g'!F25</f>
        <v>2.1392500000000002E-2</v>
      </c>
      <c r="G25">
        <f>'Content in 50ml'!G25/'Sample weight in g'!G25</f>
        <v>2.5847500000000002E-2</v>
      </c>
      <c r="H25">
        <f>'Content in 50ml'!H25/'Sample weight in g'!H25</f>
        <v>7.044750000000001E-2</v>
      </c>
      <c r="I25">
        <f>'Content in 50ml'!I25/'Sample weight in g'!I25</f>
        <v>1.8625000000000005E-4</v>
      </c>
      <c r="J25">
        <f>'Content in 50ml'!J25/'Sample weight in g'!J25</f>
        <v>0.27947250000000001</v>
      </c>
      <c r="K25">
        <f>'Content in 50ml'!K25/'Sample weight in g'!K25</f>
        <v>2.0525000000000001E-3</v>
      </c>
      <c r="L25">
        <f>'Content in 50ml'!L25/'Sample weight in g'!L25</f>
        <v>1.4975000000000001E-3</v>
      </c>
      <c r="M25">
        <f>'Content in 50ml'!M25/'Sample weight in g'!M25</f>
        <v>3.3774999999999999E-3</v>
      </c>
      <c r="N25">
        <f>'Content in 50ml'!N25/'Sample weight in g'!N25</f>
        <v>3.4100000000000007E-3</v>
      </c>
      <c r="O25">
        <f>'Content in 50ml'!O25/'Sample weight in g'!O25</f>
        <v>2.1000000000000003E-3</v>
      </c>
      <c r="P25">
        <f>'Content in 50ml'!P25/'Sample weight in g'!P25</f>
        <v>2.2849999999999997E-3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34BA-C945-614B-95EE-6CE6069CE1E7}">
  <dimension ref="A1:P77"/>
  <sheetViews>
    <sheetView tabSelected="1" topLeftCell="A41" workbookViewId="0">
      <selection activeCell="C72" sqref="C72"/>
    </sheetView>
  </sheetViews>
  <sheetFormatPr baseColWidth="10" defaultRowHeight="15" x14ac:dyDescent="0.2"/>
  <cols>
    <col min="1" max="1" width="15" customWidth="1"/>
  </cols>
  <sheetData>
    <row r="1" spans="1:16" x14ac:dyDescent="0.2">
      <c r="A1" s="7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</row>
    <row r="2" spans="1:16" x14ac:dyDescent="0.2">
      <c r="A2" s="4" t="s">
        <v>19</v>
      </c>
      <c r="B2">
        <f>'Content in 50ml'!B2/'Sample weight in g'!B2</f>
        <v>68.092200000000005</v>
      </c>
      <c r="C2">
        <f>'Content in 50ml'!C2/'Sample weight in g'!C2</f>
        <v>21.586750000000002</v>
      </c>
      <c r="D2">
        <f>'Content in 50ml'!D2/'Sample weight in g'!D2</f>
        <v>1.0090625000000002</v>
      </c>
      <c r="E2">
        <f>'Content in 50ml'!E2/'Sample weight in g'!E2</f>
        <v>20.501465</v>
      </c>
      <c r="F2">
        <f>'Content in 50ml'!F2/'Sample weight in g'!F2</f>
        <v>0.11459999999999999</v>
      </c>
      <c r="G2">
        <f>'Content in 50ml'!G2/'Sample weight in g'!G2</f>
        <v>5.8217500000000012E-2</v>
      </c>
      <c r="H2">
        <f>'Content in 50ml'!H2/'Sample weight in g'!H2</f>
        <v>0.31968750000000001</v>
      </c>
      <c r="I2">
        <f>'Content in 50ml'!I2/'Sample weight in g'!I2</f>
        <v>2.1625E-4</v>
      </c>
      <c r="J2">
        <f>'Content in 50ml'!J2/'Sample weight in g'!J2</f>
        <v>0.53690500000000008</v>
      </c>
      <c r="K2">
        <f>'Content in 50ml'!K2/'Sample weight in g'!K2</f>
        <v>1.4919999999999999E-2</v>
      </c>
      <c r="L2">
        <f>'Content in 50ml'!L2/'Sample weight in g'!L2</f>
        <v>1.48475E-2</v>
      </c>
      <c r="M2">
        <f>'Content in 50ml'!M2/'Sample weight in g'!M2</f>
        <v>1.9497500000000001E-2</v>
      </c>
      <c r="N2">
        <f>'Content in 50ml'!N2/'Sample weight in g'!N2</f>
        <v>2.0430000000000004E-2</v>
      </c>
      <c r="O2">
        <f>'Content in 50ml'!O2/'Sample weight in g'!O2</f>
        <v>1.189E-2</v>
      </c>
      <c r="P2">
        <f>'Content in 50ml'!P2/'Sample weight in g'!P2</f>
        <v>-1.5290000000000002E-2</v>
      </c>
    </row>
    <row r="3" spans="1:16" x14ac:dyDescent="0.2">
      <c r="A3" s="4" t="s">
        <v>20</v>
      </c>
      <c r="B3">
        <f>'Content in 50ml'!B3/'Sample weight in g'!B3</f>
        <v>77.417200000000008</v>
      </c>
      <c r="C3">
        <f>'Content in 50ml'!C3/'Sample weight in g'!C3</f>
        <v>14.424250000000001</v>
      </c>
      <c r="D3">
        <f>'Content in 50ml'!D3/'Sample weight in g'!D3</f>
        <v>0.91393749999999996</v>
      </c>
      <c r="E3">
        <f>'Content in 50ml'!E3/'Sample weight in g'!E3</f>
        <v>18.193965000000002</v>
      </c>
      <c r="F3">
        <f>'Content in 50ml'!F3/'Sample weight in g'!F3</f>
        <v>4.1400000000000006E-2</v>
      </c>
      <c r="G3">
        <f>'Content in 50ml'!G3/'Sample weight in g'!G3</f>
        <v>5.80175E-2</v>
      </c>
      <c r="H3">
        <f>'Content in 50ml'!H3/'Sample weight in g'!H3</f>
        <v>0.21641249999999998</v>
      </c>
      <c r="I3">
        <f>'Content in 50ml'!I3/'Sample weight in g'!I3</f>
        <v>2.6125000000000003E-4</v>
      </c>
      <c r="J3">
        <f>'Content in 50ml'!J3/'Sample weight in g'!J3</f>
        <v>0.70965500000000004</v>
      </c>
      <c r="K3">
        <f>'Content in 50ml'!K3/'Sample weight in g'!K3</f>
        <v>1.2335000000000002E-2</v>
      </c>
      <c r="L3">
        <f>'Content in 50ml'!L3/'Sample weight in g'!L3</f>
        <v>1.2042500000000001E-2</v>
      </c>
      <c r="M3">
        <f>'Content in 50ml'!M3/'Sample weight in g'!M3</f>
        <v>1.58225E-2</v>
      </c>
      <c r="N3">
        <f>'Content in 50ml'!N3/'Sample weight in g'!N3</f>
        <v>1.69325E-2</v>
      </c>
      <c r="O3">
        <f>'Content in 50ml'!O3/'Sample weight in g'!O3</f>
        <v>1.0172500000000001E-2</v>
      </c>
      <c r="P3">
        <f>'Content in 50ml'!P3/'Sample weight in g'!P3</f>
        <v>-1.5764999999999998E-2</v>
      </c>
    </row>
    <row r="4" spans="1:16" x14ac:dyDescent="0.2">
      <c r="A4" s="4" t="s">
        <v>21</v>
      </c>
      <c r="B4">
        <f>'Content in 50ml'!B4/'Sample weight in g'!B4</f>
        <v>60.492200000000004</v>
      </c>
      <c r="C4">
        <f>'Content in 50ml'!C4/'Sample weight in g'!C4</f>
        <v>12.341750000000001</v>
      </c>
      <c r="D4">
        <f>'Content in 50ml'!D4/'Sample weight in g'!D4</f>
        <v>0.82531250000000012</v>
      </c>
      <c r="E4">
        <f>'Content in 50ml'!E4/'Sample weight in g'!E4</f>
        <v>13.058965000000001</v>
      </c>
      <c r="F4">
        <f>'Content in 50ml'!F4/'Sample weight in g'!F4</f>
        <v>-3.5950000000000003E-2</v>
      </c>
      <c r="G4">
        <f>'Content in 50ml'!G4/'Sample weight in g'!G4</f>
        <v>4.8692500000000007E-2</v>
      </c>
      <c r="H4">
        <f>'Content in 50ml'!H4/'Sample weight in g'!H4</f>
        <v>0.13886250000000003</v>
      </c>
      <c r="I4">
        <f>'Content in 50ml'!I4/'Sample weight in g'!I4</f>
        <v>1.8000000000000004E-4</v>
      </c>
      <c r="J4">
        <f>'Content in 50ml'!J4/'Sample weight in g'!J4</f>
        <v>0.68440500000000004</v>
      </c>
      <c r="K4">
        <f>'Content in 50ml'!K4/'Sample weight in g'!K4</f>
        <v>8.4150000000000006E-3</v>
      </c>
      <c r="L4">
        <f>'Content in 50ml'!L4/'Sample weight in g'!L4</f>
        <v>7.9600000000000001E-3</v>
      </c>
      <c r="M4">
        <f>'Content in 50ml'!M4/'Sample weight in g'!M4</f>
        <v>1.12625E-2</v>
      </c>
      <c r="N4">
        <f>'Content in 50ml'!N4/'Sample weight in g'!N4</f>
        <v>1.16325E-2</v>
      </c>
      <c r="O4">
        <f>'Content in 50ml'!O4/'Sample weight in g'!O4</f>
        <v>7.0949999999999997E-3</v>
      </c>
      <c r="P4">
        <f>'Content in 50ml'!P4/'Sample weight in g'!P4</f>
        <v>-1.6417499999999998E-2</v>
      </c>
    </row>
    <row r="5" spans="1:16" x14ac:dyDescent="0.2">
      <c r="A5" s="4" t="s">
        <v>22</v>
      </c>
      <c r="B5">
        <f>'Content in 50ml'!B5/'Sample weight in g'!B5</f>
        <v>59.5672</v>
      </c>
      <c r="C5">
        <f>'Content in 50ml'!C5/'Sample weight in g'!C5</f>
        <v>11.671749999999999</v>
      </c>
      <c r="D5">
        <f>'Content in 50ml'!D5/'Sample weight in g'!D5</f>
        <v>1.0229375000000001</v>
      </c>
      <c r="E5">
        <f>'Content in 50ml'!E5/'Sample weight in g'!E5</f>
        <v>17.231465000000004</v>
      </c>
      <c r="F5">
        <f>'Content in 50ml'!F5/'Sample weight in g'!F5</f>
        <v>-1.1550000000000003E-2</v>
      </c>
      <c r="G5">
        <f>'Content in 50ml'!G5/'Sample weight in g'!G5</f>
        <v>5.8267500000000007E-2</v>
      </c>
      <c r="H5">
        <f>'Content in 50ml'!H5/'Sample weight in g'!H5</f>
        <v>0.22443750000000001</v>
      </c>
      <c r="I5">
        <f>'Content in 50ml'!I5/'Sample weight in g'!I5</f>
        <v>2.4125000000000001E-4</v>
      </c>
      <c r="J5">
        <f>'Content in 50ml'!J5/'Sample weight in g'!J5</f>
        <v>0.60515500000000011</v>
      </c>
      <c r="K5">
        <f>'Content in 50ml'!K5/'Sample weight in g'!K5</f>
        <v>1.1480000000000001E-2</v>
      </c>
      <c r="L5">
        <f>'Content in 50ml'!L5/'Sample weight in g'!L5</f>
        <v>1.1630000000000001E-2</v>
      </c>
      <c r="M5">
        <f>'Content in 50ml'!M5/'Sample weight in g'!M5</f>
        <v>1.4364999999999999E-2</v>
      </c>
      <c r="N5">
        <f>'Content in 50ml'!N5/'Sample weight in g'!N5</f>
        <v>1.5135000000000001E-2</v>
      </c>
      <c r="O5">
        <f>'Content in 50ml'!O5/'Sample weight in g'!O5</f>
        <v>8.5649999999999997E-3</v>
      </c>
      <c r="P5">
        <f>'Content in 50ml'!P5/'Sample weight in g'!P5</f>
        <v>-1.6139999999999998E-2</v>
      </c>
    </row>
    <row r="6" spans="1:16" x14ac:dyDescent="0.2">
      <c r="A6" s="4" t="s">
        <v>23</v>
      </c>
      <c r="B6">
        <f>'Content in 50ml'!B6/'Sample weight in g'!B6</f>
        <v>18.989700000000003</v>
      </c>
      <c r="C6">
        <f>'Content in 50ml'!C6/'Sample weight in g'!C6</f>
        <v>2.5467500000000003</v>
      </c>
      <c r="D6">
        <f>'Content in 50ml'!D6/'Sample weight in g'!D6</f>
        <v>-4.3562500000000032E-2</v>
      </c>
      <c r="E6">
        <f>'Content in 50ml'!E6/'Sample weight in g'!E6</f>
        <v>4.4839650000000004</v>
      </c>
      <c r="F6">
        <f>'Content in 50ml'!F6/'Sample weight in g'!F6</f>
        <v>0.39034999999999997</v>
      </c>
      <c r="G6">
        <f>'Content in 50ml'!G6/'Sample weight in g'!G6</f>
        <v>1.4449999999999997E-3</v>
      </c>
      <c r="H6">
        <f>'Content in 50ml'!H6/'Sample weight in g'!H6</f>
        <v>4.7562499999999994E-2</v>
      </c>
      <c r="I6">
        <f>'Content in 50ml'!I6/'Sample weight in g'!I6</f>
        <v>7.1249999999999997E-5</v>
      </c>
      <c r="J6">
        <f>'Content in 50ml'!J6/'Sample weight in g'!J6</f>
        <v>0.20663000000000001</v>
      </c>
      <c r="K6">
        <f>'Content in 50ml'!K6/'Sample weight in g'!K6</f>
        <v>3.3300000000000005E-3</v>
      </c>
      <c r="L6">
        <f>'Content in 50ml'!L6/'Sample weight in g'!L6</f>
        <v>2.2550000000000001E-3</v>
      </c>
      <c r="M6">
        <f>'Content in 50ml'!M6/'Sample weight in g'!M6</f>
        <v>5.3800000000000011E-3</v>
      </c>
      <c r="N6">
        <f>'Content in 50ml'!N6/'Sample weight in g'!N6</f>
        <v>6.0075000000000007E-3</v>
      </c>
      <c r="O6">
        <f>'Content in 50ml'!O6/'Sample weight in g'!O6</f>
        <v>3.4974999999999997E-3</v>
      </c>
      <c r="P6">
        <f>'Content in 50ml'!P6/'Sample weight in g'!P6</f>
        <v>-1.0585000000000001E-2</v>
      </c>
    </row>
    <row r="7" spans="1:16" x14ac:dyDescent="0.2">
      <c r="A7" s="4" t="s">
        <v>24</v>
      </c>
      <c r="B7">
        <f>'Content in 50ml'!B7/'Sample weight in g'!B7</f>
        <v>19.779700000000002</v>
      </c>
      <c r="C7">
        <f>'Content in 50ml'!C7/'Sample weight in g'!C7</f>
        <v>4.4817499999999999</v>
      </c>
      <c r="D7">
        <f>'Content in 50ml'!D7/'Sample weight in g'!D7</f>
        <v>-3.0679999999999992E-2</v>
      </c>
      <c r="E7">
        <f>'Content in 50ml'!E7/'Sample weight in g'!E7</f>
        <v>4.4289649999999998</v>
      </c>
      <c r="F7">
        <f>'Content in 50ml'!F7/'Sample weight in g'!F7</f>
        <v>0.18384999999999999</v>
      </c>
      <c r="G7">
        <f>'Content in 50ml'!G7/'Sample weight in g'!G7</f>
        <v>-4.0000000000000034E-4</v>
      </c>
      <c r="H7">
        <f>'Content in 50ml'!H7/'Sample weight in g'!H7</f>
        <v>7.3787500000000006E-2</v>
      </c>
      <c r="I7">
        <f>'Content in 50ml'!I7/'Sample weight in g'!I7</f>
        <v>9.2499999999999999E-5</v>
      </c>
      <c r="J7">
        <f>'Content in 50ml'!J7/'Sample weight in g'!J7</f>
        <v>0.234205</v>
      </c>
      <c r="K7">
        <f>'Content in 50ml'!K7/'Sample weight in g'!K7</f>
        <v>5.2000000000000006E-3</v>
      </c>
      <c r="L7">
        <f>'Content in 50ml'!L7/'Sample weight in g'!L7</f>
        <v>2.8075000000000001E-3</v>
      </c>
      <c r="M7">
        <f>'Content in 50ml'!M7/'Sample weight in g'!M7</f>
        <v>7.9700000000000014E-3</v>
      </c>
      <c r="N7">
        <f>'Content in 50ml'!N7/'Sample weight in g'!N7</f>
        <v>8.7150000000000005E-3</v>
      </c>
      <c r="O7">
        <f>'Content in 50ml'!O7/'Sample weight in g'!O7</f>
        <v>4.7499999999999999E-3</v>
      </c>
      <c r="P7">
        <f>'Content in 50ml'!P7/'Sample weight in g'!P7</f>
        <v>-1.6920000000000001E-2</v>
      </c>
    </row>
    <row r="8" spans="1:16" x14ac:dyDescent="0.2">
      <c r="A8" s="4" t="s">
        <v>25</v>
      </c>
      <c r="B8">
        <f>'Content in 50ml'!B8/'Sample weight in g'!B8</f>
        <v>31.042200000000001</v>
      </c>
      <c r="C8">
        <f>'Content in 50ml'!C8/'Sample weight in g'!C8</f>
        <v>4.1017500000000009</v>
      </c>
      <c r="D8">
        <f>'Content in 50ml'!D8/'Sample weight in g'!D8</f>
        <v>-2.2730000000000018E-2</v>
      </c>
      <c r="E8">
        <f>'Content in 50ml'!E8/'Sample weight in g'!E8</f>
        <v>6.2839650000000002</v>
      </c>
      <c r="F8">
        <f>'Content in 50ml'!F8/'Sample weight in g'!F8</f>
        <v>0.23935000000000003</v>
      </c>
      <c r="G8">
        <f>'Content in 50ml'!G8/'Sample weight in g'!G8</f>
        <v>1.50525E-2</v>
      </c>
      <c r="H8">
        <f>'Content in 50ml'!H8/'Sample weight in g'!H8</f>
        <v>6.8312499999999998E-2</v>
      </c>
      <c r="I8">
        <f>'Content in 50ml'!I8/'Sample weight in g'!I8</f>
        <v>1.1125000000000002E-4</v>
      </c>
      <c r="J8">
        <f>'Content in 50ml'!J8/'Sample weight in g'!J8</f>
        <v>0.34365500000000004</v>
      </c>
      <c r="K8">
        <f>'Content in 50ml'!K8/'Sample weight in g'!K8</f>
        <v>4.8675000000000003E-3</v>
      </c>
      <c r="L8">
        <f>'Content in 50ml'!L8/'Sample weight in g'!L8</f>
        <v>4.7425000000000002E-3</v>
      </c>
      <c r="M8">
        <f>'Content in 50ml'!M8/'Sample weight in g'!M8</f>
        <v>6.255000000000001E-3</v>
      </c>
      <c r="N8">
        <f>'Content in 50ml'!N8/'Sample weight in g'!N8</f>
        <v>7.1700000000000002E-3</v>
      </c>
      <c r="O8">
        <f>'Content in 50ml'!O8/'Sample weight in g'!O8</f>
        <v>4.6550000000000003E-3</v>
      </c>
      <c r="P8">
        <f>'Content in 50ml'!P8/'Sample weight in g'!P8</f>
        <v>-1.7105000000000002E-2</v>
      </c>
    </row>
    <row r="9" spans="1:16" x14ac:dyDescent="0.2">
      <c r="A9" s="4" t="s">
        <v>26</v>
      </c>
      <c r="B9">
        <f>'Content in 50ml'!B9/'Sample weight in g'!B9</f>
        <v>20.069700000000001</v>
      </c>
      <c r="C9">
        <f>'Content in 50ml'!C9/'Sample weight in g'!C9</f>
        <v>4.8817500000000003</v>
      </c>
      <c r="D9">
        <f>'Content in 50ml'!D9/'Sample weight in g'!D9</f>
        <v>-2.4537500000000038E-2</v>
      </c>
      <c r="E9">
        <f>'Content in 50ml'!E9/'Sample weight in g'!E9</f>
        <v>2.9389650000000005</v>
      </c>
      <c r="F9">
        <f>'Content in 50ml'!F9/'Sample weight in g'!F9</f>
        <v>0.1305</v>
      </c>
      <c r="G9">
        <f>'Content in 50ml'!G9/'Sample weight in g'!G9</f>
        <v>-9.5500000000000034E-4</v>
      </c>
      <c r="H9">
        <f>'Content in 50ml'!H9/'Sample weight in g'!H9</f>
        <v>1.6900000000000002E-2</v>
      </c>
      <c r="I9">
        <f>'Content in 50ml'!I9/'Sample weight in g'!I9</f>
        <v>5.5000000000000002E-5</v>
      </c>
      <c r="J9">
        <f>'Content in 50ml'!J9/'Sample weight in g'!J9</f>
        <v>0.18390500000000001</v>
      </c>
      <c r="K9">
        <f>'Content in 50ml'!K9/'Sample weight in g'!K9</f>
        <v>2.2625000000000002E-3</v>
      </c>
      <c r="L9">
        <f>'Content in 50ml'!L9/'Sample weight in g'!L9</f>
        <v>1.3799999999999999E-3</v>
      </c>
      <c r="M9">
        <f>'Content in 50ml'!M9/'Sample weight in g'!M9</f>
        <v>2.7474999999999999E-3</v>
      </c>
      <c r="N9">
        <f>'Content in 50ml'!N9/'Sample weight in g'!N9</f>
        <v>3.3750000000000004E-3</v>
      </c>
      <c r="O9">
        <f>'Content in 50ml'!O9/'Sample weight in g'!O9</f>
        <v>2.4125000000000006E-3</v>
      </c>
      <c r="P9">
        <f>'Content in 50ml'!P9/'Sample weight in g'!P9</f>
        <v>-1.76125E-2</v>
      </c>
    </row>
    <row r="10" spans="1:16" x14ac:dyDescent="0.2">
      <c r="A10" s="4" t="s">
        <v>27</v>
      </c>
      <c r="B10">
        <f>'Content in 50ml'!B10/'Sample weight in g'!B10</f>
        <v>48.542200000000001</v>
      </c>
      <c r="C10">
        <f>'Content in 50ml'!C10/'Sample weight in g'!C10</f>
        <v>9.0092499999999998</v>
      </c>
      <c r="D10">
        <f>'Content in 50ml'!D10/'Sample weight in g'!D10</f>
        <v>0.95193749999999999</v>
      </c>
      <c r="E10">
        <f>'Content in 50ml'!E10/'Sample weight in g'!E10</f>
        <v>8.8139649999999996</v>
      </c>
      <c r="F10">
        <f>'Content in 50ml'!F10/'Sample weight in g'!F10</f>
        <v>-3.6424999999999999E-2</v>
      </c>
      <c r="G10">
        <f>'Content in 50ml'!G10/'Sample weight in g'!G10</f>
        <v>4.5842500000000001E-2</v>
      </c>
      <c r="H10">
        <f>'Content in 50ml'!H10/'Sample weight in g'!H10</f>
        <v>8.458750000000001E-2</v>
      </c>
      <c r="I10">
        <f>'Content in 50ml'!I10/'Sample weight in g'!I10</f>
        <v>2.4000000000000003E-4</v>
      </c>
      <c r="J10">
        <f>'Content in 50ml'!J10/'Sample weight in g'!J10</f>
        <v>0.31315500000000002</v>
      </c>
      <c r="K10">
        <f>'Content in 50ml'!K10/'Sample weight in g'!K10</f>
        <v>5.2250000000000013E-3</v>
      </c>
      <c r="L10">
        <f>'Content in 50ml'!L10/'Sample weight in g'!L10</f>
        <v>6.2400000000000008E-3</v>
      </c>
      <c r="M10">
        <f>'Content in 50ml'!M10/'Sample weight in g'!M10</f>
        <v>6.3700000000000007E-3</v>
      </c>
      <c r="N10">
        <f>'Content in 50ml'!N10/'Sample weight in g'!N10</f>
        <v>7.0999999999999995E-3</v>
      </c>
      <c r="O10">
        <f>'Content in 50ml'!O10/'Sample weight in g'!O10</f>
        <v>4.6424999999999999E-3</v>
      </c>
      <c r="P10">
        <f>'Content in 50ml'!P10/'Sample weight in g'!P10</f>
        <v>-1.6382500000000001E-2</v>
      </c>
    </row>
    <row r="11" spans="1:16" x14ac:dyDescent="0.2">
      <c r="A11" s="4" t="s">
        <v>28</v>
      </c>
      <c r="B11">
        <f>'Content in 50ml'!B11/'Sample weight in g'!B11</f>
        <v>35.917200000000001</v>
      </c>
      <c r="C11">
        <f>'Content in 50ml'!C11/'Sample weight in g'!C11</f>
        <v>10.52425</v>
      </c>
      <c r="D11">
        <f>'Content in 50ml'!D11/'Sample weight in g'!D11</f>
        <v>0.96068750000000003</v>
      </c>
      <c r="E11">
        <f>'Content in 50ml'!E11/'Sample weight in g'!E11</f>
        <v>6.0589649999999997</v>
      </c>
      <c r="F11">
        <f>'Content in 50ml'!F11/'Sample weight in g'!F11</f>
        <v>6.5525000000000014E-2</v>
      </c>
      <c r="G11">
        <f>'Content in 50ml'!G11/'Sample weight in g'!G11</f>
        <v>4.4192500000000003E-2</v>
      </c>
      <c r="H11">
        <f>'Content in 50ml'!H11/'Sample weight in g'!H11</f>
        <v>6.7087500000000008E-2</v>
      </c>
      <c r="I11">
        <f>'Content in 50ml'!I11/'Sample weight in g'!I11</f>
        <v>2.0374999999999999E-4</v>
      </c>
      <c r="J11">
        <f>'Content in 50ml'!J11/'Sample weight in g'!J11</f>
        <v>0.23240500000000003</v>
      </c>
      <c r="K11">
        <f>'Content in 50ml'!K11/'Sample weight in g'!K11</f>
        <v>3.98E-3</v>
      </c>
      <c r="L11">
        <f>'Content in 50ml'!L11/'Sample weight in g'!L11</f>
        <v>4.0674999999999999E-3</v>
      </c>
      <c r="M11">
        <f>'Content in 50ml'!M11/'Sample weight in g'!M11</f>
        <v>5.2674999999999996E-3</v>
      </c>
      <c r="N11">
        <f>'Content in 50ml'!N11/'Sample weight in g'!N11</f>
        <v>6.0000000000000001E-3</v>
      </c>
      <c r="O11">
        <f>'Content in 50ml'!O11/'Sample weight in g'!O11</f>
        <v>3.9849999999999998E-3</v>
      </c>
      <c r="P11">
        <f>'Content in 50ml'!P11/'Sample weight in g'!P11</f>
        <v>-1.5792499999999998E-2</v>
      </c>
    </row>
    <row r="12" spans="1:16" x14ac:dyDescent="0.2">
      <c r="A12" s="4" t="s">
        <v>29</v>
      </c>
      <c r="B12">
        <f>'Content in 50ml'!B12/'Sample weight in g'!B12</f>
        <v>44.617200000000004</v>
      </c>
      <c r="C12">
        <f>'Content in 50ml'!C12/'Sample weight in g'!C12</f>
        <v>14.109249999999999</v>
      </c>
      <c r="D12">
        <f>'Content in 50ml'!D12/'Sample weight in g'!D12</f>
        <v>1.1316875</v>
      </c>
      <c r="E12">
        <f>'Content in 50ml'!E12/'Sample weight in g'!E12</f>
        <v>15.136465000000001</v>
      </c>
      <c r="F12">
        <f>'Content in 50ml'!F12/'Sample weight in g'!F12</f>
        <v>-1.275000000000004E-3</v>
      </c>
      <c r="G12">
        <f>'Content in 50ml'!G12/'Sample weight in g'!G12</f>
        <v>5.3642500000000003E-2</v>
      </c>
      <c r="H12">
        <f>'Content in 50ml'!H12/'Sample weight in g'!H12</f>
        <v>0.2409125</v>
      </c>
      <c r="I12">
        <f>'Content in 50ml'!I12/'Sample weight in g'!I12</f>
        <v>2.5750000000000002E-4</v>
      </c>
      <c r="J12">
        <f>'Content in 50ml'!J12/'Sample weight in g'!J12</f>
        <v>0.35765500000000006</v>
      </c>
      <c r="K12">
        <f>'Content in 50ml'!K12/'Sample weight in g'!K12</f>
        <v>1.0725000000000002E-2</v>
      </c>
      <c r="L12">
        <f>'Content in 50ml'!L12/'Sample weight in g'!L12</f>
        <v>1.0940000000000002E-2</v>
      </c>
      <c r="M12">
        <f>'Content in 50ml'!M12/'Sample weight in g'!M12</f>
        <v>1.47975E-2</v>
      </c>
      <c r="N12">
        <f>'Content in 50ml'!N12/'Sample weight in g'!N12</f>
        <v>1.6154999999999999E-2</v>
      </c>
      <c r="O12">
        <f>'Content in 50ml'!O12/'Sample weight in g'!O12</f>
        <v>9.4000000000000021E-3</v>
      </c>
      <c r="P12">
        <f>'Content in 50ml'!P12/'Sample weight in g'!P12</f>
        <v>-1.5485000000000002E-2</v>
      </c>
    </row>
    <row r="13" spans="1:16" x14ac:dyDescent="0.2">
      <c r="A13" s="4" t="s">
        <v>30</v>
      </c>
      <c r="B13">
        <f>'Content in 50ml'!B13/'Sample weight in g'!B13</f>
        <v>73.3172</v>
      </c>
      <c r="C13">
        <f>'Content in 50ml'!C13/'Sample weight in g'!C13</f>
        <v>20.244250000000001</v>
      </c>
      <c r="D13">
        <f>'Content in 50ml'!D13/'Sample weight in g'!D13</f>
        <v>1.4639374999999999</v>
      </c>
      <c r="E13">
        <f>'Content in 50ml'!E13/'Sample weight in g'!E13</f>
        <v>26.921465000000001</v>
      </c>
      <c r="F13">
        <f>'Content in 50ml'!F13/'Sample weight in g'!F13</f>
        <v>0.16985</v>
      </c>
      <c r="G13">
        <f>'Content in 50ml'!G13/'Sample weight in g'!G13</f>
        <v>7.0942500000000006E-2</v>
      </c>
      <c r="H13">
        <f>'Content in 50ml'!H13/'Sample weight in g'!H13</f>
        <v>0.47068750000000004</v>
      </c>
      <c r="I13">
        <f>'Content in 50ml'!I13/'Sample weight in g'!I13</f>
        <v>4.0500000000000009E-4</v>
      </c>
      <c r="J13">
        <f>'Content in 50ml'!J13/'Sample weight in g'!J13</f>
        <v>0.73190500000000003</v>
      </c>
      <c r="K13">
        <f>'Content in 50ml'!K13/'Sample weight in g'!K13</f>
        <v>2.1197500000000001E-2</v>
      </c>
      <c r="L13">
        <f>'Content in 50ml'!L13/'Sample weight in g'!L13</f>
        <v>2.1567499999999996E-2</v>
      </c>
      <c r="M13">
        <f>'Content in 50ml'!M13/'Sample weight in g'!M13</f>
        <v>2.5742500000000001E-2</v>
      </c>
      <c r="N13">
        <f>'Content in 50ml'!N13/'Sample weight in g'!N13</f>
        <v>2.7707500000000003E-2</v>
      </c>
      <c r="O13">
        <f>'Content in 50ml'!O13/'Sample weight in g'!O13</f>
        <v>1.5707499999999999E-2</v>
      </c>
      <c r="P13">
        <f>'Content in 50ml'!P13/'Sample weight in g'!P13</f>
        <v>-1.4642499999999999E-2</v>
      </c>
    </row>
    <row r="14" spans="1:16" x14ac:dyDescent="0.2">
      <c r="A14" s="4" t="s">
        <v>31</v>
      </c>
      <c r="B14">
        <f>'Content in 50ml'!B14/'Sample weight in g'!B14</f>
        <v>47.917200000000001</v>
      </c>
      <c r="C14">
        <f>'Content in 50ml'!C14/'Sample weight in g'!C14</f>
        <v>12.834250000000001</v>
      </c>
      <c r="D14">
        <f>'Content in 50ml'!D14/'Sample weight in g'!D14</f>
        <v>1.1854375000000001</v>
      </c>
      <c r="E14">
        <f>'Content in 50ml'!E14/'Sample weight in g'!E14</f>
        <v>11.758965</v>
      </c>
      <c r="F14">
        <f>'Content in 50ml'!F14/'Sample weight in g'!F14</f>
        <v>2.4800000000000006E-2</v>
      </c>
      <c r="G14">
        <f>'Content in 50ml'!G14/'Sample weight in g'!G14</f>
        <v>5.4842500000000002E-2</v>
      </c>
      <c r="H14">
        <f>'Content in 50ml'!H14/'Sample weight in g'!H14</f>
        <v>0.1907375</v>
      </c>
      <c r="I14">
        <f>'Content in 50ml'!I14/'Sample weight in g'!I14</f>
        <v>2.9125E-4</v>
      </c>
      <c r="J14">
        <f>'Content in 50ml'!J14/'Sample weight in g'!J14</f>
        <v>0.3809050000000001</v>
      </c>
      <c r="K14">
        <f>'Content in 50ml'!K14/'Sample weight in g'!K14</f>
        <v>1.0177500000000001E-2</v>
      </c>
      <c r="L14">
        <f>'Content in 50ml'!L14/'Sample weight in g'!L14</f>
        <v>1.0100000000000001E-2</v>
      </c>
      <c r="M14">
        <f>'Content in 50ml'!M14/'Sample weight in g'!M14</f>
        <v>1.2767499999999998E-2</v>
      </c>
      <c r="N14">
        <f>'Content in 50ml'!N14/'Sample weight in g'!N14</f>
        <v>1.3917500000000003E-2</v>
      </c>
      <c r="O14">
        <f>'Content in 50ml'!O14/'Sample weight in g'!O14</f>
        <v>8.575000000000001E-3</v>
      </c>
      <c r="P14">
        <f>'Content in 50ml'!P14/'Sample weight in g'!P14</f>
        <v>-1.5977499999999999E-2</v>
      </c>
    </row>
    <row r="15" spans="1:16" x14ac:dyDescent="0.2">
      <c r="A15" s="4" t="s">
        <v>32</v>
      </c>
      <c r="B15">
        <f>'Content in 50ml'!B15/'Sample weight in g'!B15</f>
        <v>51.792200000000001</v>
      </c>
      <c r="C15">
        <f>'Content in 50ml'!C15/'Sample weight in g'!C15</f>
        <v>9.8492500000000014</v>
      </c>
      <c r="D15">
        <f>'Content in 50ml'!D15/'Sample weight in g'!D15</f>
        <v>1.1588125</v>
      </c>
      <c r="E15">
        <f>'Content in 50ml'!E15/'Sample weight in g'!E15</f>
        <v>11.963965000000002</v>
      </c>
      <c r="F15">
        <f>'Content in 50ml'!F15/'Sample weight in g'!F15</f>
        <v>4.7974999999999997E-2</v>
      </c>
      <c r="G15">
        <f>'Content in 50ml'!G15/'Sample weight in g'!G15</f>
        <v>5.2742500000000005E-2</v>
      </c>
      <c r="H15">
        <f>'Content in 50ml'!H15/'Sample weight in g'!H15</f>
        <v>0.16636250000000002</v>
      </c>
      <c r="I15">
        <f>'Content in 50ml'!I15/'Sample weight in g'!I15</f>
        <v>1.88925E-2</v>
      </c>
      <c r="J15">
        <f>'Content in 50ml'!J15/'Sample weight in g'!J15</f>
        <v>0.389405</v>
      </c>
      <c r="K15">
        <f>'Content in 50ml'!K15/'Sample weight in g'!K15</f>
        <v>9.6950000000000005E-3</v>
      </c>
      <c r="L15">
        <f>'Content in 50ml'!L15/'Sample weight in g'!L15</f>
        <v>9.3075000000000015E-3</v>
      </c>
      <c r="M15">
        <f>'Content in 50ml'!M15/'Sample weight in g'!M15</f>
        <v>1.2347500000000001E-2</v>
      </c>
      <c r="N15">
        <f>'Content in 50ml'!N15/'Sample weight in g'!N15</f>
        <v>1.3662499999999999E-2</v>
      </c>
      <c r="O15">
        <f>'Content in 50ml'!O15/'Sample weight in g'!O15</f>
        <v>8.1000000000000013E-3</v>
      </c>
      <c r="P15">
        <f>'Content in 50ml'!P15/'Sample weight in g'!P15</f>
        <v>-1.5615E-2</v>
      </c>
    </row>
    <row r="16" spans="1:16" x14ac:dyDescent="0.2">
      <c r="A16" s="4" t="s">
        <v>33</v>
      </c>
      <c r="B16">
        <f>'Content in 50ml'!B16/'Sample weight in g'!B16</f>
        <v>55.617200000000004</v>
      </c>
      <c r="C16">
        <f>'Content in 50ml'!C16/'Sample weight in g'!C16</f>
        <v>10.609249999999999</v>
      </c>
      <c r="D16">
        <f>'Content in 50ml'!D16/'Sample weight in g'!D16</f>
        <v>1.2805625</v>
      </c>
      <c r="E16">
        <f>'Content in 50ml'!E16/'Sample weight in g'!E16</f>
        <v>11.968965000000001</v>
      </c>
      <c r="F16">
        <f>'Content in 50ml'!F16/'Sample weight in g'!F16</f>
        <v>5.439999999999999E-2</v>
      </c>
      <c r="G16">
        <f>'Content in 50ml'!G16/'Sample weight in g'!G16</f>
        <v>5.8742499999999996E-2</v>
      </c>
      <c r="H16">
        <f>'Content in 50ml'!H16/'Sample weight in g'!H16</f>
        <v>0.12601250000000003</v>
      </c>
      <c r="I16">
        <f>'Content in 50ml'!I16/'Sample weight in g'!I16</f>
        <v>1.9625000000000003E-4</v>
      </c>
      <c r="J16">
        <f>'Content in 50ml'!J16/'Sample weight in g'!J16</f>
        <v>0.42665500000000006</v>
      </c>
      <c r="K16">
        <f>'Content in 50ml'!K16/'Sample weight in g'!K16</f>
        <v>7.575000000000001E-3</v>
      </c>
      <c r="L16">
        <f>'Content in 50ml'!L16/'Sample weight in g'!L16</f>
        <v>7.977500000000002E-3</v>
      </c>
      <c r="M16">
        <f>'Content in 50ml'!M16/'Sample weight in g'!M16</f>
        <v>9.1675000000000003E-3</v>
      </c>
      <c r="N16">
        <f>'Content in 50ml'!N16/'Sample weight in g'!N16</f>
        <v>1.0265E-2</v>
      </c>
      <c r="O16">
        <f>'Content in 50ml'!O16/'Sample weight in g'!O16</f>
        <v>6.9850000000000008E-3</v>
      </c>
      <c r="P16">
        <f>'Content in 50ml'!P16/'Sample weight in g'!P16</f>
        <v>-1.57675E-2</v>
      </c>
    </row>
    <row r="17" spans="1:16" x14ac:dyDescent="0.2">
      <c r="A17" s="4" t="s">
        <v>34</v>
      </c>
      <c r="B17">
        <f>'Content in 50ml'!B17/'Sample weight in g'!B17</f>
        <v>35.992200000000004</v>
      </c>
      <c r="C17">
        <f>'Content in 50ml'!C17/'Sample weight in g'!C17</f>
        <v>6.8467500000000001</v>
      </c>
      <c r="D17">
        <f>'Content in 50ml'!D17/'Sample weight in g'!D17</f>
        <v>1.1556875</v>
      </c>
      <c r="E17">
        <f>'Content in 50ml'!E17/'Sample weight in g'!E17</f>
        <v>7.8064650000000002</v>
      </c>
      <c r="F17">
        <f>'Content in 50ml'!F17/'Sample weight in g'!F17</f>
        <v>-4.8435000000000006E-2</v>
      </c>
      <c r="G17">
        <f>'Content in 50ml'!G17/'Sample weight in g'!G17</f>
        <v>4.5067500000000003E-2</v>
      </c>
      <c r="H17">
        <f>'Content in 50ml'!H17/'Sample weight in g'!H17</f>
        <v>9.0712500000000001E-2</v>
      </c>
      <c r="I17">
        <f>'Content in 50ml'!I17/'Sample weight in g'!I17</f>
        <v>3.0000000000000003E-4</v>
      </c>
      <c r="J17">
        <f>'Content in 50ml'!J17/'Sample weight in g'!J17</f>
        <v>0.24942999999999999</v>
      </c>
      <c r="K17">
        <f>'Content in 50ml'!K17/'Sample weight in g'!K17</f>
        <v>5.105000000000001E-3</v>
      </c>
      <c r="L17">
        <f>'Content in 50ml'!L17/'Sample weight in g'!L17</f>
        <v>5.6375000000000001E-3</v>
      </c>
      <c r="M17">
        <f>'Content in 50ml'!M17/'Sample weight in g'!M17</f>
        <v>6.2500000000000003E-3</v>
      </c>
      <c r="N17">
        <f>'Content in 50ml'!N17/'Sample weight in g'!N17</f>
        <v>7.5450000000000005E-3</v>
      </c>
      <c r="O17">
        <f>'Content in 50ml'!O17/'Sample weight in g'!O17</f>
        <v>4.6674999999999998E-3</v>
      </c>
      <c r="P17">
        <f>'Content in 50ml'!P17/'Sample weight in g'!P17</f>
        <v>-1.6417499999999998E-2</v>
      </c>
    </row>
    <row r="18" spans="1:16" x14ac:dyDescent="0.2">
      <c r="A18" s="4" t="s">
        <v>35</v>
      </c>
      <c r="B18">
        <f>'Content in 50ml'!B18/'Sample weight in g'!B18</f>
        <v>67.845299999999995</v>
      </c>
      <c r="C18">
        <f>'Content in 50ml'!C18/'Sample weight in g'!C18</f>
        <v>5.564750000000001</v>
      </c>
      <c r="D18">
        <f>'Content in 50ml'!D18/'Sample weight in g'!D18</f>
        <v>1.1539000000000001</v>
      </c>
      <c r="E18">
        <f>'Content in 50ml'!E18/'Sample weight in g'!E18</f>
        <v>17.972557500000001</v>
      </c>
      <c r="F18">
        <f>'Content in 50ml'!F18/'Sample weight in g'!F18</f>
        <v>0.24472749999999999</v>
      </c>
      <c r="G18">
        <f>'Content in 50ml'!G18/'Sample weight in g'!G18</f>
        <v>3.8972500000000007E-2</v>
      </c>
      <c r="H18">
        <f>'Content in 50ml'!H18/'Sample weight in g'!H18</f>
        <v>6.4415000000000014E-2</v>
      </c>
      <c r="I18">
        <f>'Content in 50ml'!I18/'Sample weight in g'!I18</f>
        <v>1.8375000000000005E-4</v>
      </c>
      <c r="J18">
        <f>'Content in 50ml'!J18/'Sample weight in g'!J18</f>
        <v>0.61970750000000008</v>
      </c>
      <c r="K18">
        <f>'Content in 50ml'!K18/'Sample weight in g'!K18</f>
        <v>1.8800000000000002E-3</v>
      </c>
      <c r="L18">
        <f>'Content in 50ml'!L18/'Sample weight in g'!L18</f>
        <v>7.8249999999999999E-4</v>
      </c>
      <c r="M18">
        <f>'Content in 50ml'!M18/'Sample weight in g'!M18</f>
        <v>2.6925E-3</v>
      </c>
      <c r="N18">
        <f>'Content in 50ml'!N18/'Sample weight in g'!N18</f>
        <v>3.0975E-3</v>
      </c>
      <c r="O18">
        <f>'Content in 50ml'!O18/'Sample weight in g'!O18</f>
        <v>1.8775000000000003E-3</v>
      </c>
      <c r="P18">
        <f>'Content in 50ml'!P18/'Sample weight in g'!P18</f>
        <v>3.3675000000000003E-3</v>
      </c>
    </row>
    <row r="19" spans="1:16" x14ac:dyDescent="0.2">
      <c r="A19" s="4" t="s">
        <v>36</v>
      </c>
      <c r="B19">
        <f>'Content in 50ml'!B19/'Sample weight in g'!B19</f>
        <v>51.570299999999996</v>
      </c>
      <c r="C19">
        <f>'Content in 50ml'!C19/'Sample weight in g'!C19</f>
        <v>6.127250000000001</v>
      </c>
      <c r="D19">
        <f>'Content in 50ml'!D19/'Sample weight in g'!D19</f>
        <v>1.2156500000000001</v>
      </c>
      <c r="E19">
        <f>'Content in 50ml'!E19/'Sample weight in g'!E19</f>
        <v>17.690057500000002</v>
      </c>
      <c r="F19">
        <f>'Content in 50ml'!F19/'Sample weight in g'!F19</f>
        <v>9.8377500000000007E-2</v>
      </c>
      <c r="G19">
        <f>'Content in 50ml'!G19/'Sample weight in g'!G19</f>
        <v>3.0897500000000001E-2</v>
      </c>
      <c r="H19">
        <f>'Content in 50ml'!H19/'Sample weight in g'!H19</f>
        <v>7.1615000000000012E-2</v>
      </c>
      <c r="I19">
        <f>'Content in 50ml'!I19/'Sample weight in g'!I19</f>
        <v>2.7250000000000001E-4</v>
      </c>
      <c r="J19">
        <f>'Content in 50ml'!J19/'Sample weight in g'!J19</f>
        <v>0.76070749999999987</v>
      </c>
      <c r="K19">
        <f>'Content in 50ml'!K19/'Sample weight in g'!K19</f>
        <v>3.2675000000000004E-3</v>
      </c>
      <c r="L19">
        <f>'Content in 50ml'!L19/'Sample weight in g'!L19</f>
        <v>1.3025000000000003E-3</v>
      </c>
      <c r="M19">
        <f>'Content in 50ml'!M19/'Sample weight in g'!M19</f>
        <v>4.9225000000000007E-3</v>
      </c>
      <c r="N19">
        <f>'Content in 50ml'!N19/'Sample weight in g'!N19</f>
        <v>5.3525000000000005E-3</v>
      </c>
      <c r="O19">
        <f>'Content in 50ml'!O19/'Sample weight in g'!O19</f>
        <v>3.2775000000000005E-3</v>
      </c>
      <c r="P19">
        <f>'Content in 50ml'!P19/'Sample weight in g'!P19</f>
        <v>2.6950000000000003E-3</v>
      </c>
    </row>
    <row r="20" spans="1:16" x14ac:dyDescent="0.2">
      <c r="A20" s="4" t="s">
        <v>37</v>
      </c>
      <c r="B20">
        <f>'Content in 50ml'!B20/'Sample weight in g'!B20</f>
        <v>53.4953</v>
      </c>
      <c r="C20">
        <f>'Content in 50ml'!C20/'Sample weight in g'!C20</f>
        <v>11.684749999999999</v>
      </c>
      <c r="D20">
        <f>'Content in 50ml'!D20/'Sample weight in g'!D20</f>
        <v>1.2896499999999997</v>
      </c>
      <c r="E20">
        <f>'Content in 50ml'!E20/'Sample weight in g'!E20</f>
        <v>18.080057500000002</v>
      </c>
      <c r="F20">
        <f>'Content in 50ml'!F20/'Sample weight in g'!F20</f>
        <v>0.15875250000000002</v>
      </c>
      <c r="G20">
        <f>'Content in 50ml'!G20/'Sample weight in g'!G20</f>
        <v>3.1497499999999998E-2</v>
      </c>
      <c r="H20">
        <f>'Content in 50ml'!H20/'Sample weight in g'!H20</f>
        <v>5.7365000000000013E-2</v>
      </c>
      <c r="I20">
        <f>'Content in 50ml'!I20/'Sample weight in g'!I20</f>
        <v>3.2625000000000004E-4</v>
      </c>
      <c r="J20">
        <f>'Content in 50ml'!J20/'Sample weight in g'!J20</f>
        <v>0.85795750000000004</v>
      </c>
      <c r="K20">
        <f>'Content in 50ml'!K20/'Sample weight in g'!K20</f>
        <v>3.7275000000000003E-3</v>
      </c>
      <c r="L20">
        <f>'Content in 50ml'!L20/'Sample weight in g'!L20</f>
        <v>1.3525000000000002E-3</v>
      </c>
      <c r="M20">
        <f>'Content in 50ml'!M20/'Sample weight in g'!M20</f>
        <v>4.5125E-3</v>
      </c>
      <c r="N20">
        <f>'Content in 50ml'!N20/'Sample weight in g'!N20</f>
        <v>5.2625000000000007E-3</v>
      </c>
      <c r="O20">
        <f>'Content in 50ml'!O20/'Sample weight in g'!O20</f>
        <v>3.7225000000000001E-3</v>
      </c>
      <c r="P20">
        <f>'Content in 50ml'!P20/'Sample weight in g'!P20</f>
        <v>2.7175000000000003E-3</v>
      </c>
    </row>
    <row r="21" spans="1:16" x14ac:dyDescent="0.2">
      <c r="A21" s="4" t="s">
        <v>38</v>
      </c>
      <c r="B21">
        <f>'Content in 50ml'!B21/'Sample weight in g'!B21</f>
        <v>44.345299999999995</v>
      </c>
      <c r="C21">
        <f>'Content in 50ml'!C21/'Sample weight in g'!C21</f>
        <v>4.8472500000000007</v>
      </c>
      <c r="D21">
        <f>'Content in 50ml'!D21/'Sample weight in g'!D21</f>
        <v>1.2814000000000001</v>
      </c>
      <c r="E21">
        <f>'Content in 50ml'!E21/'Sample weight in g'!E21</f>
        <v>14.682557500000001</v>
      </c>
      <c r="F21">
        <f>'Content in 50ml'!F21/'Sample weight in g'!F21</f>
        <v>2.8352500000000003E-2</v>
      </c>
      <c r="G21">
        <f>'Content in 50ml'!G21/'Sample weight in g'!G21</f>
        <v>3.0247500000000004E-2</v>
      </c>
      <c r="H21">
        <f>'Content in 50ml'!H21/'Sample weight in g'!H21</f>
        <v>5.9440000000000007E-2</v>
      </c>
      <c r="I21">
        <f>'Content in 50ml'!I21/'Sample weight in g'!I21</f>
        <v>1.875E-4</v>
      </c>
      <c r="J21">
        <f>'Content in 50ml'!J21/'Sample weight in g'!J21</f>
        <v>0.62070750000000008</v>
      </c>
      <c r="K21">
        <f>'Content in 50ml'!K21/'Sample weight in g'!K21</f>
        <v>2.7800000000000004E-3</v>
      </c>
      <c r="L21">
        <f>'Content in 50ml'!L21/'Sample weight in g'!L21</f>
        <v>1.2650000000000001E-3</v>
      </c>
      <c r="M21">
        <f>'Content in 50ml'!M21/'Sample weight in g'!M21</f>
        <v>4.2225000000000006E-3</v>
      </c>
      <c r="N21">
        <f>'Content in 50ml'!N21/'Sample weight in g'!N21</f>
        <v>4.6849999999999999E-3</v>
      </c>
      <c r="O21">
        <f>'Content in 50ml'!O21/'Sample weight in g'!O21</f>
        <v>2.9225000000000002E-3</v>
      </c>
      <c r="P21">
        <f>'Content in 50ml'!P21/'Sample weight in g'!P21</f>
        <v>2.2575E-3</v>
      </c>
    </row>
    <row r="22" spans="1:16" x14ac:dyDescent="0.2">
      <c r="A22" s="4" t="s">
        <v>39</v>
      </c>
      <c r="B22">
        <f>'Content in 50ml'!B22/'Sample weight in g'!B22</f>
        <v>82.685500000000005</v>
      </c>
      <c r="C22">
        <f>'Content in 50ml'!C22/'Sample weight in g'!C22</f>
        <v>4.1500000000000004</v>
      </c>
      <c r="D22">
        <f>'Content in 50ml'!D22/'Sample weight in g'!D22</f>
        <v>1.1469875</v>
      </c>
      <c r="E22">
        <f>'Content in 50ml'!E22/'Sample weight in g'!E22</f>
        <v>16.171462500000001</v>
      </c>
      <c r="F22">
        <f>'Content in 50ml'!F22/'Sample weight in g'!F22</f>
        <v>0.1056675</v>
      </c>
      <c r="G22">
        <f>'Content in 50ml'!G22/'Sample weight in g'!G22</f>
        <v>2.6947500000000003E-2</v>
      </c>
      <c r="H22">
        <f>'Content in 50ml'!H22/'Sample weight in g'!H22</f>
        <v>0.19504749999999998</v>
      </c>
      <c r="I22">
        <f>'Content in 50ml'!I22/'Sample weight in g'!I22</f>
        <v>1.7375000000000002E-4</v>
      </c>
      <c r="J22">
        <f>'Content in 50ml'!J22/'Sample weight in g'!J22</f>
        <v>0.29147250000000002</v>
      </c>
      <c r="K22">
        <f>'Content in 50ml'!K22/'Sample weight in g'!K22</f>
        <v>5.0300000000000006E-3</v>
      </c>
      <c r="L22">
        <f>'Content in 50ml'!L22/'Sample weight in g'!L22</f>
        <v>4.9775000000000002E-3</v>
      </c>
      <c r="M22">
        <f>'Content in 50ml'!M22/'Sample weight in g'!M22</f>
        <v>9.7100000000000016E-3</v>
      </c>
      <c r="N22">
        <f>'Content in 50ml'!N22/'Sample weight in g'!N22</f>
        <v>8.8575000000000008E-3</v>
      </c>
      <c r="O22">
        <f>'Content in 50ml'!O22/'Sample weight in g'!O22</f>
        <v>4.5750000000000009E-3</v>
      </c>
      <c r="P22">
        <f>'Content in 50ml'!P22/'Sample weight in g'!P22</f>
        <v>7.1825000000000014E-3</v>
      </c>
    </row>
    <row r="23" spans="1:16" x14ac:dyDescent="0.2">
      <c r="A23" s="4" t="s">
        <v>40</v>
      </c>
      <c r="B23">
        <f>'Content in 50ml'!B23/'Sample weight in g'!B23</f>
        <v>76.360500000000002</v>
      </c>
      <c r="C23">
        <f>'Content in 50ml'!C23/'Sample weight in g'!C23</f>
        <v>7.1549999999999994</v>
      </c>
      <c r="D23">
        <f>'Content in 50ml'!D23/'Sample weight in g'!D23</f>
        <v>1.0961125000000003</v>
      </c>
      <c r="E23">
        <f>'Content in 50ml'!E23/'Sample weight in g'!E23</f>
        <v>13.198962500000002</v>
      </c>
      <c r="F23">
        <f>'Content in 50ml'!F23/'Sample weight in g'!F23</f>
        <v>5.5542500000000009E-2</v>
      </c>
      <c r="G23">
        <f>'Content in 50ml'!G23/'Sample weight in g'!G23</f>
        <v>2.8022499999999999E-2</v>
      </c>
      <c r="H23">
        <f>'Content in 50ml'!H23/'Sample weight in g'!H23</f>
        <v>9.1322500000000015E-2</v>
      </c>
      <c r="I23">
        <f>'Content in 50ml'!I23/'Sample weight in g'!I23</f>
        <v>1.5000000000000001E-4</v>
      </c>
      <c r="J23">
        <f>'Content in 50ml'!J23/'Sample weight in g'!J23</f>
        <v>0.2528725</v>
      </c>
      <c r="K23">
        <f>'Content in 50ml'!K23/'Sample weight in g'!K23</f>
        <v>2.2025000000000005E-3</v>
      </c>
      <c r="L23">
        <f>'Content in 50ml'!L23/'Sample weight in g'!L23</f>
        <v>2.2275000000000003E-3</v>
      </c>
      <c r="M23">
        <f>'Content in 50ml'!M23/'Sample weight in g'!M23</f>
        <v>4.190000000000001E-3</v>
      </c>
      <c r="N23">
        <f>'Content in 50ml'!N23/'Sample weight in g'!N23</f>
        <v>3.9050000000000001E-3</v>
      </c>
      <c r="O23">
        <f>'Content in 50ml'!O23/'Sample weight in g'!O23</f>
        <v>2.4199999999999998E-3</v>
      </c>
      <c r="P23">
        <f>'Content in 50ml'!P23/'Sample weight in g'!P23</f>
        <v>2.5925000000000002E-3</v>
      </c>
    </row>
    <row r="24" spans="1:16" x14ac:dyDescent="0.2">
      <c r="A24" s="4" t="s">
        <v>41</v>
      </c>
      <c r="B24">
        <f>'Content in 50ml'!B24/'Sample weight in g'!B24</f>
        <v>46.785499999999999</v>
      </c>
      <c r="C24">
        <f>'Content in 50ml'!C24/'Sample weight in g'!C24</f>
        <v>8.495000000000001</v>
      </c>
      <c r="D24">
        <f>'Content in 50ml'!D24/'Sample weight in g'!D24</f>
        <v>1.1838625</v>
      </c>
      <c r="E24">
        <f>'Content in 50ml'!E24/'Sample weight in g'!E24</f>
        <v>8.7889625000000002</v>
      </c>
      <c r="F24">
        <f>'Content in 50ml'!F24/'Sample weight in g'!F24</f>
        <v>0.10361749999999999</v>
      </c>
      <c r="G24">
        <f>'Content in 50ml'!G24/'Sample weight in g'!G24</f>
        <v>2.7072499999999999E-2</v>
      </c>
      <c r="H24">
        <f>'Content in 50ml'!H24/'Sample weight in g'!H24</f>
        <v>5.5547500000000007E-2</v>
      </c>
      <c r="I24">
        <f>'Content in 50ml'!I24/'Sample weight in g'!I24</f>
        <v>2.0375000000000002E-4</v>
      </c>
      <c r="J24">
        <f>'Content in 50ml'!J24/'Sample weight in g'!J24</f>
        <v>0.20914750000000004</v>
      </c>
      <c r="K24">
        <f>'Content in 50ml'!K24/'Sample weight in g'!K24</f>
        <v>1.6150000000000001E-3</v>
      </c>
      <c r="L24">
        <f>'Content in 50ml'!L24/'Sample weight in g'!L24</f>
        <v>1.14E-3</v>
      </c>
      <c r="M24">
        <f>'Content in 50ml'!M24/'Sample weight in g'!M24</f>
        <v>2.9925000000000004E-3</v>
      </c>
      <c r="N24">
        <f>'Content in 50ml'!N24/'Sample weight in g'!N24</f>
        <v>3.0374999999999998E-3</v>
      </c>
      <c r="O24">
        <f>'Content in 50ml'!O24/'Sample weight in g'!O24</f>
        <v>1.7725000000000002E-3</v>
      </c>
      <c r="P24">
        <f>'Content in 50ml'!P24/'Sample weight in g'!P24</f>
        <v>2.5675000000000003E-3</v>
      </c>
    </row>
    <row r="25" spans="1:16" x14ac:dyDescent="0.2">
      <c r="A25" s="4" t="s">
        <v>42</v>
      </c>
      <c r="B25">
        <f>'Content in 50ml'!B25/'Sample weight in g'!B25</f>
        <v>73.910499999999999</v>
      </c>
      <c r="C25">
        <f>'Content in 50ml'!C25/'Sample weight in g'!C25</f>
        <v>5.2025000000000006</v>
      </c>
      <c r="D25">
        <f>'Content in 50ml'!D25/'Sample weight in g'!D25</f>
        <v>1.0987374999999999</v>
      </c>
      <c r="E25">
        <f>'Content in 50ml'!E25/'Sample weight in g'!E25</f>
        <v>12.9514625</v>
      </c>
      <c r="F25">
        <f>'Content in 50ml'!F25/'Sample weight in g'!F25</f>
        <v>2.1392500000000002E-2</v>
      </c>
      <c r="G25">
        <f>'Content in 50ml'!G25/'Sample weight in g'!G25</f>
        <v>2.5847500000000002E-2</v>
      </c>
      <c r="H25">
        <f>'Content in 50ml'!H25/'Sample weight in g'!H25</f>
        <v>7.044750000000001E-2</v>
      </c>
      <c r="I25">
        <f>'Content in 50ml'!I25/'Sample weight in g'!I25</f>
        <v>1.8625000000000005E-4</v>
      </c>
      <c r="J25">
        <f>'Content in 50ml'!J25/'Sample weight in g'!J25</f>
        <v>0.27947250000000001</v>
      </c>
      <c r="K25">
        <f>'Content in 50ml'!K25/'Sample weight in g'!K25</f>
        <v>2.0525000000000001E-3</v>
      </c>
      <c r="L25">
        <f>'Content in 50ml'!L25/'Sample weight in g'!L25</f>
        <v>1.4975000000000001E-3</v>
      </c>
      <c r="M25">
        <f>'Content in 50ml'!M25/'Sample weight in g'!M25</f>
        <v>3.3774999999999999E-3</v>
      </c>
      <c r="N25">
        <f>'Content in 50ml'!N25/'Sample weight in g'!N25</f>
        <v>3.4100000000000007E-3</v>
      </c>
      <c r="O25">
        <f>'Content in 50ml'!O25/'Sample weight in g'!O25</f>
        <v>2.1000000000000003E-3</v>
      </c>
      <c r="P25">
        <f>'Content in 50ml'!P25/'Sample weight in g'!P25</f>
        <v>2.2849999999999997E-3</v>
      </c>
    </row>
    <row r="29" spans="1:16" x14ac:dyDescent="0.2">
      <c r="A29" s="7" t="s">
        <v>63</v>
      </c>
      <c r="B29" s="4" t="s">
        <v>48</v>
      </c>
      <c r="C29" s="4" t="s">
        <v>49</v>
      </c>
      <c r="D29" s="4" t="s">
        <v>50</v>
      </c>
      <c r="E29" s="4" t="s">
        <v>51</v>
      </c>
      <c r="F29" s="4" t="s">
        <v>52</v>
      </c>
      <c r="G29" s="4" t="s">
        <v>53</v>
      </c>
      <c r="H29" s="4" t="s">
        <v>54</v>
      </c>
      <c r="I29" s="4" t="s">
        <v>55</v>
      </c>
      <c r="J29" s="4" t="s">
        <v>56</v>
      </c>
      <c r="K29" s="4" t="s">
        <v>57</v>
      </c>
      <c r="L29" s="4" t="s">
        <v>58</v>
      </c>
      <c r="M29" s="4" t="s">
        <v>59</v>
      </c>
      <c r="N29" s="4" t="s">
        <v>60</v>
      </c>
      <c r="O29" s="4" t="s">
        <v>61</v>
      </c>
      <c r="P29" s="4" t="s">
        <v>62</v>
      </c>
    </row>
    <row r="30" spans="1:16" x14ac:dyDescent="0.2">
      <c r="A30" s="4" t="s">
        <v>66</v>
      </c>
      <c r="B30">
        <f>AVERAGE(B2:B5)</f>
        <v>66.392200000000003</v>
      </c>
      <c r="C30">
        <f t="shared" ref="C30:P30" si="0">AVERAGE(C2:C5)</f>
        <v>15.006125000000001</v>
      </c>
      <c r="D30">
        <f t="shared" si="0"/>
        <v>0.94281250000000005</v>
      </c>
      <c r="E30">
        <f t="shared" si="0"/>
        <v>17.246465000000001</v>
      </c>
      <c r="F30">
        <f t="shared" si="0"/>
        <v>2.7124999999999996E-2</v>
      </c>
      <c r="G30">
        <f t="shared" si="0"/>
        <v>5.5798750000000001E-2</v>
      </c>
      <c r="H30">
        <f t="shared" si="0"/>
        <v>0.22484999999999999</v>
      </c>
      <c r="I30">
        <f t="shared" si="0"/>
        <v>2.2468750000000003E-4</v>
      </c>
      <c r="J30">
        <f t="shared" si="0"/>
        <v>0.63403000000000009</v>
      </c>
      <c r="K30">
        <f t="shared" si="0"/>
        <v>1.1787499999999999E-2</v>
      </c>
      <c r="L30">
        <f t="shared" si="0"/>
        <v>1.162E-2</v>
      </c>
      <c r="M30">
        <f t="shared" si="0"/>
        <v>1.5236875E-2</v>
      </c>
      <c r="N30">
        <f t="shared" si="0"/>
        <v>1.6032500000000002E-2</v>
      </c>
      <c r="O30">
        <f t="shared" si="0"/>
        <v>9.4306249999999998E-3</v>
      </c>
      <c r="P30">
        <f t="shared" si="0"/>
        <v>-1.5903125000000001E-2</v>
      </c>
    </row>
    <row r="31" spans="1:16" x14ac:dyDescent="0.2">
      <c r="A31" s="4" t="s">
        <v>67</v>
      </c>
      <c r="B31">
        <f>AVERAGE(B6:B9)</f>
        <v>22.470324999999999</v>
      </c>
      <c r="C31">
        <f t="shared" ref="C31:P31" si="1">AVERAGE(C6:C9)</f>
        <v>4.0030000000000001</v>
      </c>
      <c r="D31">
        <f t="shared" si="1"/>
        <v>-3.0377500000000016E-2</v>
      </c>
      <c r="E31">
        <f t="shared" si="1"/>
        <v>4.5339650000000002</v>
      </c>
      <c r="F31">
        <f t="shared" si="1"/>
        <v>0.23601250000000001</v>
      </c>
      <c r="G31">
        <f t="shared" si="1"/>
        <v>3.7856249999999999E-3</v>
      </c>
      <c r="H31">
        <f t="shared" si="1"/>
        <v>5.1640625000000002E-2</v>
      </c>
      <c r="I31">
        <f t="shared" si="1"/>
        <v>8.25E-5</v>
      </c>
      <c r="J31">
        <f t="shared" si="1"/>
        <v>0.24209875</v>
      </c>
      <c r="K31">
        <f t="shared" si="1"/>
        <v>3.9150000000000001E-3</v>
      </c>
      <c r="L31">
        <f t="shared" si="1"/>
        <v>2.7962500000000001E-3</v>
      </c>
      <c r="M31">
        <f t="shared" si="1"/>
        <v>5.5881250000000011E-3</v>
      </c>
      <c r="N31">
        <f t="shared" si="1"/>
        <v>6.3168750000000004E-3</v>
      </c>
      <c r="O31">
        <f t="shared" si="1"/>
        <v>3.8287500000000006E-3</v>
      </c>
      <c r="P31">
        <f t="shared" si="1"/>
        <v>-1.5555625E-2</v>
      </c>
    </row>
    <row r="32" spans="1:16" x14ac:dyDescent="0.2">
      <c r="A32" s="4" t="s">
        <v>68</v>
      </c>
      <c r="B32">
        <f>AVERAGE(B10:B13)</f>
        <v>50.59845</v>
      </c>
      <c r="C32">
        <f t="shared" ref="C32:P32" si="2">AVERAGE(C10:C13)</f>
        <v>13.47175</v>
      </c>
      <c r="D32">
        <f t="shared" si="2"/>
        <v>1.1270625000000001</v>
      </c>
      <c r="E32">
        <f t="shared" si="2"/>
        <v>14.232715000000001</v>
      </c>
      <c r="F32">
        <f t="shared" si="2"/>
        <v>4.9418750000000004E-2</v>
      </c>
      <c r="G32">
        <f t="shared" si="2"/>
        <v>5.3655000000000008E-2</v>
      </c>
      <c r="H32">
        <f t="shared" si="2"/>
        <v>0.21581875</v>
      </c>
      <c r="I32">
        <f t="shared" si="2"/>
        <v>2.7656250000000001E-4</v>
      </c>
      <c r="J32">
        <f t="shared" si="2"/>
        <v>0.40878000000000003</v>
      </c>
      <c r="K32">
        <f t="shared" si="2"/>
        <v>1.0281875000000001E-2</v>
      </c>
      <c r="L32">
        <f t="shared" si="2"/>
        <v>1.070375E-2</v>
      </c>
      <c r="M32">
        <f t="shared" si="2"/>
        <v>1.3044375E-2</v>
      </c>
      <c r="N32">
        <f t="shared" si="2"/>
        <v>1.4240625E-2</v>
      </c>
      <c r="O32">
        <f t="shared" si="2"/>
        <v>8.4337500000000003E-3</v>
      </c>
      <c r="P32">
        <f t="shared" si="2"/>
        <v>-1.5575624999999999E-2</v>
      </c>
    </row>
    <row r="33" spans="1:16" x14ac:dyDescent="0.2">
      <c r="A33" s="8" t="s">
        <v>69</v>
      </c>
      <c r="B33">
        <f>AVERAGE(B14:B17)</f>
        <v>47.829700000000003</v>
      </c>
      <c r="C33">
        <f t="shared" ref="C33:P33" si="3">AVERAGE(C14:C17)</f>
        <v>10.034875</v>
      </c>
      <c r="D33">
        <f t="shared" si="3"/>
        <v>1.195125</v>
      </c>
      <c r="E33">
        <f t="shared" si="3"/>
        <v>10.874590000000001</v>
      </c>
      <c r="F33">
        <f t="shared" si="3"/>
        <v>1.9684999999999994E-2</v>
      </c>
      <c r="G33">
        <f t="shared" si="3"/>
        <v>5.2848750000000007E-2</v>
      </c>
      <c r="H33">
        <f t="shared" si="3"/>
        <v>0.14345625000000001</v>
      </c>
      <c r="I33">
        <f t="shared" si="3"/>
        <v>4.9199999999999999E-3</v>
      </c>
      <c r="J33">
        <f t="shared" si="3"/>
        <v>0.36159875000000002</v>
      </c>
      <c r="K33">
        <f t="shared" si="3"/>
        <v>8.1381250000000013E-3</v>
      </c>
      <c r="L33">
        <f t="shared" si="3"/>
        <v>8.2556250000000008E-3</v>
      </c>
      <c r="M33">
        <f t="shared" si="3"/>
        <v>1.0133125E-2</v>
      </c>
      <c r="N33">
        <f t="shared" si="3"/>
        <v>1.1347500000000002E-2</v>
      </c>
      <c r="O33">
        <f t="shared" si="3"/>
        <v>7.0818750000000014E-3</v>
      </c>
      <c r="P33">
        <f t="shared" si="3"/>
        <v>-1.5944375E-2</v>
      </c>
    </row>
    <row r="34" spans="1:16" x14ac:dyDescent="0.2">
      <c r="A34" s="4" t="s">
        <v>70</v>
      </c>
      <c r="B34">
        <f>AVERAGE(B18:B21)</f>
        <v>54.314049999999995</v>
      </c>
      <c r="C34">
        <f t="shared" ref="C34:P34" si="4">AVERAGE(C18:C21)</f>
        <v>7.0560000000000009</v>
      </c>
      <c r="D34">
        <f t="shared" si="4"/>
        <v>1.23515</v>
      </c>
      <c r="E34">
        <f t="shared" si="4"/>
        <v>17.1063075</v>
      </c>
      <c r="F34">
        <f t="shared" si="4"/>
        <v>0.13255250000000002</v>
      </c>
      <c r="G34">
        <f t="shared" si="4"/>
        <v>3.2903750000000002E-2</v>
      </c>
      <c r="H34">
        <f t="shared" si="4"/>
        <v>6.3208750000000008E-2</v>
      </c>
      <c r="I34">
        <f t="shared" si="4"/>
        <v>2.4250000000000004E-4</v>
      </c>
      <c r="J34">
        <f t="shared" si="4"/>
        <v>0.71477000000000002</v>
      </c>
      <c r="K34">
        <f t="shared" si="4"/>
        <v>2.9137500000000005E-3</v>
      </c>
      <c r="L34">
        <f t="shared" si="4"/>
        <v>1.175625E-3</v>
      </c>
      <c r="M34">
        <f t="shared" si="4"/>
        <v>4.0875E-3</v>
      </c>
      <c r="N34">
        <f t="shared" si="4"/>
        <v>4.599375000000001E-3</v>
      </c>
      <c r="O34">
        <f t="shared" si="4"/>
        <v>2.9499999999999999E-3</v>
      </c>
      <c r="P34">
        <f t="shared" si="4"/>
        <v>2.7593749999999997E-3</v>
      </c>
    </row>
    <row r="35" spans="1:16" x14ac:dyDescent="0.2">
      <c r="A35" s="4" t="s">
        <v>71</v>
      </c>
      <c r="B35">
        <f>AVERAGE(B22:B25)</f>
        <v>69.935500000000005</v>
      </c>
      <c r="C35">
        <f t="shared" ref="C35:P35" si="5">AVERAGE(C22:C25)</f>
        <v>6.2506250000000003</v>
      </c>
      <c r="D35">
        <f t="shared" si="5"/>
        <v>1.1314250000000001</v>
      </c>
      <c r="E35">
        <f t="shared" si="5"/>
        <v>12.777712500000002</v>
      </c>
      <c r="F35">
        <f t="shared" si="5"/>
        <v>7.1554999999999994E-2</v>
      </c>
      <c r="G35">
        <f t="shared" si="5"/>
        <v>2.6972500000000003E-2</v>
      </c>
      <c r="H35">
        <f t="shared" si="5"/>
        <v>0.10309125000000001</v>
      </c>
      <c r="I35">
        <f t="shared" si="5"/>
        <v>1.7843750000000005E-4</v>
      </c>
      <c r="J35">
        <f t="shared" si="5"/>
        <v>0.25824125000000003</v>
      </c>
      <c r="K35">
        <f t="shared" si="5"/>
        <v>2.7250000000000004E-3</v>
      </c>
      <c r="L35">
        <f t="shared" si="5"/>
        <v>2.4606250000000001E-3</v>
      </c>
      <c r="M35">
        <f t="shared" si="5"/>
        <v>5.0675000000000008E-3</v>
      </c>
      <c r="N35">
        <f t="shared" si="5"/>
        <v>4.8025000000000003E-3</v>
      </c>
      <c r="O35">
        <f t="shared" si="5"/>
        <v>2.7168750000000005E-3</v>
      </c>
      <c r="P35">
        <f t="shared" si="5"/>
        <v>3.6568750000000004E-3</v>
      </c>
    </row>
    <row r="38" spans="1:16" x14ac:dyDescent="0.2">
      <c r="A38" s="7" t="s">
        <v>64</v>
      </c>
      <c r="B38" s="4" t="s">
        <v>48</v>
      </c>
      <c r="C38" s="4" t="s">
        <v>49</v>
      </c>
      <c r="D38" s="4" t="s">
        <v>50</v>
      </c>
      <c r="E38" s="4" t="s">
        <v>51</v>
      </c>
      <c r="F38" s="4" t="s">
        <v>52</v>
      </c>
      <c r="G38" s="4" t="s">
        <v>53</v>
      </c>
      <c r="H38" s="4" t="s">
        <v>54</v>
      </c>
      <c r="I38" s="4" t="s">
        <v>55</v>
      </c>
      <c r="J38" s="4" t="s">
        <v>56</v>
      </c>
      <c r="K38" s="4" t="s">
        <v>57</v>
      </c>
      <c r="L38" s="4" t="s">
        <v>58</v>
      </c>
      <c r="M38" s="4" t="s">
        <v>59</v>
      </c>
      <c r="N38" s="4" t="s">
        <v>60</v>
      </c>
      <c r="O38" s="4" t="s">
        <v>61</v>
      </c>
      <c r="P38" s="4" t="s">
        <v>62</v>
      </c>
    </row>
    <row r="39" spans="1:16" x14ac:dyDescent="0.2">
      <c r="A39" s="4" t="s">
        <v>66</v>
      </c>
      <c r="B39">
        <f>STDEV(B2:B5)</f>
        <v>8.2831405074806277</v>
      </c>
      <c r="C39">
        <f t="shared" ref="C39:P39" si="6">STDEV(C2:C5)</f>
        <v>4.5409306934261826</v>
      </c>
      <c r="D39">
        <f t="shared" si="6"/>
        <v>9.2103372630973748E-2</v>
      </c>
      <c r="E39">
        <f t="shared" si="6"/>
        <v>3.1106356531530004</v>
      </c>
      <c r="F39">
        <f t="shared" si="6"/>
        <v>6.6657989018571506E-2</v>
      </c>
      <c r="G39">
        <f t="shared" si="6"/>
        <v>4.7387311504944723E-3</v>
      </c>
      <c r="H39">
        <f t="shared" si="6"/>
        <v>7.407060398700685E-2</v>
      </c>
      <c r="I39">
        <f t="shared" si="6"/>
        <v>3.5020455332086509E-5</v>
      </c>
      <c r="J39">
        <f t="shared" si="6"/>
        <v>7.8578649559957428E-2</v>
      </c>
      <c r="K39">
        <f t="shared" si="6"/>
        <v>2.6820778636472624E-3</v>
      </c>
      <c r="L39">
        <f t="shared" si="6"/>
        <v>2.8278945348085382E-3</v>
      </c>
      <c r="M39">
        <f t="shared" si="6"/>
        <v>3.4181722546559887E-3</v>
      </c>
      <c r="N39">
        <f t="shared" si="6"/>
        <v>3.6657656089826595E-3</v>
      </c>
      <c r="O39">
        <f t="shared" si="6"/>
        <v>2.0658617804280455E-3</v>
      </c>
      <c r="P39">
        <f t="shared" si="6"/>
        <v>4.8843020228073392E-4</v>
      </c>
    </row>
    <row r="40" spans="1:16" x14ac:dyDescent="0.2">
      <c r="A40" s="4" t="s">
        <v>67</v>
      </c>
      <c r="B40">
        <f>STDEV(B6:B9)</f>
        <v>5.7327786947082009</v>
      </c>
      <c r="C40">
        <f t="shared" ref="C40:P40" si="7">STDEV(C6:C9)</f>
        <v>1.0217336166209547</v>
      </c>
      <c r="D40">
        <f t="shared" si="7"/>
        <v>9.4255961349932922E-3</v>
      </c>
      <c r="E40">
        <f t="shared" si="7"/>
        <v>1.3687037663424479</v>
      </c>
      <c r="F40">
        <f t="shared" si="7"/>
        <v>0.11207886639178087</v>
      </c>
      <c r="G40">
        <f t="shared" si="7"/>
        <v>7.5809845378090575E-3</v>
      </c>
      <c r="H40">
        <f t="shared" si="7"/>
        <v>2.5768052682779492E-2</v>
      </c>
      <c r="I40">
        <f t="shared" si="7"/>
        <v>2.4558603380485632E-5</v>
      </c>
      <c r="J40">
        <f t="shared" si="7"/>
        <v>7.0759046462272226E-2</v>
      </c>
      <c r="K40">
        <f t="shared" si="7"/>
        <v>1.3700927584169866E-3</v>
      </c>
      <c r="L40">
        <f t="shared" si="7"/>
        <v>1.4243982647653944E-3</v>
      </c>
      <c r="M40">
        <f t="shared" si="7"/>
        <v>2.1779590742634879E-3</v>
      </c>
      <c r="N40">
        <f t="shared" si="7"/>
        <v>2.2530843442933957E-3</v>
      </c>
      <c r="O40">
        <f t="shared" si="7"/>
        <v>1.1025547983358165E-3</v>
      </c>
      <c r="P40">
        <f t="shared" si="7"/>
        <v>3.3266564639539602E-3</v>
      </c>
    </row>
    <row r="41" spans="1:16" x14ac:dyDescent="0.2">
      <c r="A41" s="4" t="s">
        <v>68</v>
      </c>
      <c r="B41">
        <f>STDEV(B10:B13)</f>
        <v>16.038331363226877</v>
      </c>
      <c r="C41">
        <f t="shared" ref="C41:P41" si="8">STDEV(C10:C13)</f>
        <v>4.9958257575700094</v>
      </c>
      <c r="D41">
        <f t="shared" si="8"/>
        <v>0.23934324201865359</v>
      </c>
      <c r="E41">
        <f t="shared" si="8"/>
        <v>9.2735139195812231</v>
      </c>
      <c r="F41">
        <f t="shared" si="8"/>
        <v>9.0741579900928918E-2</v>
      </c>
      <c r="G41">
        <f t="shared" si="8"/>
        <v>1.2239715070213004E-2</v>
      </c>
      <c r="H41">
        <f t="shared" si="8"/>
        <v>0.1870208559838091</v>
      </c>
      <c r="I41">
        <f t="shared" si="8"/>
        <v>8.8502442292101043E-5</v>
      </c>
      <c r="J41">
        <f t="shared" si="8"/>
        <v>0.22156700453813072</v>
      </c>
      <c r="K41">
        <f t="shared" si="8"/>
        <v>7.845016298846463E-3</v>
      </c>
      <c r="L41">
        <f t="shared" si="8"/>
        <v>7.7897744137212736E-3</v>
      </c>
      <c r="M41">
        <f t="shared" si="8"/>
        <v>9.4752817405341569E-3</v>
      </c>
      <c r="N41">
        <f t="shared" si="8"/>
        <v>1.0065087840111816E-2</v>
      </c>
      <c r="O41">
        <f t="shared" si="8"/>
        <v>5.4162111987993986E-3</v>
      </c>
      <c r="P41">
        <f t="shared" si="8"/>
        <v>7.250326860447976E-4</v>
      </c>
    </row>
    <row r="42" spans="1:16" x14ac:dyDescent="0.2">
      <c r="A42" s="8" t="s">
        <v>69</v>
      </c>
      <c r="B42">
        <f>STDEV(B14:B17)</f>
        <v>8.4947164951711471</v>
      </c>
      <c r="C42">
        <f t="shared" ref="C42:P42" si="9">STDEV(C14:C17)</f>
        <v>2.4742005232330477</v>
      </c>
      <c r="D42">
        <f t="shared" si="9"/>
        <v>5.8501647056585816E-2</v>
      </c>
      <c r="E42">
        <f t="shared" si="9"/>
        <v>2.047755249657528</v>
      </c>
      <c r="F42">
        <f t="shared" si="9"/>
        <v>4.7159138209541818E-2</v>
      </c>
      <c r="G42">
        <f t="shared" si="9"/>
        <v>5.7524043886013412E-3</v>
      </c>
      <c r="H42">
        <f t="shared" si="9"/>
        <v>4.4145216685955953E-2</v>
      </c>
      <c r="I42">
        <f t="shared" si="9"/>
        <v>9.3151184797439172E-3</v>
      </c>
      <c r="J42">
        <f t="shared" si="9"/>
        <v>7.7373688397607276E-2</v>
      </c>
      <c r="K42">
        <f t="shared" si="9"/>
        <v>2.3165971587294442E-3</v>
      </c>
      <c r="L42">
        <f t="shared" si="9"/>
        <v>1.9527836701744518E-3</v>
      </c>
      <c r="M42">
        <f t="shared" si="9"/>
        <v>3.047101337747072E-3</v>
      </c>
      <c r="N42">
        <f t="shared" si="9"/>
        <v>3.0328719887261976E-3</v>
      </c>
      <c r="O42">
        <f t="shared" si="9"/>
        <v>1.7420861237321197E-3</v>
      </c>
      <c r="P42">
        <f t="shared" si="9"/>
        <v>3.486723330482827E-4</v>
      </c>
    </row>
    <row r="43" spans="1:16" x14ac:dyDescent="0.2">
      <c r="A43" s="4" t="s">
        <v>70</v>
      </c>
      <c r="B43">
        <f>STDEV(B18:B21)</f>
        <v>9.8432585856175869</v>
      </c>
      <c r="C43">
        <f t="shared" ref="C43:P43" si="10">STDEV(C18:C21)</f>
        <v>3.1299790334761006</v>
      </c>
      <c r="D43">
        <f t="shared" si="10"/>
        <v>6.3485234503780366E-2</v>
      </c>
      <c r="E43">
        <f t="shared" si="10"/>
        <v>1.6241824866682932</v>
      </c>
      <c r="F43">
        <f t="shared" si="10"/>
        <v>9.1824545102784608E-2</v>
      </c>
      <c r="G43">
        <f t="shared" si="10"/>
        <v>4.0779066831729601E-3</v>
      </c>
      <c r="H43">
        <f t="shared" si="10"/>
        <v>6.337006884168583E-3</v>
      </c>
      <c r="I43">
        <f t="shared" si="10"/>
        <v>6.9259475885975343E-5</v>
      </c>
      <c r="J43">
        <f t="shared" si="10"/>
        <v>0.11618598147653927</v>
      </c>
      <c r="K43">
        <f t="shared" si="10"/>
        <v>7.9032825458792753E-4</v>
      </c>
      <c r="L43">
        <f t="shared" si="10"/>
        <v>2.6452295899096053E-4</v>
      </c>
      <c r="M43">
        <f t="shared" si="10"/>
        <v>9.7332762555404082E-4</v>
      </c>
      <c r="N43">
        <f t="shared" si="10"/>
        <v>1.0440134398081284E-3</v>
      </c>
      <c r="O43">
        <f t="shared" si="10"/>
        <v>7.8634703958663612E-4</v>
      </c>
      <c r="P43">
        <f t="shared" si="10"/>
        <v>4.5738101822586979E-4</v>
      </c>
    </row>
    <row r="44" spans="1:16" x14ac:dyDescent="0.2">
      <c r="A44" s="4" t="s">
        <v>71</v>
      </c>
      <c r="B44">
        <f>STDEV(B22:B25)</f>
        <v>15.869953266051713</v>
      </c>
      <c r="C44">
        <f t="shared" ref="C44:P44" si="11">STDEV(C22:C25)</f>
        <v>1.9464758485957805</v>
      </c>
      <c r="D44">
        <f t="shared" si="11"/>
        <v>4.2060781911419542E-2</v>
      </c>
      <c r="E44">
        <f t="shared" si="11"/>
        <v>3.0350895785791883</v>
      </c>
      <c r="F44">
        <f t="shared" si="11"/>
        <v>4.0679000008194251E-2</v>
      </c>
      <c r="G44">
        <f t="shared" si="11"/>
        <v>8.9045868330128817E-4</v>
      </c>
      <c r="H44">
        <f t="shared" si="11"/>
        <v>6.3035645917607575E-2</v>
      </c>
      <c r="I44">
        <f t="shared" si="11"/>
        <v>2.2601046251593463E-5</v>
      </c>
      <c r="J44">
        <f t="shared" si="11"/>
        <v>3.6487905387721634E-2</v>
      </c>
      <c r="K44">
        <f t="shared" si="11"/>
        <v>1.5567474104683781E-3</v>
      </c>
      <c r="L44">
        <f t="shared" si="11"/>
        <v>1.7378787057310222E-3</v>
      </c>
      <c r="M44">
        <f t="shared" si="11"/>
        <v>3.1349926900499569E-3</v>
      </c>
      <c r="N44">
        <f t="shared" si="11"/>
        <v>2.726585929937536E-3</v>
      </c>
      <c r="O44">
        <f t="shared" si="11"/>
        <v>1.2666415156494229E-3</v>
      </c>
      <c r="P44">
        <f t="shared" si="11"/>
        <v>2.3545491208509543E-3</v>
      </c>
    </row>
    <row r="47" spans="1:16" x14ac:dyDescent="0.2">
      <c r="A47" s="7" t="s">
        <v>65</v>
      </c>
      <c r="B47" s="4" t="s">
        <v>48</v>
      </c>
      <c r="C47" s="4" t="s">
        <v>49</v>
      </c>
      <c r="D47" s="4" t="s">
        <v>50</v>
      </c>
      <c r="E47" s="4" t="s">
        <v>51</v>
      </c>
      <c r="F47" s="4" t="s">
        <v>52</v>
      </c>
      <c r="G47" s="4" t="s">
        <v>53</v>
      </c>
      <c r="H47" s="4" t="s">
        <v>54</v>
      </c>
      <c r="I47" s="4" t="s">
        <v>55</v>
      </c>
      <c r="J47" s="4" t="s">
        <v>56</v>
      </c>
      <c r="K47" s="4" t="s">
        <v>57</v>
      </c>
      <c r="L47" s="4" t="s">
        <v>58</v>
      </c>
      <c r="M47" s="4" t="s">
        <v>59</v>
      </c>
      <c r="N47" s="4" t="s">
        <v>60</v>
      </c>
      <c r="O47" s="4" t="s">
        <v>61</v>
      </c>
      <c r="P47" s="4" t="s">
        <v>62</v>
      </c>
    </row>
    <row r="48" spans="1:16" x14ac:dyDescent="0.2">
      <c r="A48" s="4" t="s">
        <v>66</v>
      </c>
      <c r="B48">
        <f>B39/SQRT(4)</f>
        <v>4.1415702537403138</v>
      </c>
      <c r="C48">
        <f t="shared" ref="C48:P48" si="12">C39/SQRT(4)</f>
        <v>2.2704653467130913</v>
      </c>
      <c r="D48">
        <f t="shared" si="12"/>
        <v>4.6051686315486874E-2</v>
      </c>
      <c r="E48">
        <f t="shared" si="12"/>
        <v>1.5553178265765002</v>
      </c>
      <c r="F48">
        <f t="shared" si="12"/>
        <v>3.3328994509285753E-2</v>
      </c>
      <c r="G48">
        <f t="shared" si="12"/>
        <v>2.3693655752472361E-3</v>
      </c>
      <c r="H48">
        <f t="shared" si="12"/>
        <v>3.7035301993503425E-2</v>
      </c>
      <c r="I48">
        <f t="shared" si="12"/>
        <v>1.7510227666043254E-5</v>
      </c>
      <c r="J48">
        <f t="shared" si="12"/>
        <v>3.9289324779978714E-2</v>
      </c>
      <c r="K48">
        <f t="shared" si="12"/>
        <v>1.3410389318236312E-3</v>
      </c>
      <c r="L48">
        <f t="shared" si="12"/>
        <v>1.4139472674042691E-3</v>
      </c>
      <c r="M48">
        <f t="shared" si="12"/>
        <v>1.7090861273279944E-3</v>
      </c>
      <c r="N48">
        <f t="shared" si="12"/>
        <v>1.8328828044913298E-3</v>
      </c>
      <c r="O48">
        <f t="shared" si="12"/>
        <v>1.0329308902140228E-3</v>
      </c>
      <c r="P48">
        <f t="shared" si="12"/>
        <v>2.4421510114036696E-4</v>
      </c>
    </row>
    <row r="49" spans="1:16" x14ac:dyDescent="0.2">
      <c r="A49" s="4" t="s">
        <v>67</v>
      </c>
      <c r="B49">
        <f t="shared" ref="B49:P53" si="13">B40/SQRT(4)</f>
        <v>2.8663893473541004</v>
      </c>
      <c r="C49">
        <f t="shared" si="13"/>
        <v>0.51086680831047737</v>
      </c>
      <c r="D49">
        <f t="shared" si="13"/>
        <v>4.7127980674966461E-3</v>
      </c>
      <c r="E49">
        <f t="shared" si="13"/>
        <v>0.68435188317122397</v>
      </c>
      <c r="F49">
        <f t="shared" si="13"/>
        <v>5.6039433195890435E-2</v>
      </c>
      <c r="G49">
        <f t="shared" si="13"/>
        <v>3.7904922689045288E-3</v>
      </c>
      <c r="H49">
        <f t="shared" si="13"/>
        <v>1.2884026341389746E-2</v>
      </c>
      <c r="I49">
        <f t="shared" si="13"/>
        <v>1.2279301690242816E-5</v>
      </c>
      <c r="J49">
        <f t="shared" si="13"/>
        <v>3.5379523231136113E-2</v>
      </c>
      <c r="K49">
        <f t="shared" si="13"/>
        <v>6.850463792084933E-4</v>
      </c>
      <c r="L49">
        <f t="shared" si="13"/>
        <v>7.121991323826972E-4</v>
      </c>
      <c r="M49">
        <f t="shared" si="13"/>
        <v>1.0889795371317439E-3</v>
      </c>
      <c r="N49">
        <f t="shared" si="13"/>
        <v>1.1265421721466978E-3</v>
      </c>
      <c r="O49">
        <f t="shared" si="13"/>
        <v>5.5127739916790823E-4</v>
      </c>
      <c r="P49">
        <f t="shared" si="13"/>
        <v>1.6633282319769801E-3</v>
      </c>
    </row>
    <row r="50" spans="1:16" x14ac:dyDescent="0.2">
      <c r="A50" s="4" t="s">
        <v>68</v>
      </c>
      <c r="B50">
        <f t="shared" si="13"/>
        <v>8.0191656816134387</v>
      </c>
      <c r="C50">
        <f t="shared" si="13"/>
        <v>2.4979128787850047</v>
      </c>
      <c r="D50">
        <f t="shared" si="13"/>
        <v>0.1196716210093268</v>
      </c>
      <c r="E50">
        <f t="shared" si="13"/>
        <v>4.6367569597906115</v>
      </c>
      <c r="F50">
        <f t="shared" si="13"/>
        <v>4.5370789950464459E-2</v>
      </c>
      <c r="G50">
        <f t="shared" si="13"/>
        <v>6.1198575351065019E-3</v>
      </c>
      <c r="H50">
        <f t="shared" si="13"/>
        <v>9.3510427991904552E-2</v>
      </c>
      <c r="I50">
        <f t="shared" si="13"/>
        <v>4.4251221146050521E-5</v>
      </c>
      <c r="J50">
        <f t="shared" si="13"/>
        <v>0.11078350226906536</v>
      </c>
      <c r="K50">
        <f t="shared" si="13"/>
        <v>3.9225081494232315E-3</v>
      </c>
      <c r="L50">
        <f t="shared" si="13"/>
        <v>3.8948872068606368E-3</v>
      </c>
      <c r="M50">
        <f t="shared" si="13"/>
        <v>4.7376408702670784E-3</v>
      </c>
      <c r="N50">
        <f t="shared" si="13"/>
        <v>5.0325439200559078E-3</v>
      </c>
      <c r="O50">
        <f t="shared" si="13"/>
        <v>2.7081055993996993E-3</v>
      </c>
      <c r="P50">
        <f t="shared" si="13"/>
        <v>3.625163430223988E-4</v>
      </c>
    </row>
    <row r="51" spans="1:16" x14ac:dyDescent="0.2">
      <c r="A51" s="8" t="s">
        <v>69</v>
      </c>
      <c r="B51">
        <f t="shared" si="13"/>
        <v>4.2473582475855736</v>
      </c>
      <c r="C51">
        <f t="shared" si="13"/>
        <v>1.2371002616165239</v>
      </c>
      <c r="D51">
        <f t="shared" si="13"/>
        <v>2.9250823528292908E-2</v>
      </c>
      <c r="E51">
        <f t="shared" si="13"/>
        <v>1.023877624828764</v>
      </c>
      <c r="F51">
        <f t="shared" si="13"/>
        <v>2.3579569104770909E-2</v>
      </c>
      <c r="G51">
        <f t="shared" si="13"/>
        <v>2.8762021943006706E-3</v>
      </c>
      <c r="H51">
        <f t="shared" si="13"/>
        <v>2.2072608342977976E-2</v>
      </c>
      <c r="I51">
        <f t="shared" si="13"/>
        <v>4.6575592398719586E-3</v>
      </c>
      <c r="J51">
        <f t="shared" si="13"/>
        <v>3.8686844198803638E-2</v>
      </c>
      <c r="K51">
        <f t="shared" si="13"/>
        <v>1.1582985793647221E-3</v>
      </c>
      <c r="L51">
        <f t="shared" si="13"/>
        <v>9.7639183508722589E-4</v>
      </c>
      <c r="M51">
        <f t="shared" si="13"/>
        <v>1.523550668873536E-3</v>
      </c>
      <c r="N51">
        <f t="shared" si="13"/>
        <v>1.5164359943630988E-3</v>
      </c>
      <c r="O51">
        <f t="shared" si="13"/>
        <v>8.7104306186605986E-4</v>
      </c>
      <c r="P51">
        <f t="shared" si="13"/>
        <v>1.7433616652414135E-4</v>
      </c>
    </row>
    <row r="52" spans="1:16" x14ac:dyDescent="0.2">
      <c r="A52" s="4" t="s">
        <v>70</v>
      </c>
      <c r="B52">
        <f t="shared" si="13"/>
        <v>4.9216292928087935</v>
      </c>
      <c r="C52">
        <f t="shared" si="13"/>
        <v>1.5649895167380503</v>
      </c>
      <c r="D52">
        <f t="shared" si="13"/>
        <v>3.1742617251890183E-2</v>
      </c>
      <c r="E52">
        <f t="shared" si="13"/>
        <v>0.81209124333414662</v>
      </c>
      <c r="F52">
        <f t="shared" si="13"/>
        <v>4.5912272551392304E-2</v>
      </c>
      <c r="G52">
        <f t="shared" si="13"/>
        <v>2.0389533415864801E-3</v>
      </c>
      <c r="H52">
        <f t="shared" si="13"/>
        <v>3.1685034420842915E-3</v>
      </c>
      <c r="I52">
        <f t="shared" si="13"/>
        <v>3.4629737942987671E-5</v>
      </c>
      <c r="J52">
        <f t="shared" si="13"/>
        <v>5.8092990738269637E-2</v>
      </c>
      <c r="K52">
        <f t="shared" si="13"/>
        <v>3.9516412729396377E-4</v>
      </c>
      <c r="L52">
        <f t="shared" si="13"/>
        <v>1.3226147949548027E-4</v>
      </c>
      <c r="M52">
        <f t="shared" si="13"/>
        <v>4.8666381277702041E-4</v>
      </c>
      <c r="N52">
        <f t="shared" si="13"/>
        <v>5.2200671990406419E-4</v>
      </c>
      <c r="O52">
        <f t="shared" si="13"/>
        <v>3.9317351979331806E-4</v>
      </c>
      <c r="P52">
        <f t="shared" si="13"/>
        <v>2.286905091129349E-4</v>
      </c>
    </row>
    <row r="53" spans="1:16" x14ac:dyDescent="0.2">
      <c r="A53" s="4" t="s">
        <v>71</v>
      </c>
      <c r="B53">
        <f t="shared" si="13"/>
        <v>7.9349766330258564</v>
      </c>
      <c r="C53">
        <f t="shared" si="13"/>
        <v>0.97323792429789024</v>
      </c>
      <c r="D53">
        <f t="shared" si="13"/>
        <v>2.1030390955709771E-2</v>
      </c>
      <c r="E53">
        <f t="shared" si="13"/>
        <v>1.5175447892895941</v>
      </c>
      <c r="F53">
        <f t="shared" si="13"/>
        <v>2.0339500004097125E-2</v>
      </c>
      <c r="G53">
        <f t="shared" si="13"/>
        <v>4.4522934165064408E-4</v>
      </c>
      <c r="H53">
        <f t="shared" si="13"/>
        <v>3.1517822958803787E-2</v>
      </c>
      <c r="I53">
        <f t="shared" si="13"/>
        <v>1.1300523125796731E-5</v>
      </c>
      <c r="J53">
        <f t="shared" si="13"/>
        <v>1.8243952693860817E-2</v>
      </c>
      <c r="K53">
        <f t="shared" si="13"/>
        <v>7.7837370523418904E-4</v>
      </c>
      <c r="L53">
        <f t="shared" si="13"/>
        <v>8.6893935286551111E-4</v>
      </c>
      <c r="M53">
        <f t="shared" si="13"/>
        <v>1.5674963450249785E-3</v>
      </c>
      <c r="N53">
        <f t="shared" si="13"/>
        <v>1.363292964968768E-3</v>
      </c>
      <c r="O53">
        <f t="shared" si="13"/>
        <v>6.3332075782471145E-4</v>
      </c>
      <c r="P53">
        <f t="shared" si="13"/>
        <v>1.1772745604254771E-3</v>
      </c>
    </row>
    <row r="60" spans="1:16" x14ac:dyDescent="0.2">
      <c r="B60" s="4" t="s">
        <v>51</v>
      </c>
      <c r="C60" s="4" t="s">
        <v>52</v>
      </c>
      <c r="D60" s="4" t="s">
        <v>53</v>
      </c>
      <c r="E60" s="4" t="s">
        <v>54</v>
      </c>
      <c r="F60" s="4" t="s">
        <v>56</v>
      </c>
      <c r="G60" s="4" t="s">
        <v>62</v>
      </c>
    </row>
    <row r="61" spans="1:16" x14ac:dyDescent="0.2">
      <c r="A61" s="4" t="s">
        <v>66</v>
      </c>
      <c r="B61" s="20">
        <v>17.246465000000001</v>
      </c>
      <c r="C61" s="20">
        <v>2.7124999999999996E-2</v>
      </c>
      <c r="D61" s="20">
        <v>5.5798750000000001E-2</v>
      </c>
      <c r="E61" s="20">
        <v>0.22484999999999999</v>
      </c>
      <c r="F61" s="20">
        <v>0.63403000000000009</v>
      </c>
      <c r="G61" s="20">
        <v>0</v>
      </c>
    </row>
    <row r="62" spans="1:16" x14ac:dyDescent="0.2">
      <c r="A62" s="4" t="s">
        <v>67</v>
      </c>
      <c r="B62" s="20">
        <v>4.5339650000000002</v>
      </c>
      <c r="C62" s="20">
        <v>0.23601250000000001</v>
      </c>
      <c r="D62" s="20">
        <v>3.7856249999999999E-3</v>
      </c>
      <c r="E62" s="20">
        <v>5.1640625000000002E-2</v>
      </c>
      <c r="F62" s="20">
        <v>0.24209875</v>
      </c>
      <c r="G62" s="20">
        <v>0</v>
      </c>
    </row>
    <row r="63" spans="1:16" x14ac:dyDescent="0.2">
      <c r="A63" s="4" t="s">
        <v>68</v>
      </c>
      <c r="B63" s="20">
        <v>14.232715000000001</v>
      </c>
      <c r="C63" s="20">
        <v>4.9418750000000004E-2</v>
      </c>
      <c r="D63" s="20">
        <v>5.3655000000000008E-2</v>
      </c>
      <c r="E63" s="20">
        <v>0.21581875</v>
      </c>
      <c r="F63" s="20">
        <v>0.40878000000000003</v>
      </c>
      <c r="G63" s="20">
        <v>0</v>
      </c>
    </row>
    <row r="64" spans="1:16" x14ac:dyDescent="0.2">
      <c r="A64" s="8" t="s">
        <v>69</v>
      </c>
      <c r="B64" s="20">
        <v>10.874590000000001</v>
      </c>
      <c r="C64" s="20">
        <v>1.9684999999999994E-2</v>
      </c>
      <c r="D64" s="20">
        <v>5.2848750000000007E-2</v>
      </c>
      <c r="E64" s="20">
        <v>0.14345625000000001</v>
      </c>
      <c r="F64" s="20">
        <v>0.36159875000000002</v>
      </c>
      <c r="G64" s="20">
        <v>0</v>
      </c>
    </row>
    <row r="65" spans="1:7" x14ac:dyDescent="0.2">
      <c r="A65" s="4" t="s">
        <v>70</v>
      </c>
      <c r="B65" s="20">
        <v>17.1063075</v>
      </c>
      <c r="C65" s="20">
        <v>0.13255250000000002</v>
      </c>
      <c r="D65" s="20">
        <v>3.2903750000000002E-2</v>
      </c>
      <c r="E65" s="20">
        <v>6.3208750000000008E-2</v>
      </c>
      <c r="F65" s="20">
        <v>0.71477000000000002</v>
      </c>
      <c r="G65" s="20">
        <v>0</v>
      </c>
    </row>
    <row r="66" spans="1:7" x14ac:dyDescent="0.2">
      <c r="A66" s="4" t="s">
        <v>71</v>
      </c>
      <c r="B66" s="20">
        <v>12.777712500000002</v>
      </c>
      <c r="C66" s="20">
        <v>7.1554999999999994E-2</v>
      </c>
      <c r="D66" s="20">
        <v>2.6972500000000003E-2</v>
      </c>
      <c r="E66" s="20">
        <v>0.10309125000000001</v>
      </c>
      <c r="F66" s="20">
        <v>0.25824125000000003</v>
      </c>
      <c r="G66" s="20">
        <v>0</v>
      </c>
    </row>
    <row r="71" spans="1:7" ht="19" x14ac:dyDescent="0.25">
      <c r="A71" s="12" t="s">
        <v>99</v>
      </c>
      <c r="B71" s="4" t="s">
        <v>51</v>
      </c>
      <c r="C71" s="4" t="s">
        <v>52</v>
      </c>
      <c r="D71" s="4" t="s">
        <v>53</v>
      </c>
      <c r="E71" s="4" t="s">
        <v>54</v>
      </c>
      <c r="F71" s="4" t="s">
        <v>56</v>
      </c>
      <c r="G71" s="4" t="s">
        <v>62</v>
      </c>
    </row>
    <row r="72" spans="1:7" x14ac:dyDescent="0.2">
      <c r="A72" s="4" t="s">
        <v>66</v>
      </c>
      <c r="B72" s="14">
        <f>2*1.5553178265765</f>
        <v>3.1106356531529999</v>
      </c>
      <c r="C72" s="14">
        <f>2*0.0333289945092858</f>
        <v>6.6657989018571603E-2</v>
      </c>
      <c r="D72" s="14">
        <f>2*0.00236936557524724</f>
        <v>4.7387311504944801E-3</v>
      </c>
      <c r="E72" s="14">
        <f>2*0.0370353019935034</f>
        <v>7.4070603987006794E-2</v>
      </c>
      <c r="F72" s="14">
        <f>2*0.0392893247799787</f>
        <v>7.85786495599574E-2</v>
      </c>
      <c r="G72" s="14">
        <f>2*0.000244215101140367</f>
        <v>4.8843020228073403E-4</v>
      </c>
    </row>
    <row r="73" spans="1:7" x14ac:dyDescent="0.2">
      <c r="A73" s="4" t="s">
        <v>67</v>
      </c>
      <c r="B73" s="14">
        <f>2*0.684351883171224</f>
        <v>1.3687037663424479</v>
      </c>
      <c r="C73" s="14">
        <f>2*0.0560394331958904</f>
        <v>0.1120788663917808</v>
      </c>
      <c r="D73" s="14">
        <v>3.7904922689045288E-3</v>
      </c>
      <c r="E73" s="14">
        <f>2*0.0128840263413897</f>
        <v>2.5768052682779399E-2</v>
      </c>
      <c r="F73" s="14">
        <f>2*0.0353795232311361</f>
        <v>7.0759046462272199E-2</v>
      </c>
      <c r="G73" s="14">
        <v>1.6633282319769801E-3</v>
      </c>
    </row>
    <row r="74" spans="1:7" x14ac:dyDescent="0.2">
      <c r="A74" s="4" t="s">
        <v>68</v>
      </c>
      <c r="B74" s="14">
        <f>2*4.63675695979061</f>
        <v>9.2735139195812195</v>
      </c>
      <c r="C74" s="14">
        <f>2*0.0453707899504645</f>
        <v>9.0741579900929001E-2</v>
      </c>
      <c r="D74" s="14">
        <f>2*0.0061198575351065</f>
        <v>1.2239715070213E-2</v>
      </c>
      <c r="E74" s="14">
        <f>2*0.0935104279919046</f>
        <v>0.18702085598380919</v>
      </c>
      <c r="F74" s="14">
        <f>2*0.110783502269065</f>
        <v>0.22156700453813</v>
      </c>
      <c r="G74" s="14">
        <v>3.625163430223988E-4</v>
      </c>
    </row>
    <row r="75" spans="1:7" x14ac:dyDescent="0.2">
      <c r="A75" s="8" t="s">
        <v>69</v>
      </c>
      <c r="B75" s="14">
        <f>2*1.02387762482876</f>
        <v>2.04775524965752</v>
      </c>
      <c r="C75" s="14">
        <f>2*0.0235795691047709</f>
        <v>4.7159138209541797E-2</v>
      </c>
      <c r="D75" s="14">
        <v>2.8762021943006706E-3</v>
      </c>
      <c r="E75" s="14">
        <f>2*0.022072608342978</f>
        <v>4.4145216685956001E-2</v>
      </c>
      <c r="F75" s="14">
        <f>2*0.0386868441988036</f>
        <v>7.7373688397607193E-2</v>
      </c>
      <c r="G75" s="14">
        <v>1.7433616652414135E-4</v>
      </c>
    </row>
    <row r="76" spans="1:7" x14ac:dyDescent="0.2">
      <c r="A76" s="4" t="s">
        <v>70</v>
      </c>
      <c r="B76" s="14">
        <f>2*0.812091243334147</f>
        <v>1.6241824866682939</v>
      </c>
      <c r="C76" s="14">
        <f>2*0.0459122725513923</f>
        <v>9.1824545102784594E-2</v>
      </c>
      <c r="D76" s="14">
        <v>2.0389533415864801E-3</v>
      </c>
      <c r="E76" s="14">
        <v>3.1685034420842915E-3</v>
      </c>
      <c r="F76" s="14">
        <f>2*0.0580929907382696</f>
        <v>0.1161859814765392</v>
      </c>
      <c r="G76" s="14">
        <v>2.286905091129349E-4</v>
      </c>
    </row>
    <row r="77" spans="1:7" x14ac:dyDescent="0.2">
      <c r="A77" s="4" t="s">
        <v>71</v>
      </c>
      <c r="B77" s="14">
        <f>2*1.51754478928959</f>
        <v>3.0350895785791798</v>
      </c>
      <c r="C77" s="14">
        <f>2*0.0203395000040971</f>
        <v>4.0679000008194202E-2</v>
      </c>
      <c r="D77" s="14">
        <v>4.4522934165064408E-4</v>
      </c>
      <c r="E77" s="14">
        <f>2*0.0315178229588038</f>
        <v>6.3035645917607602E-2</v>
      </c>
      <c r="F77" s="14">
        <f>2*0.0182439526938608</f>
        <v>3.6487905387721599E-2</v>
      </c>
      <c r="G77" s="14">
        <v>1.1772745604254771E-3</v>
      </c>
    </row>
  </sheetData>
  <conditionalFormatting sqref="B30:P35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{B149ADEE-0890-734A-8579-4D107A06E982}</x14:id>
        </ext>
      </extLst>
    </cfRule>
  </conditionalFormatting>
  <conditionalFormatting sqref="B39:P4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{4A50B9EC-3938-6C47-AF52-964862B7F6D0}</x14:id>
        </ext>
      </extLst>
    </cfRule>
  </conditionalFormatting>
  <conditionalFormatting sqref="B48:P5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{7B4F0615-1DAC-A640-8EFD-1D1421F5D3B4}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49ADEE-0890-734A-8579-4D107A06E9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B30:P35</xm:sqref>
        </x14:conditionalFormatting>
        <x14:conditionalFormatting xmlns:xm="http://schemas.microsoft.com/office/excel/2006/main">
          <x14:cfRule type="dataBar" id="{4A50B9EC-3938-6C47-AF52-964862B7F6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B39:P44</xm:sqref>
        </x14:conditionalFormatting>
        <x14:conditionalFormatting xmlns:xm="http://schemas.microsoft.com/office/excel/2006/main">
          <x14:cfRule type="dataBar" id="{7B4F0615-1DAC-A640-8EFD-1D1421F5D3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B48:P53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D135-B9B9-5E4B-A7AB-D8F98F781F7F}">
  <dimension ref="A1:M50"/>
  <sheetViews>
    <sheetView workbookViewId="0">
      <selection activeCell="E50" sqref="E50"/>
    </sheetView>
  </sheetViews>
  <sheetFormatPr baseColWidth="10" defaultRowHeight="15" x14ac:dyDescent="0.2"/>
  <sheetData>
    <row r="1" spans="1:13" ht="19" x14ac:dyDescent="0.25">
      <c r="G1" s="12" t="s">
        <v>95</v>
      </c>
    </row>
    <row r="2" spans="1:13" ht="19" x14ac:dyDescent="0.25">
      <c r="G2" s="11">
        <f>0.11-0.021/0.388</f>
        <v>5.5876288659793813E-2</v>
      </c>
      <c r="I2" s="12" t="s">
        <v>96</v>
      </c>
      <c r="J2" s="11">
        <f>AVERAGE(G2:G6)</f>
        <v>2.1876288659793814E-2</v>
      </c>
    </row>
    <row r="3" spans="1:13" ht="19" x14ac:dyDescent="0.25">
      <c r="G3" s="11">
        <f>0.07-0.021/0.388</f>
        <v>1.5876288659793819E-2</v>
      </c>
      <c r="I3" s="12" t="s">
        <v>88</v>
      </c>
      <c r="J3" s="11">
        <f>_xlfn.STDEV.S(G2:G6)</f>
        <v>3.8470768123342686E-2</v>
      </c>
    </row>
    <row r="4" spans="1:13" ht="19" x14ac:dyDescent="0.25">
      <c r="G4" s="11">
        <f>0.05-0.021/0.388</f>
        <v>-4.1237113402061848E-3</v>
      </c>
      <c r="I4" s="12" t="s">
        <v>97</v>
      </c>
      <c r="J4" s="11">
        <f>J3/SQRT(5)</f>
        <v>1.720465053408525E-2</v>
      </c>
    </row>
    <row r="5" spans="1:13" ht="19" x14ac:dyDescent="0.25">
      <c r="G5" s="11">
        <f>0.12-0.021/0.388</f>
        <v>6.5876288659793808E-2</v>
      </c>
    </row>
    <row r="6" spans="1:13" ht="19" x14ac:dyDescent="0.25">
      <c r="G6" s="11">
        <f>0.03-0.021/0.388</f>
        <v>-2.4123711340206189E-2</v>
      </c>
      <c r="I6" s="12" t="s">
        <v>90</v>
      </c>
      <c r="J6" s="14">
        <f>2*J4</f>
        <v>3.44093010681705E-2</v>
      </c>
    </row>
    <row r="9" spans="1:13" ht="19" x14ac:dyDescent="0.25">
      <c r="I9" s="15" t="s">
        <v>75</v>
      </c>
      <c r="K9" s="12" t="s">
        <v>98</v>
      </c>
      <c r="L9" s="19" t="s">
        <v>92</v>
      </c>
      <c r="M9" s="19"/>
    </row>
    <row r="10" spans="1:13" ht="19" x14ac:dyDescent="0.25">
      <c r="B10" s="16" t="s">
        <v>86</v>
      </c>
      <c r="C10" s="16"/>
      <c r="D10" s="16"/>
    </row>
    <row r="11" spans="1:13" ht="19" x14ac:dyDescent="0.25">
      <c r="A11" s="10" t="s">
        <v>76</v>
      </c>
      <c r="B11" s="9" t="s">
        <v>81</v>
      </c>
      <c r="C11" s="14">
        <f>0.47-0.0107/0.102</f>
        <v>0.36509803921568623</v>
      </c>
    </row>
    <row r="12" spans="1:13" ht="19" x14ac:dyDescent="0.25">
      <c r="A12" s="9" t="s">
        <v>77</v>
      </c>
      <c r="B12" s="9" t="s">
        <v>82</v>
      </c>
      <c r="C12" s="14">
        <f>0.36-0.0107/0.102</f>
        <v>0.25509803921568625</v>
      </c>
      <c r="E12" s="10" t="s">
        <v>87</v>
      </c>
      <c r="F12" s="11">
        <f>AVERAGE(C11:C15)</f>
        <v>0.29709803921568623</v>
      </c>
    </row>
    <row r="13" spans="1:13" ht="19" x14ac:dyDescent="0.25">
      <c r="A13" s="9" t="s">
        <v>78</v>
      </c>
      <c r="B13" s="9" t="s">
        <v>83</v>
      </c>
      <c r="C13" s="14">
        <f>0.38-0.0107/0.102</f>
        <v>0.27509803921568626</v>
      </c>
      <c r="E13" s="10" t="s">
        <v>88</v>
      </c>
      <c r="F13" s="11">
        <f>_xlfn.STDEV.S(C11:C15)</f>
        <v>4.6583258795408519E-2</v>
      </c>
    </row>
    <row r="14" spans="1:13" ht="19" x14ac:dyDescent="0.25">
      <c r="A14" s="9" t="s">
        <v>79</v>
      </c>
      <c r="B14" s="9" t="s">
        <v>84</v>
      </c>
      <c r="C14" s="14">
        <f>0.43-0.0107/0.102</f>
        <v>0.32509803921568625</v>
      </c>
      <c r="E14" s="10" t="s">
        <v>89</v>
      </c>
      <c r="F14" s="11">
        <f>F13/SQRT(5)</f>
        <v>2.0832666655999681E-2</v>
      </c>
    </row>
    <row r="15" spans="1:13" ht="19" x14ac:dyDescent="0.25">
      <c r="A15" s="9" t="s">
        <v>80</v>
      </c>
      <c r="B15" s="9" t="s">
        <v>85</v>
      </c>
      <c r="C15" s="14">
        <f>0.37-0.0107/0.102</f>
        <v>0.26509803921568625</v>
      </c>
    </row>
    <row r="16" spans="1:13" ht="19" x14ac:dyDescent="0.25">
      <c r="E16" s="10" t="s">
        <v>90</v>
      </c>
      <c r="F16" s="11">
        <f>2*F14</f>
        <v>4.1665333311999363E-2</v>
      </c>
    </row>
    <row r="18" spans="1:8" ht="19" x14ac:dyDescent="0.25">
      <c r="D18" s="15" t="s">
        <v>73</v>
      </c>
      <c r="F18" s="9" t="s">
        <v>91</v>
      </c>
      <c r="G18" s="16" t="s">
        <v>92</v>
      </c>
      <c r="H18" s="17"/>
    </row>
    <row r="21" spans="1:8" ht="19" x14ac:dyDescent="0.25">
      <c r="C21" s="13" t="s">
        <v>93</v>
      </c>
      <c r="D21" s="18" t="s">
        <v>94</v>
      </c>
      <c r="E21" s="18"/>
    </row>
    <row r="27" spans="1:8" ht="19" x14ac:dyDescent="0.25">
      <c r="A27" s="9" t="s">
        <v>72</v>
      </c>
      <c r="B27" s="9" t="s">
        <v>73</v>
      </c>
      <c r="C27" s="9" t="s">
        <v>74</v>
      </c>
      <c r="D27" s="9" t="s">
        <v>75</v>
      </c>
    </row>
    <row r="28" spans="1:8" ht="19" x14ac:dyDescent="0.25">
      <c r="A28" s="10" t="s">
        <v>76</v>
      </c>
      <c r="B28" s="9">
        <v>0.47</v>
      </c>
      <c r="C28" s="9">
        <v>0.11</v>
      </c>
      <c r="D28" s="9">
        <v>0.15</v>
      </c>
    </row>
    <row r="29" spans="1:8" ht="19" x14ac:dyDescent="0.25">
      <c r="A29" s="9" t="s">
        <v>77</v>
      </c>
      <c r="B29" s="9">
        <v>0.36</v>
      </c>
      <c r="C29" s="9">
        <v>7.0000000000000007E-2</v>
      </c>
      <c r="D29" s="9">
        <v>0.11</v>
      </c>
    </row>
    <row r="30" spans="1:8" ht="19" x14ac:dyDescent="0.25">
      <c r="A30" s="9" t="s">
        <v>78</v>
      </c>
      <c r="B30" s="9">
        <v>0.38</v>
      </c>
      <c r="C30" s="9">
        <v>0.05</v>
      </c>
      <c r="D30" s="9">
        <v>0.16</v>
      </c>
    </row>
    <row r="31" spans="1:8" ht="19" x14ac:dyDescent="0.25">
      <c r="A31" s="9" t="s">
        <v>79</v>
      </c>
      <c r="B31" s="9">
        <v>0.43</v>
      </c>
      <c r="C31" s="9">
        <v>0.12</v>
      </c>
      <c r="D31" s="9">
        <v>0.12</v>
      </c>
    </row>
    <row r="32" spans="1:8" ht="19" x14ac:dyDescent="0.25">
      <c r="A32" s="9" t="s">
        <v>80</v>
      </c>
      <c r="B32" s="9">
        <v>0.37</v>
      </c>
      <c r="C32" s="9">
        <v>0.03</v>
      </c>
      <c r="D32" s="9">
        <v>0.13</v>
      </c>
    </row>
    <row r="38" spans="2:5" x14ac:dyDescent="0.2">
      <c r="C38" t="s">
        <v>100</v>
      </c>
      <c r="D38" t="s">
        <v>101</v>
      </c>
      <c r="E38" t="s">
        <v>102</v>
      </c>
    </row>
    <row r="40" spans="2:5" x14ac:dyDescent="0.2">
      <c r="B40" t="s">
        <v>105</v>
      </c>
      <c r="C40" s="14">
        <f>AVERAGE(B28:B32)</f>
        <v>0.40199999999999997</v>
      </c>
      <c r="D40" s="14">
        <f>AVERAGE(C28:C32)</f>
        <v>7.5999999999999998E-2</v>
      </c>
      <c r="E40" s="14">
        <f>AVERAGE(D28:D32)</f>
        <v>0.13400000000000001</v>
      </c>
    </row>
    <row r="42" spans="2:5" x14ac:dyDescent="0.2">
      <c r="B42" t="s">
        <v>88</v>
      </c>
      <c r="C42" s="14">
        <f>STDEV(B28:B32)</f>
        <v>4.6583258795409116E-2</v>
      </c>
      <c r="D42" s="14">
        <f>STDEV(C28:C32)</f>
        <v>3.8470768123342686E-2</v>
      </c>
      <c r="E42" s="14">
        <f>STDEV(D28:D32)</f>
        <v>2.0736441353327632E-2</v>
      </c>
    </row>
    <row r="44" spans="2:5" x14ac:dyDescent="0.2">
      <c r="B44" t="s">
        <v>97</v>
      </c>
      <c r="C44" s="14">
        <f>C42/SQRT(5)</f>
        <v>2.0832666655999948E-2</v>
      </c>
      <c r="D44" s="14">
        <f t="shared" ref="D44:E44" si="0">D42/SQRT(5)</f>
        <v>1.720465053408525E-2</v>
      </c>
      <c r="E44" s="14">
        <f t="shared" si="0"/>
        <v>9.2736184954956644E-3</v>
      </c>
    </row>
    <row r="47" spans="2:5" x14ac:dyDescent="0.2">
      <c r="B47" t="s">
        <v>103</v>
      </c>
      <c r="C47" s="14">
        <f>2*C44</f>
        <v>4.1665333311999897E-2</v>
      </c>
      <c r="D47" s="14">
        <f t="shared" ref="D47:E47" si="1">2*D44</f>
        <v>3.44093010681705E-2</v>
      </c>
      <c r="E47" s="14">
        <f t="shared" si="1"/>
        <v>1.8547236990991329E-2</v>
      </c>
    </row>
    <row r="50" spans="2:5" x14ac:dyDescent="0.2">
      <c r="B50" s="4" t="s">
        <v>104</v>
      </c>
      <c r="C50" s="4" t="s">
        <v>106</v>
      </c>
      <c r="D50" s="4" t="s">
        <v>107</v>
      </c>
      <c r="E50" s="4" t="s">
        <v>108</v>
      </c>
    </row>
  </sheetData>
  <mergeCells count="4">
    <mergeCell ref="B10:D10"/>
    <mergeCell ref="G18:H18"/>
    <mergeCell ref="D21:E21"/>
    <mergeCell ref="L9:M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4E7E-C003-714B-9AFE-CC12B31937EF}">
  <dimension ref="A1:P25"/>
  <sheetViews>
    <sheetView workbookViewId="0">
      <selection activeCell="L32" sqref="L32"/>
    </sheetView>
  </sheetViews>
  <sheetFormatPr baseColWidth="10" defaultRowHeight="15" x14ac:dyDescent="0.2"/>
  <sheetData>
    <row r="1" spans="1:16" x14ac:dyDescent="0.2">
      <c r="A1" s="7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</row>
    <row r="2" spans="1:16" x14ac:dyDescent="0.2">
      <c r="A2" s="4" t="s">
        <v>19</v>
      </c>
      <c r="B2">
        <v>68.092200000000005</v>
      </c>
      <c r="C2">
        <v>21.586750000000002</v>
      </c>
      <c r="D2">
        <v>1.0090625000000002</v>
      </c>
      <c r="E2">
        <v>20.501465</v>
      </c>
      <c r="F2">
        <v>0.11459999999999999</v>
      </c>
      <c r="G2">
        <v>5.8217500000000012E-2</v>
      </c>
      <c r="H2">
        <v>0.31968750000000001</v>
      </c>
      <c r="I2">
        <v>2.1625E-4</v>
      </c>
      <c r="J2">
        <v>0.53690500000000008</v>
      </c>
      <c r="K2">
        <v>1.4919999999999999E-2</v>
      </c>
      <c r="L2">
        <v>1.48475E-2</v>
      </c>
      <c r="M2">
        <v>1.9497500000000001E-2</v>
      </c>
      <c r="N2">
        <v>2.0430000000000004E-2</v>
      </c>
      <c r="O2">
        <v>1.189E-2</v>
      </c>
      <c r="P2">
        <v>-1.5290000000000002E-2</v>
      </c>
    </row>
    <row r="3" spans="1:16" x14ac:dyDescent="0.2">
      <c r="A3" s="4" t="s">
        <v>20</v>
      </c>
      <c r="B3">
        <v>77.417200000000008</v>
      </c>
      <c r="C3">
        <v>14.424250000000001</v>
      </c>
      <c r="D3">
        <v>0.91393749999999996</v>
      </c>
      <c r="E3">
        <v>18.193965000000002</v>
      </c>
      <c r="F3">
        <v>4.1400000000000006E-2</v>
      </c>
      <c r="G3">
        <v>5.80175E-2</v>
      </c>
      <c r="H3">
        <v>0.21641249999999998</v>
      </c>
      <c r="I3">
        <v>2.6125000000000003E-4</v>
      </c>
      <c r="J3">
        <v>0.70965500000000004</v>
      </c>
      <c r="K3">
        <v>1.2335000000000002E-2</v>
      </c>
      <c r="L3">
        <v>1.2042500000000001E-2</v>
      </c>
      <c r="M3">
        <v>1.58225E-2</v>
      </c>
      <c r="N3">
        <v>1.69325E-2</v>
      </c>
      <c r="O3">
        <v>1.0172500000000001E-2</v>
      </c>
      <c r="P3">
        <v>-1.5764999999999998E-2</v>
      </c>
    </row>
    <row r="4" spans="1:16" x14ac:dyDescent="0.2">
      <c r="A4" s="4" t="s">
        <v>21</v>
      </c>
      <c r="B4">
        <v>60.492200000000004</v>
      </c>
      <c r="C4">
        <v>12.341750000000001</v>
      </c>
      <c r="D4">
        <v>0.82531250000000012</v>
      </c>
      <c r="E4">
        <v>13.058965000000001</v>
      </c>
      <c r="F4">
        <v>-3.5950000000000003E-2</v>
      </c>
      <c r="G4">
        <v>4.8692500000000007E-2</v>
      </c>
      <c r="H4">
        <v>0.13886250000000003</v>
      </c>
      <c r="I4">
        <v>1.8000000000000004E-4</v>
      </c>
      <c r="J4">
        <v>0.68440500000000004</v>
      </c>
      <c r="K4">
        <v>8.4150000000000006E-3</v>
      </c>
      <c r="L4">
        <v>7.9600000000000001E-3</v>
      </c>
      <c r="M4">
        <v>1.12625E-2</v>
      </c>
      <c r="N4">
        <v>1.16325E-2</v>
      </c>
      <c r="O4">
        <v>7.0949999999999997E-3</v>
      </c>
      <c r="P4">
        <v>-1.6417499999999998E-2</v>
      </c>
    </row>
    <row r="5" spans="1:16" x14ac:dyDescent="0.2">
      <c r="A5" s="4" t="s">
        <v>22</v>
      </c>
      <c r="B5">
        <v>59.5672</v>
      </c>
      <c r="C5">
        <v>11.671749999999999</v>
      </c>
      <c r="D5">
        <v>1.0229375000000001</v>
      </c>
      <c r="E5">
        <v>17.231465000000004</v>
      </c>
      <c r="F5">
        <v>-1.1550000000000003E-2</v>
      </c>
      <c r="G5">
        <v>5.8267500000000007E-2</v>
      </c>
      <c r="H5">
        <v>0.22443750000000001</v>
      </c>
      <c r="I5">
        <v>2.4125000000000001E-4</v>
      </c>
      <c r="J5">
        <v>0.60515500000000011</v>
      </c>
      <c r="K5">
        <v>1.1480000000000001E-2</v>
      </c>
      <c r="L5">
        <v>1.1630000000000001E-2</v>
      </c>
      <c r="M5">
        <v>1.4364999999999999E-2</v>
      </c>
      <c r="N5">
        <v>1.5135000000000001E-2</v>
      </c>
      <c r="O5">
        <v>8.5649999999999997E-3</v>
      </c>
      <c r="P5">
        <v>-1.6139999999999998E-2</v>
      </c>
    </row>
    <row r="6" spans="1:16" x14ac:dyDescent="0.2">
      <c r="A6" s="4" t="s">
        <v>23</v>
      </c>
      <c r="B6">
        <v>18.989700000000003</v>
      </c>
      <c r="C6">
        <v>2.5467500000000003</v>
      </c>
      <c r="D6">
        <v>-4.3562500000000032E-2</v>
      </c>
      <c r="E6">
        <v>4.4839650000000004</v>
      </c>
      <c r="F6">
        <v>0.39034999999999997</v>
      </c>
      <c r="G6">
        <v>1.4449999999999997E-3</v>
      </c>
      <c r="H6">
        <v>4.7562499999999994E-2</v>
      </c>
      <c r="I6">
        <v>7.1249999999999997E-5</v>
      </c>
      <c r="J6">
        <v>0.20663000000000001</v>
      </c>
      <c r="K6">
        <v>3.3300000000000005E-3</v>
      </c>
      <c r="L6">
        <v>2.2550000000000001E-3</v>
      </c>
      <c r="M6">
        <v>5.3800000000000011E-3</v>
      </c>
      <c r="N6">
        <v>6.0075000000000007E-3</v>
      </c>
      <c r="O6">
        <v>3.4974999999999997E-3</v>
      </c>
      <c r="P6">
        <v>-1.0585000000000001E-2</v>
      </c>
    </row>
    <row r="7" spans="1:16" x14ac:dyDescent="0.2">
      <c r="A7" s="4" t="s">
        <v>24</v>
      </c>
      <c r="B7">
        <v>19.779700000000002</v>
      </c>
      <c r="C7">
        <v>4.4817499999999999</v>
      </c>
      <c r="D7">
        <v>-3.0679999999999992E-2</v>
      </c>
      <c r="E7">
        <v>4.4289649999999998</v>
      </c>
      <c r="F7">
        <v>0.18384999999999999</v>
      </c>
      <c r="G7">
        <v>-4.0000000000000034E-4</v>
      </c>
      <c r="H7">
        <v>7.3787500000000006E-2</v>
      </c>
      <c r="I7">
        <v>9.2499999999999999E-5</v>
      </c>
      <c r="J7">
        <v>0.234205</v>
      </c>
      <c r="K7">
        <v>5.2000000000000006E-3</v>
      </c>
      <c r="L7">
        <v>2.8075000000000001E-3</v>
      </c>
      <c r="M7">
        <v>7.9700000000000014E-3</v>
      </c>
      <c r="N7">
        <v>8.7150000000000005E-3</v>
      </c>
      <c r="O7">
        <v>4.7499999999999999E-3</v>
      </c>
      <c r="P7">
        <v>-1.6920000000000001E-2</v>
      </c>
    </row>
    <row r="8" spans="1:16" x14ac:dyDescent="0.2">
      <c r="A8" s="4" t="s">
        <v>25</v>
      </c>
      <c r="B8">
        <v>31.042200000000001</v>
      </c>
      <c r="C8">
        <v>4.1017500000000009</v>
      </c>
      <c r="D8">
        <v>-2.2730000000000018E-2</v>
      </c>
      <c r="E8">
        <v>6.2839650000000002</v>
      </c>
      <c r="F8">
        <v>0.23935000000000003</v>
      </c>
      <c r="G8">
        <v>1.50525E-2</v>
      </c>
      <c r="H8">
        <v>6.8312499999999998E-2</v>
      </c>
      <c r="I8">
        <v>1.1125000000000002E-4</v>
      </c>
      <c r="J8">
        <v>0.34365500000000004</v>
      </c>
      <c r="K8">
        <v>4.8675000000000003E-3</v>
      </c>
      <c r="L8">
        <v>4.7425000000000002E-3</v>
      </c>
      <c r="M8">
        <v>6.255000000000001E-3</v>
      </c>
      <c r="N8">
        <v>7.1700000000000002E-3</v>
      </c>
      <c r="O8">
        <v>4.6550000000000003E-3</v>
      </c>
      <c r="P8">
        <v>-1.7105000000000002E-2</v>
      </c>
    </row>
    <row r="9" spans="1:16" x14ac:dyDescent="0.2">
      <c r="A9" s="4" t="s">
        <v>26</v>
      </c>
      <c r="B9">
        <v>20.069700000000001</v>
      </c>
      <c r="C9">
        <v>4.8817500000000003</v>
      </c>
      <c r="D9">
        <v>-2.4537500000000038E-2</v>
      </c>
      <c r="E9">
        <v>2.9389650000000005</v>
      </c>
      <c r="F9">
        <v>0.1305</v>
      </c>
      <c r="G9">
        <v>-9.5500000000000034E-4</v>
      </c>
      <c r="H9">
        <v>1.6900000000000002E-2</v>
      </c>
      <c r="I9">
        <v>5.5000000000000002E-5</v>
      </c>
      <c r="J9">
        <v>0.18390500000000001</v>
      </c>
      <c r="K9">
        <v>2.2625000000000002E-3</v>
      </c>
      <c r="L9">
        <v>1.3799999999999999E-3</v>
      </c>
      <c r="M9">
        <v>2.7474999999999999E-3</v>
      </c>
      <c r="N9">
        <v>3.3750000000000004E-3</v>
      </c>
      <c r="O9">
        <v>2.4125000000000006E-3</v>
      </c>
      <c r="P9">
        <v>-1.76125E-2</v>
      </c>
    </row>
    <row r="10" spans="1:16" x14ac:dyDescent="0.2">
      <c r="A10" s="4" t="s">
        <v>27</v>
      </c>
      <c r="B10">
        <v>48.542200000000001</v>
      </c>
      <c r="C10">
        <v>9.0092499999999998</v>
      </c>
      <c r="D10">
        <v>0.95193749999999999</v>
      </c>
      <c r="E10">
        <v>8.8139649999999996</v>
      </c>
      <c r="F10">
        <v>-3.6424999999999999E-2</v>
      </c>
      <c r="G10">
        <v>4.5842500000000001E-2</v>
      </c>
      <c r="H10">
        <v>8.458750000000001E-2</v>
      </c>
      <c r="I10">
        <v>2.4000000000000003E-4</v>
      </c>
      <c r="J10">
        <v>0.31315500000000002</v>
      </c>
      <c r="K10">
        <v>5.2250000000000013E-3</v>
      </c>
      <c r="L10">
        <v>6.2400000000000008E-3</v>
      </c>
      <c r="M10">
        <v>6.3700000000000007E-3</v>
      </c>
      <c r="N10">
        <v>7.0999999999999995E-3</v>
      </c>
      <c r="O10">
        <v>4.6424999999999999E-3</v>
      </c>
      <c r="P10">
        <v>-1.6382500000000001E-2</v>
      </c>
    </row>
    <row r="11" spans="1:16" x14ac:dyDescent="0.2">
      <c r="A11" s="4" t="s">
        <v>28</v>
      </c>
      <c r="B11">
        <v>35.917200000000001</v>
      </c>
      <c r="C11">
        <v>10.52425</v>
      </c>
      <c r="D11">
        <v>0.96068750000000003</v>
      </c>
      <c r="E11">
        <v>6.0589649999999997</v>
      </c>
      <c r="F11">
        <v>6.5525000000000014E-2</v>
      </c>
      <c r="G11">
        <v>4.4192500000000003E-2</v>
      </c>
      <c r="H11">
        <v>6.7087500000000008E-2</v>
      </c>
      <c r="I11">
        <v>2.0374999999999999E-4</v>
      </c>
      <c r="J11">
        <v>0.23240500000000003</v>
      </c>
      <c r="K11">
        <v>3.98E-3</v>
      </c>
      <c r="L11">
        <v>4.0674999999999999E-3</v>
      </c>
      <c r="M11">
        <v>5.2674999999999996E-3</v>
      </c>
      <c r="N11">
        <v>6.0000000000000001E-3</v>
      </c>
      <c r="O11">
        <v>3.9849999999999998E-3</v>
      </c>
      <c r="P11">
        <v>-1.5792499999999998E-2</v>
      </c>
    </row>
    <row r="12" spans="1:16" x14ac:dyDescent="0.2">
      <c r="A12" s="4" t="s">
        <v>29</v>
      </c>
      <c r="B12">
        <v>44.617200000000004</v>
      </c>
      <c r="C12">
        <v>14.109249999999999</v>
      </c>
      <c r="D12">
        <v>1.1316875</v>
      </c>
      <c r="E12">
        <v>15.136465000000001</v>
      </c>
      <c r="F12">
        <v>-1.275000000000004E-3</v>
      </c>
      <c r="G12">
        <v>5.3642500000000003E-2</v>
      </c>
      <c r="H12">
        <v>0.2409125</v>
      </c>
      <c r="I12">
        <v>2.5750000000000002E-4</v>
      </c>
      <c r="J12">
        <v>0.35765500000000006</v>
      </c>
      <c r="K12">
        <v>1.0725000000000002E-2</v>
      </c>
      <c r="L12">
        <v>1.0940000000000002E-2</v>
      </c>
      <c r="M12">
        <v>1.47975E-2</v>
      </c>
      <c r="N12">
        <v>1.6154999999999999E-2</v>
      </c>
      <c r="O12">
        <v>9.4000000000000021E-3</v>
      </c>
      <c r="P12">
        <v>-1.5485000000000002E-2</v>
      </c>
    </row>
    <row r="13" spans="1:16" x14ac:dyDescent="0.2">
      <c r="A13" s="4" t="s">
        <v>30</v>
      </c>
      <c r="B13">
        <v>73.3172</v>
      </c>
      <c r="C13">
        <v>20.244250000000001</v>
      </c>
      <c r="D13">
        <v>1.4639374999999999</v>
      </c>
      <c r="E13">
        <v>26.921465000000001</v>
      </c>
      <c r="F13">
        <v>0.16985</v>
      </c>
      <c r="G13">
        <v>7.0942500000000006E-2</v>
      </c>
      <c r="H13">
        <v>0.47068750000000004</v>
      </c>
      <c r="I13">
        <v>4.0500000000000009E-4</v>
      </c>
      <c r="J13">
        <v>0.73190500000000003</v>
      </c>
      <c r="K13">
        <v>2.1197500000000001E-2</v>
      </c>
      <c r="L13">
        <v>2.1567499999999996E-2</v>
      </c>
      <c r="M13">
        <v>2.5742500000000001E-2</v>
      </c>
      <c r="N13">
        <v>2.7707500000000003E-2</v>
      </c>
      <c r="O13">
        <v>1.5707499999999999E-2</v>
      </c>
      <c r="P13">
        <v>-1.4642499999999999E-2</v>
      </c>
    </row>
    <row r="14" spans="1:16" x14ac:dyDescent="0.2">
      <c r="A14" s="4" t="s">
        <v>31</v>
      </c>
      <c r="B14">
        <v>47.917200000000001</v>
      </c>
      <c r="C14">
        <v>12.834250000000001</v>
      </c>
      <c r="D14">
        <v>1.1854375000000001</v>
      </c>
      <c r="E14">
        <v>11.758965</v>
      </c>
      <c r="F14">
        <v>2.4800000000000006E-2</v>
      </c>
      <c r="G14">
        <v>5.4842500000000002E-2</v>
      </c>
      <c r="H14">
        <v>0.1907375</v>
      </c>
      <c r="I14">
        <v>2.9125E-4</v>
      </c>
      <c r="J14">
        <v>0.3809050000000001</v>
      </c>
      <c r="K14">
        <v>1.0177500000000001E-2</v>
      </c>
      <c r="L14">
        <v>1.0100000000000001E-2</v>
      </c>
      <c r="M14">
        <v>1.2767499999999998E-2</v>
      </c>
      <c r="N14">
        <v>1.3917500000000003E-2</v>
      </c>
      <c r="O14">
        <v>8.575000000000001E-3</v>
      </c>
      <c r="P14">
        <v>-1.5977499999999999E-2</v>
      </c>
    </row>
    <row r="15" spans="1:16" x14ac:dyDescent="0.2">
      <c r="A15" s="4" t="s">
        <v>32</v>
      </c>
      <c r="B15">
        <v>51.792200000000001</v>
      </c>
      <c r="C15">
        <v>9.8492500000000014</v>
      </c>
      <c r="D15">
        <v>1.1588125</v>
      </c>
      <c r="E15">
        <v>11.963965000000002</v>
      </c>
      <c r="F15">
        <v>4.7974999999999997E-2</v>
      </c>
      <c r="G15">
        <v>5.2742500000000005E-2</v>
      </c>
      <c r="H15">
        <v>0.16636250000000002</v>
      </c>
      <c r="I15">
        <v>1.88925E-2</v>
      </c>
      <c r="J15">
        <v>0.389405</v>
      </c>
      <c r="K15">
        <v>9.6950000000000005E-3</v>
      </c>
      <c r="L15">
        <v>9.3075000000000015E-3</v>
      </c>
      <c r="M15">
        <v>1.2347500000000001E-2</v>
      </c>
      <c r="N15">
        <v>1.3662499999999999E-2</v>
      </c>
      <c r="O15">
        <v>8.1000000000000013E-3</v>
      </c>
      <c r="P15">
        <v>-1.5615E-2</v>
      </c>
    </row>
    <row r="16" spans="1:16" x14ac:dyDescent="0.2">
      <c r="A16" s="4" t="s">
        <v>33</v>
      </c>
      <c r="B16">
        <v>55.617200000000004</v>
      </c>
      <c r="C16">
        <v>10.609249999999999</v>
      </c>
      <c r="D16">
        <v>1.2805625</v>
      </c>
      <c r="E16">
        <v>11.968965000000001</v>
      </c>
      <c r="F16">
        <v>5.439999999999999E-2</v>
      </c>
      <c r="G16">
        <v>5.8742499999999996E-2</v>
      </c>
      <c r="H16">
        <v>0.12601250000000003</v>
      </c>
      <c r="I16">
        <v>1.9625000000000003E-4</v>
      </c>
      <c r="J16">
        <v>0.42665500000000006</v>
      </c>
      <c r="K16">
        <v>7.575000000000001E-3</v>
      </c>
      <c r="L16">
        <v>7.977500000000002E-3</v>
      </c>
      <c r="M16">
        <v>9.1675000000000003E-3</v>
      </c>
      <c r="N16">
        <v>1.0265E-2</v>
      </c>
      <c r="O16">
        <v>6.9850000000000008E-3</v>
      </c>
      <c r="P16">
        <v>-1.57675E-2</v>
      </c>
    </row>
    <row r="17" spans="1:16" x14ac:dyDescent="0.2">
      <c r="A17" s="4" t="s">
        <v>34</v>
      </c>
      <c r="B17">
        <v>35.992200000000004</v>
      </c>
      <c r="C17">
        <v>6.8467500000000001</v>
      </c>
      <c r="D17">
        <v>1.1556875</v>
      </c>
      <c r="E17">
        <v>7.8064650000000002</v>
      </c>
      <c r="F17">
        <v>-4.8435000000000006E-2</v>
      </c>
      <c r="G17">
        <v>4.5067500000000003E-2</v>
      </c>
      <c r="H17">
        <v>9.0712500000000001E-2</v>
      </c>
      <c r="I17">
        <v>3.0000000000000003E-4</v>
      </c>
      <c r="J17">
        <v>0.24942999999999999</v>
      </c>
      <c r="K17">
        <v>5.105000000000001E-3</v>
      </c>
      <c r="L17">
        <v>5.6375000000000001E-3</v>
      </c>
      <c r="M17">
        <v>6.2500000000000003E-3</v>
      </c>
      <c r="N17">
        <v>7.5450000000000005E-3</v>
      </c>
      <c r="O17">
        <v>4.6674999999999998E-3</v>
      </c>
      <c r="P17">
        <v>-1.6417499999999998E-2</v>
      </c>
    </row>
    <row r="18" spans="1:16" x14ac:dyDescent="0.2">
      <c r="A18" s="4" t="s">
        <v>35</v>
      </c>
      <c r="B18">
        <v>67.845299999999995</v>
      </c>
      <c r="C18">
        <v>5.564750000000001</v>
      </c>
      <c r="D18">
        <v>1.1539000000000001</v>
      </c>
      <c r="E18">
        <v>17.972557500000001</v>
      </c>
      <c r="F18">
        <v>0.24472749999999999</v>
      </c>
      <c r="G18">
        <v>3.8972500000000007E-2</v>
      </c>
      <c r="H18">
        <v>6.4415000000000014E-2</v>
      </c>
      <c r="I18">
        <v>1.8375000000000005E-4</v>
      </c>
      <c r="J18">
        <v>0.61970750000000008</v>
      </c>
      <c r="K18">
        <v>1.8800000000000002E-3</v>
      </c>
      <c r="L18">
        <v>7.8249999999999999E-4</v>
      </c>
      <c r="M18">
        <v>2.6925E-3</v>
      </c>
      <c r="N18">
        <v>3.0975E-3</v>
      </c>
      <c r="O18">
        <v>1.8775000000000003E-3</v>
      </c>
      <c r="P18">
        <v>3.3675000000000003E-3</v>
      </c>
    </row>
    <row r="19" spans="1:16" x14ac:dyDescent="0.2">
      <c r="A19" s="4" t="s">
        <v>36</v>
      </c>
      <c r="B19">
        <v>51.570299999999996</v>
      </c>
      <c r="C19">
        <v>6.127250000000001</v>
      </c>
      <c r="D19">
        <v>1.2156500000000001</v>
      </c>
      <c r="E19">
        <v>17.690057500000002</v>
      </c>
      <c r="F19">
        <v>9.8377500000000007E-2</v>
      </c>
      <c r="G19">
        <v>3.0897500000000001E-2</v>
      </c>
      <c r="H19">
        <v>7.1615000000000012E-2</v>
      </c>
      <c r="I19">
        <v>2.7250000000000001E-4</v>
      </c>
      <c r="J19">
        <v>0.76070749999999987</v>
      </c>
      <c r="K19">
        <v>3.2675000000000004E-3</v>
      </c>
      <c r="L19">
        <v>1.3025000000000003E-3</v>
      </c>
      <c r="M19">
        <v>4.9225000000000007E-3</v>
      </c>
      <c r="N19">
        <v>5.3525000000000005E-3</v>
      </c>
      <c r="O19">
        <v>3.2775000000000005E-3</v>
      </c>
      <c r="P19">
        <v>2.6950000000000003E-3</v>
      </c>
    </row>
    <row r="20" spans="1:16" x14ac:dyDescent="0.2">
      <c r="A20" s="4" t="s">
        <v>37</v>
      </c>
      <c r="B20">
        <v>53.4953</v>
      </c>
      <c r="C20">
        <v>11.684749999999999</v>
      </c>
      <c r="D20">
        <v>1.2896499999999997</v>
      </c>
      <c r="E20">
        <v>18.080057500000002</v>
      </c>
      <c r="F20">
        <v>0.15875250000000002</v>
      </c>
      <c r="G20">
        <v>3.1497499999999998E-2</v>
      </c>
      <c r="H20">
        <v>5.7365000000000013E-2</v>
      </c>
      <c r="I20">
        <v>3.2625000000000004E-4</v>
      </c>
      <c r="J20">
        <v>0.85795750000000004</v>
      </c>
      <c r="K20">
        <v>3.7275000000000003E-3</v>
      </c>
      <c r="L20">
        <v>1.3525000000000002E-3</v>
      </c>
      <c r="M20">
        <v>4.5125E-3</v>
      </c>
      <c r="N20">
        <v>5.2625000000000007E-3</v>
      </c>
      <c r="O20">
        <v>3.7225000000000001E-3</v>
      </c>
      <c r="P20">
        <v>2.7175000000000003E-3</v>
      </c>
    </row>
    <row r="21" spans="1:16" x14ac:dyDescent="0.2">
      <c r="A21" s="4" t="s">
        <v>38</v>
      </c>
      <c r="B21">
        <v>44.345299999999995</v>
      </c>
      <c r="C21">
        <v>4.8472500000000007</v>
      </c>
      <c r="D21">
        <v>1.2814000000000001</v>
      </c>
      <c r="E21">
        <v>14.682557500000001</v>
      </c>
      <c r="F21">
        <v>2.8352500000000003E-2</v>
      </c>
      <c r="G21">
        <v>3.0247500000000004E-2</v>
      </c>
      <c r="H21">
        <v>5.9440000000000007E-2</v>
      </c>
      <c r="I21">
        <v>1.875E-4</v>
      </c>
      <c r="J21">
        <v>0.62070750000000008</v>
      </c>
      <c r="K21">
        <v>2.7800000000000004E-3</v>
      </c>
      <c r="L21">
        <v>1.2650000000000001E-3</v>
      </c>
      <c r="M21">
        <v>4.2225000000000006E-3</v>
      </c>
      <c r="N21">
        <v>4.6849999999999999E-3</v>
      </c>
      <c r="O21">
        <v>2.9225000000000002E-3</v>
      </c>
      <c r="P21">
        <v>2.2575E-3</v>
      </c>
    </row>
    <row r="22" spans="1:16" x14ac:dyDescent="0.2">
      <c r="A22" s="4" t="s">
        <v>39</v>
      </c>
      <c r="B22">
        <v>82.685500000000005</v>
      </c>
      <c r="C22">
        <v>4.1500000000000004</v>
      </c>
      <c r="D22">
        <v>1.1469875</v>
      </c>
      <c r="E22">
        <v>16.171462500000001</v>
      </c>
      <c r="F22">
        <v>0.1056675</v>
      </c>
      <c r="G22">
        <v>2.6947500000000003E-2</v>
      </c>
      <c r="H22">
        <v>0.19504749999999998</v>
      </c>
      <c r="I22">
        <v>1.7375000000000002E-4</v>
      </c>
      <c r="J22">
        <v>0.29147250000000002</v>
      </c>
      <c r="K22">
        <v>5.0300000000000006E-3</v>
      </c>
      <c r="L22">
        <v>4.9775000000000002E-3</v>
      </c>
      <c r="M22">
        <v>9.7100000000000016E-3</v>
      </c>
      <c r="N22">
        <v>8.8575000000000008E-3</v>
      </c>
      <c r="O22">
        <v>4.5750000000000009E-3</v>
      </c>
      <c r="P22">
        <v>7.1825000000000014E-3</v>
      </c>
    </row>
    <row r="23" spans="1:16" x14ac:dyDescent="0.2">
      <c r="A23" s="4" t="s">
        <v>40</v>
      </c>
      <c r="B23">
        <v>76.360500000000002</v>
      </c>
      <c r="C23">
        <v>7.1549999999999994</v>
      </c>
      <c r="D23">
        <v>1.0961125000000003</v>
      </c>
      <c r="E23">
        <v>13.198962500000002</v>
      </c>
      <c r="F23">
        <v>5.5542500000000009E-2</v>
      </c>
      <c r="G23">
        <v>2.8022499999999999E-2</v>
      </c>
      <c r="H23">
        <v>9.1322500000000015E-2</v>
      </c>
      <c r="I23">
        <v>1.5000000000000001E-4</v>
      </c>
      <c r="J23">
        <v>0.2528725</v>
      </c>
      <c r="K23">
        <v>2.2025000000000005E-3</v>
      </c>
      <c r="L23">
        <v>2.2275000000000003E-3</v>
      </c>
      <c r="M23">
        <v>4.190000000000001E-3</v>
      </c>
      <c r="N23">
        <v>3.9050000000000001E-3</v>
      </c>
      <c r="O23">
        <v>2.4199999999999998E-3</v>
      </c>
      <c r="P23">
        <v>2.5925000000000002E-3</v>
      </c>
    </row>
    <row r="24" spans="1:16" x14ac:dyDescent="0.2">
      <c r="A24" s="4" t="s">
        <v>41</v>
      </c>
      <c r="B24">
        <v>46.785499999999999</v>
      </c>
      <c r="C24">
        <v>8.495000000000001</v>
      </c>
      <c r="D24">
        <v>1.1838625</v>
      </c>
      <c r="E24">
        <v>8.7889625000000002</v>
      </c>
      <c r="F24">
        <v>0.10361749999999999</v>
      </c>
      <c r="G24">
        <v>2.7072499999999999E-2</v>
      </c>
      <c r="H24">
        <v>5.5547500000000007E-2</v>
      </c>
      <c r="I24">
        <v>2.0375000000000002E-4</v>
      </c>
      <c r="J24">
        <v>0.20914750000000004</v>
      </c>
      <c r="K24">
        <v>1.6150000000000001E-3</v>
      </c>
      <c r="L24">
        <v>1.14E-3</v>
      </c>
      <c r="M24">
        <v>2.9925000000000004E-3</v>
      </c>
      <c r="N24">
        <v>3.0374999999999998E-3</v>
      </c>
      <c r="O24">
        <v>1.7725000000000002E-3</v>
      </c>
      <c r="P24">
        <v>2.5675000000000003E-3</v>
      </c>
    </row>
    <row r="25" spans="1:16" x14ac:dyDescent="0.2">
      <c r="A25" s="4" t="s">
        <v>42</v>
      </c>
      <c r="B25">
        <v>73.910499999999999</v>
      </c>
      <c r="C25">
        <v>5.2025000000000006</v>
      </c>
      <c r="D25">
        <v>1.0987374999999999</v>
      </c>
      <c r="E25">
        <v>12.9514625</v>
      </c>
      <c r="F25">
        <v>2.1392500000000002E-2</v>
      </c>
      <c r="G25">
        <v>2.5847500000000002E-2</v>
      </c>
      <c r="H25">
        <v>7.044750000000001E-2</v>
      </c>
      <c r="I25">
        <v>1.8625000000000005E-4</v>
      </c>
      <c r="J25">
        <v>0.27947250000000001</v>
      </c>
      <c r="K25">
        <v>2.0525000000000001E-3</v>
      </c>
      <c r="L25">
        <v>1.4975000000000001E-3</v>
      </c>
      <c r="M25">
        <v>3.3774999999999999E-3</v>
      </c>
      <c r="N25">
        <v>3.4100000000000007E-3</v>
      </c>
      <c r="O25">
        <v>2.1000000000000003E-3</v>
      </c>
      <c r="P25">
        <v>2.2849999999999997E-3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ED94-394A-D741-B2BA-BF43C037093E}">
  <dimension ref="A1:R29"/>
  <sheetViews>
    <sheetView workbookViewId="0">
      <selection activeCell="D42" sqref="D42"/>
    </sheetView>
  </sheetViews>
  <sheetFormatPr baseColWidth="10" defaultRowHeight="15" x14ac:dyDescent="0.2"/>
  <cols>
    <col min="1" max="1" width="13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</row>
    <row r="3" spans="1:18" x14ac:dyDescent="0.2">
      <c r="A3" s="4" t="s">
        <v>19</v>
      </c>
      <c r="B3">
        <v>27280</v>
      </c>
      <c r="C3">
        <v>8791</v>
      </c>
      <c r="D3">
        <v>220.1</v>
      </c>
      <c r="E3">
        <v>353.1</v>
      </c>
      <c r="F3">
        <v>8202</v>
      </c>
      <c r="G3">
        <v>74.8</v>
      </c>
      <c r="H3">
        <v>25.69</v>
      </c>
      <c r="I3">
        <v>127</v>
      </c>
      <c r="J3">
        <v>4.3999999999999997E-2</v>
      </c>
      <c r="K3">
        <v>2.1999999999999999E-2</v>
      </c>
      <c r="L3">
        <v>213.2</v>
      </c>
      <c r="M3">
        <v>5.8529999999999998</v>
      </c>
      <c r="N3">
        <v>5.96</v>
      </c>
      <c r="O3">
        <v>7.5819999999999999</v>
      </c>
      <c r="P3">
        <v>7.9889999999999999</v>
      </c>
      <c r="Q3">
        <v>4.5759999999999996</v>
      </c>
      <c r="R3">
        <v>0.875</v>
      </c>
    </row>
    <row r="4" spans="1:18" x14ac:dyDescent="0.2">
      <c r="A4" s="4" t="s">
        <v>20</v>
      </c>
      <c r="B4">
        <v>31010</v>
      </c>
      <c r="C4">
        <v>5926</v>
      </c>
      <c r="D4">
        <v>212.7</v>
      </c>
      <c r="E4">
        <v>284.39999999999998</v>
      </c>
      <c r="F4">
        <v>7279</v>
      </c>
      <c r="G4">
        <v>45.52</v>
      </c>
      <c r="H4">
        <v>25.61</v>
      </c>
      <c r="I4">
        <v>85.69</v>
      </c>
      <c r="J4">
        <v>9.0999999999999998E-2</v>
      </c>
      <c r="K4">
        <v>1.0999999999999999E-2</v>
      </c>
      <c r="L4">
        <v>282.3</v>
      </c>
      <c r="M4">
        <v>4.819</v>
      </c>
      <c r="N4">
        <v>4.8380000000000001</v>
      </c>
      <c r="O4">
        <v>6.1120000000000001</v>
      </c>
      <c r="P4">
        <v>6.59</v>
      </c>
      <c r="Q4">
        <v>3.8889999999999998</v>
      </c>
      <c r="R4">
        <v>0.68500000000000005</v>
      </c>
    </row>
    <row r="5" spans="1:18" x14ac:dyDescent="0.2">
      <c r="A5" s="4" t="s">
        <v>21</v>
      </c>
      <c r="B5">
        <v>24240</v>
      </c>
      <c r="C5">
        <v>5093</v>
      </c>
      <c r="D5">
        <v>202.5</v>
      </c>
      <c r="E5">
        <v>223.7</v>
      </c>
      <c r="F5">
        <v>5225</v>
      </c>
      <c r="G5">
        <v>14.58</v>
      </c>
      <c r="H5">
        <v>21.88</v>
      </c>
      <c r="I5">
        <v>54.67</v>
      </c>
      <c r="J5">
        <v>5.2999999999999999E-2</v>
      </c>
      <c r="K5">
        <v>-1.6E-2</v>
      </c>
      <c r="L5">
        <v>272.2</v>
      </c>
      <c r="M5">
        <v>3.2509999999999999</v>
      </c>
      <c r="N5">
        <v>3.2050000000000001</v>
      </c>
      <c r="O5">
        <v>4.2880000000000003</v>
      </c>
      <c r="P5">
        <v>4.47</v>
      </c>
      <c r="Q5">
        <v>2.6579999999999999</v>
      </c>
      <c r="R5">
        <v>0.42399999999999999</v>
      </c>
    </row>
    <row r="6" spans="1:18" x14ac:dyDescent="0.2">
      <c r="A6" s="4" t="s">
        <v>22</v>
      </c>
      <c r="B6">
        <v>23870</v>
      </c>
      <c r="C6">
        <v>4825</v>
      </c>
      <c r="D6">
        <v>277.3</v>
      </c>
      <c r="E6">
        <v>307</v>
      </c>
      <c r="F6">
        <v>6894</v>
      </c>
      <c r="G6">
        <v>24.34</v>
      </c>
      <c r="H6">
        <v>25.71</v>
      </c>
      <c r="I6">
        <v>88.9</v>
      </c>
      <c r="J6">
        <v>0.08</v>
      </c>
      <c r="K6">
        <v>6.0000000000000001E-3</v>
      </c>
      <c r="L6">
        <v>240.5</v>
      </c>
      <c r="M6">
        <v>4.4770000000000003</v>
      </c>
      <c r="N6">
        <v>4.673</v>
      </c>
      <c r="O6">
        <v>5.5289999999999999</v>
      </c>
      <c r="P6">
        <v>5.8710000000000004</v>
      </c>
      <c r="Q6">
        <v>3.246</v>
      </c>
      <c r="R6">
        <v>0.53500000000000003</v>
      </c>
    </row>
    <row r="7" spans="1:18" x14ac:dyDescent="0.2">
      <c r="A7" s="5" t="s">
        <v>23</v>
      </c>
      <c r="B7">
        <v>7639</v>
      </c>
      <c r="C7">
        <v>1175</v>
      </c>
      <c r="D7">
        <v>-244.8</v>
      </c>
      <c r="E7">
        <v>-24.1</v>
      </c>
      <c r="F7">
        <v>1795</v>
      </c>
      <c r="G7">
        <v>185.1</v>
      </c>
      <c r="H7">
        <v>2.9809999999999999</v>
      </c>
      <c r="I7">
        <v>18.149999999999999</v>
      </c>
      <c r="J7">
        <v>-4.0000000000000001E-3</v>
      </c>
      <c r="K7">
        <v>-4.5999999999999999E-2</v>
      </c>
      <c r="L7">
        <v>81.09</v>
      </c>
      <c r="M7">
        <v>1.2170000000000001</v>
      </c>
      <c r="N7">
        <v>0.92300000000000004</v>
      </c>
      <c r="O7">
        <v>1.9350000000000001</v>
      </c>
      <c r="P7">
        <v>2.2200000000000002</v>
      </c>
      <c r="Q7">
        <v>1.2190000000000001</v>
      </c>
      <c r="R7">
        <v>2.7570000000000001</v>
      </c>
    </row>
    <row r="8" spans="1:18" x14ac:dyDescent="0.2">
      <c r="A8" s="5" t="s">
        <v>24</v>
      </c>
      <c r="B8">
        <v>7955</v>
      </c>
      <c r="C8">
        <v>1949</v>
      </c>
      <c r="D8">
        <v>-261.89999999999998</v>
      </c>
      <c r="E8">
        <v>3.306</v>
      </c>
      <c r="F8">
        <v>1773</v>
      </c>
      <c r="G8">
        <v>102.5</v>
      </c>
      <c r="H8">
        <v>2.2429999999999999</v>
      </c>
      <c r="I8">
        <v>28.64</v>
      </c>
      <c r="J8">
        <v>-0.02</v>
      </c>
      <c r="K8">
        <v>-1.2999999999999999E-2</v>
      </c>
      <c r="L8">
        <v>92.12</v>
      </c>
      <c r="M8">
        <v>1.9650000000000001</v>
      </c>
      <c r="N8">
        <v>1.1439999999999999</v>
      </c>
      <c r="O8">
        <v>2.9710000000000001</v>
      </c>
      <c r="P8">
        <v>3.3029999999999999</v>
      </c>
      <c r="Q8">
        <v>1.72</v>
      </c>
      <c r="R8">
        <v>0.223</v>
      </c>
    </row>
    <row r="9" spans="1:18" x14ac:dyDescent="0.2">
      <c r="A9" s="5" t="s">
        <v>25</v>
      </c>
      <c r="B9">
        <v>12460</v>
      </c>
      <c r="C9">
        <v>1797</v>
      </c>
      <c r="D9">
        <v>-244.4</v>
      </c>
      <c r="E9">
        <v>-7.8339999999999996</v>
      </c>
      <c r="F9">
        <v>2515</v>
      </c>
      <c r="G9">
        <v>124.7</v>
      </c>
      <c r="H9">
        <v>8.4239999999999995</v>
      </c>
      <c r="I9">
        <v>26.45</v>
      </c>
      <c r="J9">
        <v>5.5E-2</v>
      </c>
      <c r="K9">
        <v>-7.2999999999999995E-2</v>
      </c>
      <c r="L9">
        <v>135.9</v>
      </c>
      <c r="M9">
        <v>1.8320000000000001</v>
      </c>
      <c r="N9">
        <v>1.9179999999999999</v>
      </c>
      <c r="O9">
        <v>2.2850000000000001</v>
      </c>
      <c r="P9">
        <v>2.6850000000000001</v>
      </c>
      <c r="Q9">
        <v>1.6819999999999999</v>
      </c>
      <c r="R9">
        <v>0.14899999999999999</v>
      </c>
    </row>
    <row r="10" spans="1:18" x14ac:dyDescent="0.2">
      <c r="A10" s="5" t="s">
        <v>26</v>
      </c>
      <c r="B10">
        <v>8071</v>
      </c>
      <c r="C10">
        <v>2109</v>
      </c>
      <c r="D10">
        <v>-278.60000000000002</v>
      </c>
      <c r="E10">
        <v>24.92</v>
      </c>
      <c r="F10">
        <v>1177</v>
      </c>
      <c r="G10">
        <v>81.16</v>
      </c>
      <c r="H10">
        <v>2.0209999999999999</v>
      </c>
      <c r="I10">
        <v>5.8849999999999998</v>
      </c>
      <c r="J10">
        <v>-3.0000000000000001E-3</v>
      </c>
      <c r="K10">
        <v>-0.06</v>
      </c>
      <c r="L10">
        <v>72</v>
      </c>
      <c r="M10">
        <v>0.79</v>
      </c>
      <c r="N10">
        <v>0.57299999999999995</v>
      </c>
      <c r="O10">
        <v>0.88200000000000001</v>
      </c>
      <c r="P10">
        <v>1.167</v>
      </c>
      <c r="Q10">
        <v>0.78500000000000003</v>
      </c>
      <c r="R10">
        <v>-5.3999999999999999E-2</v>
      </c>
    </row>
    <row r="11" spans="1:18" x14ac:dyDescent="0.2">
      <c r="A11" s="4" t="s">
        <v>27</v>
      </c>
      <c r="B11">
        <v>19460</v>
      </c>
      <c r="C11">
        <v>3760</v>
      </c>
      <c r="D11">
        <v>282.8</v>
      </c>
      <c r="E11">
        <v>244.7</v>
      </c>
      <c r="F11">
        <v>3527</v>
      </c>
      <c r="G11">
        <v>14.39</v>
      </c>
      <c r="H11">
        <v>20.74</v>
      </c>
      <c r="I11">
        <v>32.96</v>
      </c>
      <c r="J11">
        <v>3.4000000000000002E-2</v>
      </c>
      <c r="K11">
        <v>5.0999999999999997E-2</v>
      </c>
      <c r="L11">
        <v>123.7</v>
      </c>
      <c r="M11">
        <v>1.9750000000000001</v>
      </c>
      <c r="N11">
        <v>2.5169999999999999</v>
      </c>
      <c r="O11">
        <v>2.331</v>
      </c>
      <c r="P11">
        <v>2.657</v>
      </c>
      <c r="Q11">
        <v>1.677</v>
      </c>
      <c r="R11">
        <v>0.438</v>
      </c>
    </row>
    <row r="12" spans="1:18" x14ac:dyDescent="0.2">
      <c r="A12" s="4" t="s">
        <v>28</v>
      </c>
      <c r="B12">
        <v>14410</v>
      </c>
      <c r="C12">
        <v>4366</v>
      </c>
      <c r="D12">
        <v>324.89999999999998</v>
      </c>
      <c r="E12">
        <v>209.6</v>
      </c>
      <c r="F12">
        <v>2425</v>
      </c>
      <c r="G12">
        <v>55.17</v>
      </c>
      <c r="H12">
        <v>20.079999999999998</v>
      </c>
      <c r="I12">
        <v>25.96</v>
      </c>
      <c r="J12">
        <v>5.0000000000000001E-3</v>
      </c>
      <c r="K12">
        <v>5.0999999999999997E-2</v>
      </c>
      <c r="L12">
        <v>91.4</v>
      </c>
      <c r="M12">
        <v>1.4770000000000001</v>
      </c>
      <c r="N12">
        <v>1.6479999999999999</v>
      </c>
      <c r="O12">
        <v>1.89</v>
      </c>
      <c r="P12">
        <v>2.2170000000000001</v>
      </c>
      <c r="Q12">
        <v>1.4139999999999999</v>
      </c>
      <c r="R12">
        <v>0.67400000000000004</v>
      </c>
    </row>
    <row r="13" spans="1:18" x14ac:dyDescent="0.2">
      <c r="A13" s="4" t="s">
        <v>29</v>
      </c>
      <c r="B13">
        <v>17890</v>
      </c>
      <c r="C13">
        <v>5800</v>
      </c>
      <c r="D13">
        <v>380.1</v>
      </c>
      <c r="E13">
        <v>291.2</v>
      </c>
      <c r="F13">
        <v>6056</v>
      </c>
      <c r="G13">
        <v>28.45</v>
      </c>
      <c r="H13">
        <v>23.86</v>
      </c>
      <c r="I13">
        <v>95.49</v>
      </c>
      <c r="J13">
        <v>6.4000000000000001E-2</v>
      </c>
      <c r="K13">
        <v>3.5000000000000003E-2</v>
      </c>
      <c r="L13">
        <v>141.5</v>
      </c>
      <c r="M13">
        <v>4.1749999999999998</v>
      </c>
      <c r="N13">
        <v>4.3970000000000002</v>
      </c>
      <c r="O13">
        <v>5.702</v>
      </c>
      <c r="P13">
        <v>6.2789999999999999</v>
      </c>
      <c r="Q13">
        <v>3.58</v>
      </c>
      <c r="R13">
        <v>0.79700000000000004</v>
      </c>
    </row>
    <row r="14" spans="1:18" x14ac:dyDescent="0.2">
      <c r="A14" s="4" t="s">
        <v>30</v>
      </c>
      <c r="B14">
        <v>29370</v>
      </c>
      <c r="C14">
        <v>8254</v>
      </c>
      <c r="D14">
        <v>514.9</v>
      </c>
      <c r="E14">
        <v>422.2</v>
      </c>
      <c r="F14">
        <v>10770</v>
      </c>
      <c r="G14">
        <v>96.9</v>
      </c>
      <c r="H14">
        <v>30.78</v>
      </c>
      <c r="I14">
        <v>187.4</v>
      </c>
      <c r="J14">
        <v>0.14299999999999999</v>
      </c>
      <c r="K14">
        <v>7.3999999999999996E-2</v>
      </c>
      <c r="L14">
        <v>291.2</v>
      </c>
      <c r="M14">
        <v>8.3640000000000008</v>
      </c>
      <c r="N14">
        <v>8.6479999999999997</v>
      </c>
      <c r="O14">
        <v>10.08</v>
      </c>
      <c r="P14">
        <v>10.9</v>
      </c>
      <c r="Q14">
        <v>6.1029999999999998</v>
      </c>
      <c r="R14">
        <v>1.1339999999999999</v>
      </c>
    </row>
    <row r="15" spans="1:18" x14ac:dyDescent="0.2">
      <c r="A15" s="4" t="s">
        <v>31</v>
      </c>
      <c r="B15">
        <v>19210</v>
      </c>
      <c r="C15">
        <v>5290</v>
      </c>
      <c r="D15">
        <v>440.2</v>
      </c>
      <c r="E15">
        <v>274.10000000000002</v>
      </c>
      <c r="F15">
        <v>4705</v>
      </c>
      <c r="G15">
        <v>38.880000000000003</v>
      </c>
      <c r="H15">
        <v>24.34</v>
      </c>
      <c r="I15">
        <v>75.42</v>
      </c>
      <c r="J15">
        <v>5.8999999999999997E-2</v>
      </c>
      <c r="K15">
        <v>6.7000000000000004E-2</v>
      </c>
      <c r="L15">
        <v>150.80000000000001</v>
      </c>
      <c r="M15">
        <v>3.956</v>
      </c>
      <c r="N15">
        <v>4.0609999999999999</v>
      </c>
      <c r="O15">
        <v>4.8899999999999997</v>
      </c>
      <c r="P15">
        <v>5.3840000000000003</v>
      </c>
      <c r="Q15">
        <v>3.25</v>
      </c>
      <c r="R15">
        <v>0.6</v>
      </c>
    </row>
    <row r="16" spans="1:18" x14ac:dyDescent="0.2">
      <c r="A16" s="4" t="s">
        <v>32</v>
      </c>
      <c r="B16">
        <v>20760</v>
      </c>
      <c r="C16">
        <v>4096</v>
      </c>
      <c r="D16">
        <v>447.7</v>
      </c>
      <c r="E16">
        <v>245.3</v>
      </c>
      <c r="F16">
        <v>4787</v>
      </c>
      <c r="G16">
        <v>48.15</v>
      </c>
      <c r="H16">
        <v>23.5</v>
      </c>
      <c r="I16">
        <v>65.67</v>
      </c>
      <c r="J16">
        <v>7.8879999999999999</v>
      </c>
      <c r="K16">
        <v>7.1189999999999998</v>
      </c>
      <c r="L16">
        <v>154.19999999999999</v>
      </c>
      <c r="M16">
        <v>3.7629999999999999</v>
      </c>
      <c r="N16">
        <v>3.7440000000000002</v>
      </c>
      <c r="O16">
        <v>4.7220000000000004</v>
      </c>
      <c r="P16">
        <v>5.282</v>
      </c>
      <c r="Q16">
        <v>3.06</v>
      </c>
      <c r="R16">
        <v>0.745</v>
      </c>
    </row>
    <row r="17" spans="1:18" x14ac:dyDescent="0.2">
      <c r="A17" s="4" t="s">
        <v>33</v>
      </c>
      <c r="B17">
        <v>22290</v>
      </c>
      <c r="C17">
        <v>4400</v>
      </c>
      <c r="D17">
        <v>488.5</v>
      </c>
      <c r="E17">
        <v>301.89999999999998</v>
      </c>
      <c r="F17">
        <v>4789</v>
      </c>
      <c r="G17">
        <v>50.72</v>
      </c>
      <c r="H17">
        <v>25.9</v>
      </c>
      <c r="I17">
        <v>49.53</v>
      </c>
      <c r="J17">
        <v>3.5000000000000003E-2</v>
      </c>
      <c r="K17">
        <v>1.4999999999999999E-2</v>
      </c>
      <c r="L17">
        <v>169.1</v>
      </c>
      <c r="M17">
        <v>2.915</v>
      </c>
      <c r="N17">
        <v>3.2120000000000002</v>
      </c>
      <c r="O17">
        <v>3.45</v>
      </c>
      <c r="P17">
        <v>3.923</v>
      </c>
      <c r="Q17">
        <v>2.6139999999999999</v>
      </c>
      <c r="R17">
        <v>0.68400000000000005</v>
      </c>
    </row>
    <row r="18" spans="1:18" x14ac:dyDescent="0.2">
      <c r="A18" s="4" t="s">
        <v>34</v>
      </c>
      <c r="B18">
        <v>14440</v>
      </c>
      <c r="C18">
        <v>2895</v>
      </c>
      <c r="D18">
        <v>449.4</v>
      </c>
      <c r="E18">
        <v>241.1</v>
      </c>
      <c r="F18">
        <v>3124</v>
      </c>
      <c r="G18">
        <v>9.5860000000000003</v>
      </c>
      <c r="H18">
        <v>20.43</v>
      </c>
      <c r="I18">
        <v>35.409999999999997</v>
      </c>
      <c r="J18">
        <v>5.3999999999999999E-2</v>
      </c>
      <c r="K18">
        <v>7.9000000000000001E-2</v>
      </c>
      <c r="L18">
        <v>98.21</v>
      </c>
      <c r="M18">
        <v>1.927</v>
      </c>
      <c r="N18">
        <v>2.2759999999999998</v>
      </c>
      <c r="O18">
        <v>2.2829999999999999</v>
      </c>
      <c r="P18">
        <v>2.835</v>
      </c>
      <c r="Q18">
        <v>1.6870000000000001</v>
      </c>
      <c r="R18">
        <v>0.42399999999999999</v>
      </c>
    </row>
    <row r="19" spans="1:18" x14ac:dyDescent="0.2">
      <c r="A19" s="6" t="s">
        <v>44</v>
      </c>
      <c r="B19">
        <v>43.12</v>
      </c>
      <c r="C19">
        <v>156.30000000000001</v>
      </c>
      <c r="D19">
        <v>-273.2</v>
      </c>
      <c r="E19">
        <v>39.15</v>
      </c>
      <c r="F19">
        <v>1.4139999999999999</v>
      </c>
      <c r="G19">
        <v>28.96</v>
      </c>
      <c r="H19">
        <v>2.403</v>
      </c>
      <c r="I19">
        <v>-0.875</v>
      </c>
      <c r="J19">
        <v>-4.3999999999999997E-2</v>
      </c>
      <c r="K19">
        <v>-6.3E-2</v>
      </c>
      <c r="L19">
        <v>-1.5620000000000001</v>
      </c>
      <c r="M19">
        <v>-0.115</v>
      </c>
      <c r="N19">
        <v>2.1000000000000001E-2</v>
      </c>
      <c r="O19">
        <v>-0.217</v>
      </c>
      <c r="P19">
        <v>-0.183</v>
      </c>
      <c r="Q19">
        <v>-0.18</v>
      </c>
      <c r="R19">
        <v>6.9909999999999997</v>
      </c>
    </row>
    <row r="20" spans="1:18" x14ac:dyDescent="0.2">
      <c r="A20" s="4" t="s">
        <v>35</v>
      </c>
      <c r="B20">
        <v>27180</v>
      </c>
      <c r="C20">
        <v>2374</v>
      </c>
      <c r="D20">
        <v>445.7</v>
      </c>
      <c r="E20">
        <v>212.8</v>
      </c>
      <c r="F20">
        <v>7190</v>
      </c>
      <c r="G20">
        <v>100.3</v>
      </c>
      <c r="H20">
        <v>18.350000000000001</v>
      </c>
      <c r="I20">
        <v>24.35</v>
      </c>
      <c r="J20">
        <v>2.4E-2</v>
      </c>
      <c r="K20">
        <v>2.9000000000000001E-2</v>
      </c>
      <c r="L20">
        <v>247</v>
      </c>
      <c r="M20">
        <v>0.629</v>
      </c>
      <c r="N20">
        <v>0.25600000000000001</v>
      </c>
      <c r="O20">
        <v>0.82099999999999995</v>
      </c>
      <c r="P20">
        <v>0.999</v>
      </c>
      <c r="Q20">
        <v>0.55000000000000004</v>
      </c>
      <c r="R20">
        <v>0.81599999999999995</v>
      </c>
    </row>
    <row r="21" spans="1:18" x14ac:dyDescent="0.2">
      <c r="A21" s="4" t="s">
        <v>36</v>
      </c>
      <c r="B21">
        <v>20670</v>
      </c>
      <c r="C21">
        <v>2599</v>
      </c>
      <c r="D21">
        <v>438.1</v>
      </c>
      <c r="E21">
        <v>269.8</v>
      </c>
      <c r="F21">
        <v>7077</v>
      </c>
      <c r="G21">
        <v>41.76</v>
      </c>
      <c r="H21">
        <v>15.12</v>
      </c>
      <c r="I21">
        <v>27.23</v>
      </c>
      <c r="J21">
        <v>4.5999999999999999E-2</v>
      </c>
      <c r="K21">
        <v>7.8E-2</v>
      </c>
      <c r="L21">
        <v>303.39999999999998</v>
      </c>
      <c r="M21">
        <v>1.1839999999999999</v>
      </c>
      <c r="N21">
        <v>0.46400000000000002</v>
      </c>
      <c r="O21">
        <v>1.7130000000000001</v>
      </c>
      <c r="P21">
        <v>1.901</v>
      </c>
      <c r="Q21">
        <v>1.1100000000000001</v>
      </c>
      <c r="R21">
        <v>0.54700000000000004</v>
      </c>
    </row>
    <row r="22" spans="1:18" x14ac:dyDescent="0.2">
      <c r="A22" s="4" t="s">
        <v>37</v>
      </c>
      <c r="B22">
        <v>21440</v>
      </c>
      <c r="C22">
        <v>4822</v>
      </c>
      <c r="D22">
        <v>473.2</v>
      </c>
      <c r="E22">
        <v>293.89999999999998</v>
      </c>
      <c r="F22">
        <v>7233</v>
      </c>
      <c r="G22">
        <v>65.91</v>
      </c>
      <c r="H22">
        <v>15.36</v>
      </c>
      <c r="I22">
        <v>21.53</v>
      </c>
      <c r="J22">
        <v>6.4000000000000001E-2</v>
      </c>
      <c r="K22">
        <v>0.10299999999999999</v>
      </c>
      <c r="L22">
        <v>342.3</v>
      </c>
      <c r="M22">
        <v>1.3680000000000001</v>
      </c>
      <c r="N22">
        <v>0.48399999999999999</v>
      </c>
      <c r="O22">
        <v>1.5489999999999999</v>
      </c>
      <c r="P22">
        <v>1.865</v>
      </c>
      <c r="Q22">
        <v>1.288</v>
      </c>
      <c r="R22">
        <v>0.55600000000000005</v>
      </c>
    </row>
    <row r="23" spans="1:18" x14ac:dyDescent="0.2">
      <c r="A23" s="4" t="s">
        <v>38</v>
      </c>
      <c r="B23">
        <v>17780</v>
      </c>
      <c r="C23">
        <v>2087</v>
      </c>
      <c r="D23">
        <v>438.3</v>
      </c>
      <c r="E23">
        <v>322.2</v>
      </c>
      <c r="F23">
        <v>5874</v>
      </c>
      <c r="G23">
        <v>13.75</v>
      </c>
      <c r="H23">
        <v>14.86</v>
      </c>
      <c r="I23">
        <v>22.36</v>
      </c>
      <c r="J23">
        <v>4.0000000000000001E-3</v>
      </c>
      <c r="K23">
        <v>5.1999999999999998E-2</v>
      </c>
      <c r="L23">
        <v>247.4</v>
      </c>
      <c r="M23">
        <v>0.98899999999999999</v>
      </c>
      <c r="N23">
        <v>0.44900000000000001</v>
      </c>
      <c r="O23">
        <v>1.4330000000000001</v>
      </c>
      <c r="P23">
        <v>1.6339999999999999</v>
      </c>
      <c r="Q23">
        <v>0.96799999999999997</v>
      </c>
      <c r="R23">
        <v>0.372</v>
      </c>
    </row>
    <row r="24" spans="1:18" x14ac:dyDescent="0.2">
      <c r="A24" s="6" t="s">
        <v>45</v>
      </c>
      <c r="B24">
        <v>41.88</v>
      </c>
      <c r="C24">
        <v>148.1</v>
      </c>
      <c r="D24">
        <v>-286.60000000000002</v>
      </c>
      <c r="E24">
        <v>21.98</v>
      </c>
      <c r="F24">
        <v>0.97699999999999998</v>
      </c>
      <c r="G24">
        <v>2.4089999999999998</v>
      </c>
      <c r="H24">
        <v>2.7610000000000001</v>
      </c>
      <c r="I24">
        <v>-1.4159999999999999</v>
      </c>
      <c r="J24">
        <v>-4.1000000000000002E-2</v>
      </c>
      <c r="K24">
        <v>-5.2999999999999999E-2</v>
      </c>
      <c r="L24">
        <v>-0.88300000000000001</v>
      </c>
      <c r="M24">
        <v>-0.123</v>
      </c>
      <c r="N24">
        <v>-5.7000000000000002E-2</v>
      </c>
      <c r="O24">
        <v>-0.25600000000000001</v>
      </c>
      <c r="P24">
        <v>-0.24</v>
      </c>
      <c r="Q24">
        <v>-0.20100000000000001</v>
      </c>
      <c r="R24">
        <v>-0.53100000000000003</v>
      </c>
    </row>
    <row r="25" spans="1:18" x14ac:dyDescent="0.2">
      <c r="A25" s="4" t="s">
        <v>39</v>
      </c>
      <c r="B25">
        <v>33110</v>
      </c>
      <c r="C25">
        <v>1856</v>
      </c>
      <c r="D25">
        <v>397.7</v>
      </c>
      <c r="E25">
        <v>195.7</v>
      </c>
      <c r="F25">
        <v>6469</v>
      </c>
      <c r="G25">
        <v>42.97</v>
      </c>
      <c r="H25">
        <v>13.4</v>
      </c>
      <c r="I25">
        <v>75.05</v>
      </c>
      <c r="J25">
        <v>1.7000000000000001E-2</v>
      </c>
      <c r="K25">
        <v>2.8000000000000001E-2</v>
      </c>
      <c r="L25">
        <v>114.3</v>
      </c>
      <c r="M25">
        <v>1.8839999999999999</v>
      </c>
      <c r="N25">
        <v>1.88</v>
      </c>
      <c r="O25">
        <v>3.6150000000000002</v>
      </c>
      <c r="P25">
        <v>3.2989999999999999</v>
      </c>
      <c r="Q25">
        <v>1.617</v>
      </c>
      <c r="R25">
        <v>2.375</v>
      </c>
    </row>
    <row r="26" spans="1:18" x14ac:dyDescent="0.2">
      <c r="A26" s="4" t="s">
        <v>40</v>
      </c>
      <c r="B26">
        <v>30580</v>
      </c>
      <c r="C26">
        <v>3058</v>
      </c>
      <c r="D26">
        <v>386.1</v>
      </c>
      <c r="E26">
        <v>166.6</v>
      </c>
      <c r="F26">
        <v>5280</v>
      </c>
      <c r="G26">
        <v>22.92</v>
      </c>
      <c r="H26">
        <v>13.83</v>
      </c>
      <c r="I26">
        <v>33.56</v>
      </c>
      <c r="J26">
        <v>1.9E-2</v>
      </c>
      <c r="K26">
        <v>7.0000000000000001E-3</v>
      </c>
      <c r="L26">
        <v>98.86</v>
      </c>
      <c r="M26">
        <v>0.753</v>
      </c>
      <c r="N26">
        <v>0.78</v>
      </c>
      <c r="O26">
        <v>1.407</v>
      </c>
      <c r="P26">
        <v>1.3180000000000001</v>
      </c>
      <c r="Q26">
        <v>0.755</v>
      </c>
      <c r="R26">
        <v>0.53900000000000003</v>
      </c>
    </row>
    <row r="27" spans="1:18" x14ac:dyDescent="0.2">
      <c r="A27" s="4" t="s">
        <v>41</v>
      </c>
      <c r="B27">
        <v>18750</v>
      </c>
      <c r="C27">
        <v>3594</v>
      </c>
      <c r="D27">
        <v>378.2</v>
      </c>
      <c r="E27">
        <v>244.7</v>
      </c>
      <c r="F27">
        <v>3516</v>
      </c>
      <c r="G27">
        <v>42.15</v>
      </c>
      <c r="H27">
        <v>13.45</v>
      </c>
      <c r="I27">
        <v>19.25</v>
      </c>
      <c r="J27">
        <v>4.0000000000000001E-3</v>
      </c>
      <c r="K27">
        <v>6.5000000000000002E-2</v>
      </c>
      <c r="L27">
        <v>81.37</v>
      </c>
      <c r="M27">
        <v>0.51800000000000002</v>
      </c>
      <c r="N27">
        <v>0.34499999999999997</v>
      </c>
      <c r="O27">
        <v>0.92800000000000005</v>
      </c>
      <c r="P27">
        <v>0.97099999999999997</v>
      </c>
      <c r="Q27">
        <v>0.496</v>
      </c>
      <c r="R27">
        <v>0.52900000000000003</v>
      </c>
    </row>
    <row r="28" spans="1:18" x14ac:dyDescent="0.2">
      <c r="A28" s="4" t="s">
        <v>42</v>
      </c>
      <c r="B28">
        <v>29600</v>
      </c>
      <c r="C28">
        <v>2277</v>
      </c>
      <c r="D28">
        <v>381.3</v>
      </c>
      <c r="E28">
        <v>173.5</v>
      </c>
      <c r="F28">
        <v>5181</v>
      </c>
      <c r="G28">
        <v>9.26</v>
      </c>
      <c r="H28">
        <v>12.96</v>
      </c>
      <c r="I28">
        <v>25.21</v>
      </c>
      <c r="J28">
        <v>0</v>
      </c>
      <c r="K28">
        <v>5.5E-2</v>
      </c>
      <c r="L28">
        <v>109.5</v>
      </c>
      <c r="M28">
        <v>0.69299999999999995</v>
      </c>
      <c r="N28">
        <v>0.48799999999999999</v>
      </c>
      <c r="O28">
        <v>1.0820000000000001</v>
      </c>
      <c r="P28">
        <v>1.1200000000000001</v>
      </c>
      <c r="Q28">
        <v>0.627</v>
      </c>
      <c r="R28">
        <v>0.41599999999999998</v>
      </c>
    </row>
    <row r="29" spans="1:18" x14ac:dyDescent="0.2">
      <c r="A29" s="6" t="s">
        <v>43</v>
      </c>
      <c r="B29">
        <v>35.799999999999997</v>
      </c>
      <c r="C29">
        <v>196</v>
      </c>
      <c r="D29">
        <v>-290.8</v>
      </c>
      <c r="E29">
        <v>-33.39</v>
      </c>
      <c r="F29">
        <v>0.41499999999999998</v>
      </c>
      <c r="G29">
        <v>0.70299999999999996</v>
      </c>
      <c r="H29">
        <v>2.621</v>
      </c>
      <c r="I29">
        <v>-2.9689999999999999</v>
      </c>
      <c r="J29">
        <v>-4.4999999999999998E-2</v>
      </c>
      <c r="K29">
        <v>-4.9000000000000002E-2</v>
      </c>
      <c r="L29">
        <v>-2.2890000000000001</v>
      </c>
      <c r="M29">
        <v>-0.128</v>
      </c>
      <c r="N29">
        <v>-0.111</v>
      </c>
      <c r="O29">
        <v>-0.26900000000000002</v>
      </c>
      <c r="P29">
        <v>-0.24399999999999999</v>
      </c>
      <c r="Q29">
        <v>-0.21299999999999999</v>
      </c>
      <c r="R29">
        <v>-0.498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BA21-3D21-384C-9FAB-3731F539D8C9}">
  <dimension ref="A1:T19"/>
  <sheetViews>
    <sheetView workbookViewId="0">
      <selection activeCell="O34" sqref="O34"/>
    </sheetView>
  </sheetViews>
  <sheetFormatPr baseColWidth="10" defaultRowHeight="15" x14ac:dyDescent="0.2"/>
  <cols>
    <col min="1" max="1" width="13.66406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47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</row>
    <row r="3" spans="1:20" x14ac:dyDescent="0.2">
      <c r="A3" s="4" t="s">
        <v>19</v>
      </c>
      <c r="B3">
        <f>'IC. Exp'!B3-'IC. Exp'!B$19</f>
        <v>27236.880000000001</v>
      </c>
      <c r="C3">
        <f>'IC. Exp'!C3-'IC. Exp'!C$19</f>
        <v>8634.7000000000007</v>
      </c>
      <c r="D3">
        <f>'IC. Exp'!D3-'IC. Exp'!D$19</f>
        <v>493.29999999999995</v>
      </c>
      <c r="E3">
        <f>'IC. Exp'!E3-'IC. Exp'!E$19</f>
        <v>313.95000000000005</v>
      </c>
      <c r="F3">
        <f>AVERAGE(D3:E3)</f>
        <v>403.625</v>
      </c>
      <c r="G3">
        <f>'IC. Exp'!F3-'IC. Exp'!F$19</f>
        <v>8200.5859999999993</v>
      </c>
      <c r="H3">
        <f>'IC. Exp'!G3-'IC. Exp'!G$19</f>
        <v>45.839999999999996</v>
      </c>
      <c r="I3">
        <f>'IC. Exp'!H3-'IC. Exp'!H$19</f>
        <v>23.287000000000003</v>
      </c>
      <c r="J3">
        <f>'IC. Exp'!I3-'IC. Exp'!I$19</f>
        <v>127.875</v>
      </c>
      <c r="K3">
        <f>'IC. Exp'!J3-'IC. Exp'!J$19</f>
        <v>8.7999999999999995E-2</v>
      </c>
      <c r="L3">
        <f>'IC. Exp'!K3-'IC. Exp'!K$19</f>
        <v>8.4999999999999992E-2</v>
      </c>
      <c r="M3">
        <f>AVERAGE(K3:L3)</f>
        <v>8.6499999999999994E-2</v>
      </c>
      <c r="N3">
        <f>'IC. Exp'!L3-'IC. Exp'!L$19</f>
        <v>214.762</v>
      </c>
      <c r="O3">
        <f>'IC. Exp'!M3-'IC. Exp'!M$19</f>
        <v>5.968</v>
      </c>
      <c r="P3">
        <f>'IC. Exp'!N3-'IC. Exp'!N$19</f>
        <v>5.9390000000000001</v>
      </c>
      <c r="Q3">
        <f>'IC. Exp'!O3-'IC. Exp'!O$19</f>
        <v>7.7989999999999995</v>
      </c>
      <c r="R3">
        <f>'IC. Exp'!P3-'IC. Exp'!P$19</f>
        <v>8.1720000000000006</v>
      </c>
      <c r="S3">
        <f>'IC. Exp'!Q3-'IC. Exp'!Q$19</f>
        <v>4.7559999999999993</v>
      </c>
      <c r="T3">
        <f>'IC. Exp'!R3-'IC. Exp'!R$19</f>
        <v>-6.1159999999999997</v>
      </c>
    </row>
    <row r="4" spans="1:20" x14ac:dyDescent="0.2">
      <c r="A4" s="4" t="s">
        <v>20</v>
      </c>
      <c r="B4">
        <f>'IC. Exp'!B4-'IC. Exp'!B$19</f>
        <v>30966.880000000001</v>
      </c>
      <c r="C4">
        <f>'IC. Exp'!C4-'IC. Exp'!C$19</f>
        <v>5769.7</v>
      </c>
      <c r="D4">
        <f>'IC. Exp'!D4-'IC. Exp'!D$19</f>
        <v>485.9</v>
      </c>
      <c r="E4">
        <f>'IC. Exp'!E4-'IC. Exp'!E$19</f>
        <v>245.24999999999997</v>
      </c>
      <c r="F4">
        <f t="shared" ref="F4:F19" si="0">AVERAGE(D4:E4)</f>
        <v>365.57499999999999</v>
      </c>
      <c r="G4">
        <f>'IC. Exp'!F4-'IC. Exp'!F$19</f>
        <v>7277.5860000000002</v>
      </c>
      <c r="H4">
        <f>'IC. Exp'!G4-'IC. Exp'!G$19</f>
        <v>16.560000000000002</v>
      </c>
      <c r="I4">
        <f>'IC. Exp'!H4-'IC. Exp'!H$19</f>
        <v>23.207000000000001</v>
      </c>
      <c r="J4">
        <f>'IC. Exp'!I4-'IC. Exp'!I$19</f>
        <v>86.564999999999998</v>
      </c>
      <c r="K4">
        <f>'IC. Exp'!J4-'IC. Exp'!J$19</f>
        <v>0.13500000000000001</v>
      </c>
      <c r="L4">
        <f>'IC. Exp'!K4-'IC. Exp'!K$19</f>
        <v>7.3999999999999996E-2</v>
      </c>
      <c r="M4">
        <f t="shared" ref="M4:M19" si="1">AVERAGE(K4:L4)</f>
        <v>0.10450000000000001</v>
      </c>
      <c r="N4">
        <f>'IC. Exp'!L4-'IC. Exp'!L$19</f>
        <v>283.86200000000002</v>
      </c>
      <c r="O4">
        <f>'IC. Exp'!M4-'IC. Exp'!M$19</f>
        <v>4.9340000000000002</v>
      </c>
      <c r="P4">
        <f>'IC. Exp'!N4-'IC. Exp'!N$19</f>
        <v>4.8170000000000002</v>
      </c>
      <c r="Q4">
        <f>'IC. Exp'!O4-'IC. Exp'!O$19</f>
        <v>6.3289999999999997</v>
      </c>
      <c r="R4">
        <f>'IC. Exp'!P4-'IC. Exp'!P$19</f>
        <v>6.7729999999999997</v>
      </c>
      <c r="S4">
        <f>'IC. Exp'!Q4-'IC. Exp'!Q$19</f>
        <v>4.069</v>
      </c>
      <c r="T4">
        <f>'IC. Exp'!R4-'IC. Exp'!R$19</f>
        <v>-6.3059999999999992</v>
      </c>
    </row>
    <row r="5" spans="1:20" x14ac:dyDescent="0.2">
      <c r="A5" s="4" t="s">
        <v>21</v>
      </c>
      <c r="B5">
        <f>'IC. Exp'!B5-'IC. Exp'!B$19</f>
        <v>24196.880000000001</v>
      </c>
      <c r="C5">
        <f>'IC. Exp'!C5-'IC. Exp'!C$19</f>
        <v>4936.7</v>
      </c>
      <c r="D5">
        <f>'IC. Exp'!D5-'IC. Exp'!D$19</f>
        <v>475.7</v>
      </c>
      <c r="E5">
        <f>'IC. Exp'!E5-'IC. Exp'!E$19</f>
        <v>184.54999999999998</v>
      </c>
      <c r="F5">
        <f t="shared" si="0"/>
        <v>330.125</v>
      </c>
      <c r="G5">
        <f>'IC. Exp'!F5-'IC. Exp'!F$19</f>
        <v>5223.5860000000002</v>
      </c>
      <c r="H5">
        <f>'IC. Exp'!G5-'IC. Exp'!G$19</f>
        <v>-14.38</v>
      </c>
      <c r="I5">
        <f>'IC. Exp'!H5-'IC. Exp'!H$19</f>
        <v>19.477</v>
      </c>
      <c r="J5">
        <f>'IC. Exp'!I5-'IC. Exp'!I$19</f>
        <v>55.545000000000002</v>
      </c>
      <c r="K5">
        <f>'IC. Exp'!J5-'IC. Exp'!J$19</f>
        <v>9.7000000000000003E-2</v>
      </c>
      <c r="L5">
        <f>'IC. Exp'!K5-'IC. Exp'!K$19</f>
        <v>4.7E-2</v>
      </c>
      <c r="M5">
        <f t="shared" si="1"/>
        <v>7.2000000000000008E-2</v>
      </c>
      <c r="N5">
        <f>'IC. Exp'!L5-'IC. Exp'!L$19</f>
        <v>273.762</v>
      </c>
      <c r="O5">
        <f>'IC. Exp'!M5-'IC. Exp'!M$19</f>
        <v>3.3660000000000001</v>
      </c>
      <c r="P5">
        <f>'IC. Exp'!N5-'IC. Exp'!N$19</f>
        <v>3.1840000000000002</v>
      </c>
      <c r="Q5">
        <f>'IC. Exp'!O5-'IC. Exp'!O$19</f>
        <v>4.5049999999999999</v>
      </c>
      <c r="R5">
        <f>'IC. Exp'!P5-'IC. Exp'!P$19</f>
        <v>4.6529999999999996</v>
      </c>
      <c r="S5">
        <f>'IC. Exp'!Q5-'IC. Exp'!Q$19</f>
        <v>2.8380000000000001</v>
      </c>
      <c r="T5">
        <f>'IC. Exp'!R5-'IC. Exp'!R$19</f>
        <v>-6.5669999999999993</v>
      </c>
    </row>
    <row r="6" spans="1:20" x14ac:dyDescent="0.2">
      <c r="A6" s="4" t="s">
        <v>22</v>
      </c>
      <c r="B6">
        <f>'IC. Exp'!B6-'IC. Exp'!B$19</f>
        <v>23826.880000000001</v>
      </c>
      <c r="C6">
        <f>'IC. Exp'!C6-'IC. Exp'!C$19</f>
        <v>4668.7</v>
      </c>
      <c r="D6">
        <f>'IC. Exp'!D6-'IC. Exp'!D$19</f>
        <v>550.5</v>
      </c>
      <c r="E6">
        <f>'IC. Exp'!E6-'IC. Exp'!E$19</f>
        <v>267.85000000000002</v>
      </c>
      <c r="F6">
        <f t="shared" si="0"/>
        <v>409.17500000000001</v>
      </c>
      <c r="G6">
        <f>'IC. Exp'!F6-'IC. Exp'!F$19</f>
        <v>6892.5860000000002</v>
      </c>
      <c r="H6">
        <f>'IC. Exp'!G6-'IC. Exp'!G$19</f>
        <v>-4.620000000000001</v>
      </c>
      <c r="I6">
        <f>'IC. Exp'!H6-'IC. Exp'!H$19</f>
        <v>23.307000000000002</v>
      </c>
      <c r="J6">
        <f>'IC. Exp'!I6-'IC. Exp'!I$19</f>
        <v>89.775000000000006</v>
      </c>
      <c r="K6">
        <f>'IC. Exp'!J6-'IC. Exp'!J$19</f>
        <v>0.124</v>
      </c>
      <c r="L6">
        <f>'IC. Exp'!K6-'IC. Exp'!K$19</f>
        <v>6.9000000000000006E-2</v>
      </c>
      <c r="M6">
        <f t="shared" si="1"/>
        <v>9.6500000000000002E-2</v>
      </c>
      <c r="N6">
        <f>'IC. Exp'!L6-'IC. Exp'!L$19</f>
        <v>242.06200000000001</v>
      </c>
      <c r="O6">
        <f>'IC. Exp'!M6-'IC. Exp'!M$19</f>
        <v>4.5920000000000005</v>
      </c>
      <c r="P6">
        <f>'IC. Exp'!N6-'IC. Exp'!N$19</f>
        <v>4.6520000000000001</v>
      </c>
      <c r="Q6">
        <f>'IC. Exp'!O6-'IC. Exp'!O$19</f>
        <v>5.7459999999999996</v>
      </c>
      <c r="R6">
        <f>'IC. Exp'!P6-'IC. Exp'!P$19</f>
        <v>6.0540000000000003</v>
      </c>
      <c r="S6">
        <f>'IC. Exp'!Q6-'IC. Exp'!Q$19</f>
        <v>3.4260000000000002</v>
      </c>
      <c r="T6">
        <f>'IC. Exp'!R6-'IC. Exp'!R$19</f>
        <v>-6.4559999999999995</v>
      </c>
    </row>
    <row r="7" spans="1:20" x14ac:dyDescent="0.2">
      <c r="A7" s="5" t="s">
        <v>23</v>
      </c>
      <c r="B7">
        <f>'IC. Exp'!B7-'IC. Exp'!B$19</f>
        <v>7595.88</v>
      </c>
      <c r="C7">
        <f>'IC. Exp'!C7-'IC. Exp'!C$19</f>
        <v>1018.7</v>
      </c>
      <c r="D7">
        <f>'IC. Exp'!D7-'IC. Exp'!D$19</f>
        <v>28.399999999999977</v>
      </c>
      <c r="E7">
        <f>'IC. Exp'!E7-'IC. Exp'!E$19</f>
        <v>-63.25</v>
      </c>
      <c r="F7">
        <f t="shared" si="0"/>
        <v>-17.425000000000011</v>
      </c>
      <c r="G7">
        <f>'IC. Exp'!F7-'IC. Exp'!F$19</f>
        <v>1793.586</v>
      </c>
      <c r="H7">
        <f>'IC. Exp'!G7-'IC. Exp'!G$19</f>
        <v>156.13999999999999</v>
      </c>
      <c r="I7">
        <f>'IC. Exp'!H7-'IC. Exp'!H$19</f>
        <v>0.57799999999999985</v>
      </c>
      <c r="J7">
        <f>'IC. Exp'!I7-'IC. Exp'!I$19</f>
        <v>19.024999999999999</v>
      </c>
      <c r="K7">
        <f>'IC. Exp'!J7-'IC. Exp'!J$19</f>
        <v>3.9999999999999994E-2</v>
      </c>
      <c r="L7">
        <f>'IC. Exp'!K7-'IC. Exp'!K$19</f>
        <v>1.7000000000000001E-2</v>
      </c>
      <c r="M7">
        <f t="shared" si="1"/>
        <v>2.8499999999999998E-2</v>
      </c>
      <c r="N7">
        <f>'IC. Exp'!L7-'IC. Exp'!L$19</f>
        <v>82.652000000000001</v>
      </c>
      <c r="O7">
        <f>'IC. Exp'!M7-'IC. Exp'!M$19</f>
        <v>1.3320000000000001</v>
      </c>
      <c r="P7">
        <f>'IC. Exp'!N7-'IC. Exp'!N$19</f>
        <v>0.90200000000000002</v>
      </c>
      <c r="Q7">
        <f>'IC. Exp'!O7-'IC. Exp'!O$19</f>
        <v>2.1520000000000001</v>
      </c>
      <c r="R7">
        <f>'IC. Exp'!P7-'IC. Exp'!P$19</f>
        <v>2.403</v>
      </c>
      <c r="S7">
        <f>'IC. Exp'!Q7-'IC. Exp'!Q$19</f>
        <v>1.399</v>
      </c>
      <c r="T7">
        <f>'IC. Exp'!R7-'IC. Exp'!R$19</f>
        <v>-4.234</v>
      </c>
    </row>
    <row r="8" spans="1:20" x14ac:dyDescent="0.2">
      <c r="A8" s="5" t="s">
        <v>24</v>
      </c>
      <c r="B8">
        <f>'IC. Exp'!B8-'IC. Exp'!B$19</f>
        <v>7911.88</v>
      </c>
      <c r="C8">
        <f>'IC. Exp'!C8-'IC. Exp'!C$19</f>
        <v>1792.7</v>
      </c>
      <c r="D8">
        <f>'IC. Exp'!D8-'IC. Exp'!D$19</f>
        <v>11.300000000000011</v>
      </c>
      <c r="E8">
        <f>'IC. Exp'!E8-'IC. Exp'!E$19</f>
        <v>-35.844000000000001</v>
      </c>
      <c r="F8">
        <f t="shared" si="0"/>
        <v>-12.271999999999995</v>
      </c>
      <c r="G8">
        <f>'IC. Exp'!F8-'IC. Exp'!F$19</f>
        <v>1771.586</v>
      </c>
      <c r="H8">
        <f>'IC. Exp'!G8-'IC. Exp'!G$19</f>
        <v>73.539999999999992</v>
      </c>
      <c r="I8">
        <f>'IC. Exp'!H8-'IC. Exp'!H$19</f>
        <v>-0.16000000000000014</v>
      </c>
      <c r="J8">
        <f>'IC. Exp'!I8-'IC. Exp'!I$19</f>
        <v>29.515000000000001</v>
      </c>
      <c r="K8">
        <f>'IC. Exp'!J8-'IC. Exp'!J$19</f>
        <v>2.3999999999999997E-2</v>
      </c>
      <c r="L8">
        <f>'IC. Exp'!K8-'IC. Exp'!K$19</f>
        <v>0.05</v>
      </c>
      <c r="M8">
        <f t="shared" si="1"/>
        <v>3.6999999999999998E-2</v>
      </c>
      <c r="N8">
        <f>'IC. Exp'!L8-'IC. Exp'!L$19</f>
        <v>93.682000000000002</v>
      </c>
      <c r="O8">
        <f>'IC. Exp'!M8-'IC. Exp'!M$19</f>
        <v>2.08</v>
      </c>
      <c r="P8">
        <f>'IC. Exp'!N8-'IC. Exp'!N$19</f>
        <v>1.123</v>
      </c>
      <c r="Q8">
        <f>'IC. Exp'!O8-'IC. Exp'!O$19</f>
        <v>3.1880000000000002</v>
      </c>
      <c r="R8">
        <f>'IC. Exp'!P8-'IC. Exp'!P$19</f>
        <v>3.4859999999999998</v>
      </c>
      <c r="S8">
        <f>'IC. Exp'!Q8-'IC. Exp'!Q$19</f>
        <v>1.9</v>
      </c>
      <c r="T8">
        <f>'IC. Exp'!R8-'IC. Exp'!R$19</f>
        <v>-6.7679999999999998</v>
      </c>
    </row>
    <row r="9" spans="1:20" x14ac:dyDescent="0.2">
      <c r="A9" s="5" t="s">
        <v>25</v>
      </c>
      <c r="B9">
        <f>'IC. Exp'!B9-'IC. Exp'!B$19</f>
        <v>12416.88</v>
      </c>
      <c r="C9">
        <f>'IC. Exp'!C9-'IC. Exp'!C$19</f>
        <v>1640.7</v>
      </c>
      <c r="D9">
        <f>'IC. Exp'!D9-'IC. Exp'!D$19</f>
        <v>28.799999999999983</v>
      </c>
      <c r="E9">
        <f>'IC. Exp'!E9-'IC. Exp'!E$19</f>
        <v>-46.983999999999995</v>
      </c>
      <c r="F9">
        <f t="shared" si="0"/>
        <v>-9.0920000000000059</v>
      </c>
      <c r="G9">
        <f>'IC. Exp'!F9-'IC. Exp'!F$19</f>
        <v>2513.5859999999998</v>
      </c>
      <c r="H9">
        <f>'IC. Exp'!G9-'IC. Exp'!G$19</f>
        <v>95.740000000000009</v>
      </c>
      <c r="I9">
        <f>'IC. Exp'!H9-'IC. Exp'!H$19</f>
        <v>6.020999999999999</v>
      </c>
      <c r="J9">
        <f>'IC. Exp'!I9-'IC. Exp'!I$19</f>
        <v>27.324999999999999</v>
      </c>
      <c r="K9">
        <f>'IC. Exp'!J9-'IC. Exp'!J$19</f>
        <v>9.9000000000000005E-2</v>
      </c>
      <c r="L9">
        <f>'IC. Exp'!K9-'IC. Exp'!K$19</f>
        <v>-9.999999999999995E-3</v>
      </c>
      <c r="M9">
        <f t="shared" si="1"/>
        <v>4.4500000000000005E-2</v>
      </c>
      <c r="N9">
        <f>'IC. Exp'!L9-'IC. Exp'!L$19</f>
        <v>137.46200000000002</v>
      </c>
      <c r="O9">
        <f>'IC. Exp'!M9-'IC. Exp'!M$19</f>
        <v>1.9470000000000001</v>
      </c>
      <c r="P9">
        <f>'IC. Exp'!N9-'IC. Exp'!N$19</f>
        <v>1.897</v>
      </c>
      <c r="Q9">
        <f>'IC. Exp'!O9-'IC. Exp'!O$19</f>
        <v>2.5020000000000002</v>
      </c>
      <c r="R9">
        <f>'IC. Exp'!P9-'IC. Exp'!P$19</f>
        <v>2.8679999999999999</v>
      </c>
      <c r="S9">
        <f>'IC. Exp'!Q9-'IC. Exp'!Q$19</f>
        <v>1.8619999999999999</v>
      </c>
      <c r="T9">
        <f>'IC. Exp'!R9-'IC. Exp'!R$19</f>
        <v>-6.8419999999999996</v>
      </c>
    </row>
    <row r="10" spans="1:20" x14ac:dyDescent="0.2">
      <c r="A10" s="5" t="s">
        <v>26</v>
      </c>
      <c r="B10">
        <f>'IC. Exp'!B10-'IC. Exp'!B$19</f>
        <v>8027.88</v>
      </c>
      <c r="C10">
        <f>'IC. Exp'!C10-'IC. Exp'!C$19</f>
        <v>1952.7</v>
      </c>
      <c r="D10">
        <f>'IC. Exp'!D10-'IC. Exp'!D$19</f>
        <v>-5.4000000000000341</v>
      </c>
      <c r="E10">
        <f>'IC. Exp'!E10-'IC. Exp'!E$19</f>
        <v>-14.229999999999997</v>
      </c>
      <c r="F10">
        <f t="shared" si="0"/>
        <v>-9.8150000000000155</v>
      </c>
      <c r="G10">
        <f>'IC. Exp'!F10-'IC. Exp'!F$19</f>
        <v>1175.586</v>
      </c>
      <c r="H10">
        <f>'IC. Exp'!G10-'IC. Exp'!G$19</f>
        <v>52.199999999999996</v>
      </c>
      <c r="I10">
        <f>'IC. Exp'!H10-'IC. Exp'!H$19</f>
        <v>-0.38200000000000012</v>
      </c>
      <c r="J10">
        <f>'IC. Exp'!I10-'IC. Exp'!I$19</f>
        <v>6.76</v>
      </c>
      <c r="K10">
        <f>'IC. Exp'!J10-'IC. Exp'!J$19</f>
        <v>4.0999999999999995E-2</v>
      </c>
      <c r="L10">
        <f>'IC. Exp'!K10-'IC. Exp'!K$19</f>
        <v>3.0000000000000027E-3</v>
      </c>
      <c r="M10">
        <f t="shared" si="1"/>
        <v>2.1999999999999999E-2</v>
      </c>
      <c r="N10">
        <f>'IC. Exp'!L10-'IC. Exp'!L$19</f>
        <v>73.561999999999998</v>
      </c>
      <c r="O10">
        <f>'IC. Exp'!M10-'IC. Exp'!M$19</f>
        <v>0.90500000000000003</v>
      </c>
      <c r="P10">
        <f>'IC. Exp'!N10-'IC. Exp'!N$19</f>
        <v>0.55199999999999994</v>
      </c>
      <c r="Q10">
        <f>'IC. Exp'!O10-'IC. Exp'!O$19</f>
        <v>1.099</v>
      </c>
      <c r="R10">
        <f>'IC. Exp'!P10-'IC. Exp'!P$19</f>
        <v>1.35</v>
      </c>
      <c r="S10">
        <f>'IC. Exp'!Q10-'IC. Exp'!Q$19</f>
        <v>0.96500000000000008</v>
      </c>
      <c r="T10">
        <f>'IC. Exp'!R10-'IC. Exp'!R$19</f>
        <v>-7.0449999999999999</v>
      </c>
    </row>
    <row r="11" spans="1:20" x14ac:dyDescent="0.2">
      <c r="A11" s="4" t="s">
        <v>27</v>
      </c>
      <c r="B11">
        <f>'IC. Exp'!B11-'IC. Exp'!B$19</f>
        <v>19416.88</v>
      </c>
      <c r="C11">
        <f>'IC. Exp'!C11-'IC. Exp'!C$19</f>
        <v>3603.7</v>
      </c>
      <c r="D11">
        <f>'IC. Exp'!D11-'IC. Exp'!D$19</f>
        <v>556</v>
      </c>
      <c r="E11">
        <f>'IC. Exp'!E11-'IC. Exp'!E$19</f>
        <v>205.54999999999998</v>
      </c>
      <c r="F11">
        <f t="shared" si="0"/>
        <v>380.77499999999998</v>
      </c>
      <c r="G11">
        <f>'IC. Exp'!F11-'IC. Exp'!F$19</f>
        <v>3525.5859999999998</v>
      </c>
      <c r="H11">
        <f>'IC. Exp'!G11-'IC. Exp'!G$19</f>
        <v>-14.57</v>
      </c>
      <c r="I11">
        <f>'IC. Exp'!H11-'IC. Exp'!H$19</f>
        <v>18.337</v>
      </c>
      <c r="J11">
        <f>'IC. Exp'!I11-'IC. Exp'!I$19</f>
        <v>33.835000000000001</v>
      </c>
      <c r="K11">
        <f>'IC. Exp'!J11-'IC. Exp'!J$19</f>
        <v>7.8E-2</v>
      </c>
      <c r="L11">
        <f>'IC. Exp'!K11-'IC. Exp'!K$19</f>
        <v>0.11399999999999999</v>
      </c>
      <c r="M11">
        <f t="shared" si="1"/>
        <v>9.6000000000000002E-2</v>
      </c>
      <c r="N11">
        <f>'IC. Exp'!L11-'IC. Exp'!L$19</f>
        <v>125.262</v>
      </c>
      <c r="O11">
        <f>'IC. Exp'!M11-'IC. Exp'!M$19</f>
        <v>2.0900000000000003</v>
      </c>
      <c r="P11">
        <f>'IC. Exp'!N11-'IC. Exp'!N$19</f>
        <v>2.496</v>
      </c>
      <c r="Q11">
        <f>'IC. Exp'!O11-'IC. Exp'!O$19</f>
        <v>2.548</v>
      </c>
      <c r="R11">
        <f>'IC. Exp'!P11-'IC. Exp'!P$19</f>
        <v>2.84</v>
      </c>
      <c r="S11">
        <f>'IC. Exp'!Q11-'IC. Exp'!Q$19</f>
        <v>1.857</v>
      </c>
      <c r="T11">
        <f>'IC. Exp'!R11-'IC. Exp'!R$19</f>
        <v>-6.5529999999999999</v>
      </c>
    </row>
    <row r="12" spans="1:20" x14ac:dyDescent="0.2">
      <c r="A12" s="4" t="s">
        <v>28</v>
      </c>
      <c r="B12">
        <f>'IC. Exp'!B12-'IC. Exp'!B$19</f>
        <v>14366.88</v>
      </c>
      <c r="C12">
        <f>'IC. Exp'!C12-'IC. Exp'!C$19</f>
        <v>4209.7</v>
      </c>
      <c r="D12">
        <f>'IC. Exp'!D12-'IC. Exp'!D$19</f>
        <v>598.09999999999991</v>
      </c>
      <c r="E12">
        <f>'IC. Exp'!E12-'IC. Exp'!E$19</f>
        <v>170.45</v>
      </c>
      <c r="F12">
        <f t="shared" si="0"/>
        <v>384.27499999999998</v>
      </c>
      <c r="G12">
        <f>'IC. Exp'!F12-'IC. Exp'!F$19</f>
        <v>2423.5859999999998</v>
      </c>
      <c r="H12">
        <f>'IC. Exp'!G12-'IC. Exp'!G$19</f>
        <v>26.21</v>
      </c>
      <c r="I12">
        <f>'IC. Exp'!H12-'IC. Exp'!H$19</f>
        <v>17.677</v>
      </c>
      <c r="J12">
        <f>'IC. Exp'!I12-'IC. Exp'!I$19</f>
        <v>26.835000000000001</v>
      </c>
      <c r="K12">
        <f>'IC. Exp'!J12-'IC. Exp'!J$19</f>
        <v>4.8999999999999995E-2</v>
      </c>
      <c r="L12">
        <f>'IC. Exp'!K12-'IC. Exp'!K$19</f>
        <v>0.11399999999999999</v>
      </c>
      <c r="M12">
        <f t="shared" si="1"/>
        <v>8.1499999999999989E-2</v>
      </c>
      <c r="N12">
        <f>'IC. Exp'!L12-'IC. Exp'!L$19</f>
        <v>92.962000000000003</v>
      </c>
      <c r="O12">
        <f>'IC. Exp'!M12-'IC. Exp'!M$19</f>
        <v>1.5920000000000001</v>
      </c>
      <c r="P12">
        <f>'IC. Exp'!N12-'IC. Exp'!N$19</f>
        <v>1.627</v>
      </c>
      <c r="Q12">
        <f>'IC. Exp'!O12-'IC. Exp'!O$19</f>
        <v>2.1069999999999998</v>
      </c>
      <c r="R12">
        <f>'IC. Exp'!P12-'IC. Exp'!P$19</f>
        <v>2.4</v>
      </c>
      <c r="S12">
        <f>'IC. Exp'!Q12-'IC. Exp'!Q$19</f>
        <v>1.5939999999999999</v>
      </c>
      <c r="T12">
        <f>'IC. Exp'!R12-'IC. Exp'!R$19</f>
        <v>-6.3169999999999993</v>
      </c>
    </row>
    <row r="13" spans="1:20" x14ac:dyDescent="0.2">
      <c r="A13" s="4" t="s">
        <v>29</v>
      </c>
      <c r="B13">
        <f>'IC. Exp'!B13-'IC. Exp'!B$19</f>
        <v>17846.88</v>
      </c>
      <c r="C13">
        <f>'IC. Exp'!C13-'IC. Exp'!C$19</f>
        <v>5643.7</v>
      </c>
      <c r="D13">
        <f>'IC. Exp'!D13-'IC. Exp'!D$19</f>
        <v>653.29999999999995</v>
      </c>
      <c r="E13">
        <f>'IC. Exp'!E13-'IC. Exp'!E$19</f>
        <v>252.04999999999998</v>
      </c>
      <c r="F13">
        <f t="shared" si="0"/>
        <v>452.67499999999995</v>
      </c>
      <c r="G13">
        <f>'IC. Exp'!F13-'IC. Exp'!F$19</f>
        <v>6054.5860000000002</v>
      </c>
      <c r="H13">
        <f>'IC. Exp'!G13-'IC. Exp'!G$19</f>
        <v>-0.51000000000000156</v>
      </c>
      <c r="I13">
        <f>'IC. Exp'!H13-'IC. Exp'!H$19</f>
        <v>21.457000000000001</v>
      </c>
      <c r="J13">
        <f>'IC. Exp'!I13-'IC. Exp'!I$19</f>
        <v>96.364999999999995</v>
      </c>
      <c r="K13">
        <f>'IC. Exp'!J13-'IC. Exp'!J$19</f>
        <v>0.108</v>
      </c>
      <c r="L13">
        <f>'IC. Exp'!K13-'IC. Exp'!K$19</f>
        <v>9.8000000000000004E-2</v>
      </c>
      <c r="M13">
        <f t="shared" si="1"/>
        <v>0.10300000000000001</v>
      </c>
      <c r="N13">
        <f>'IC. Exp'!L13-'IC. Exp'!L$19</f>
        <v>143.06200000000001</v>
      </c>
      <c r="O13">
        <f>'IC. Exp'!M13-'IC. Exp'!M$19</f>
        <v>4.29</v>
      </c>
      <c r="P13">
        <f>'IC. Exp'!N13-'IC. Exp'!N$19</f>
        <v>4.3760000000000003</v>
      </c>
      <c r="Q13">
        <f>'IC. Exp'!O13-'IC. Exp'!O$19</f>
        <v>5.9189999999999996</v>
      </c>
      <c r="R13">
        <f>'IC. Exp'!P13-'IC. Exp'!P$19</f>
        <v>6.4619999999999997</v>
      </c>
      <c r="S13">
        <f>'IC. Exp'!Q13-'IC. Exp'!Q$19</f>
        <v>3.7600000000000002</v>
      </c>
      <c r="T13">
        <f>'IC. Exp'!R13-'IC. Exp'!R$19</f>
        <v>-6.194</v>
      </c>
    </row>
    <row r="14" spans="1:20" x14ac:dyDescent="0.2">
      <c r="A14" s="4" t="s">
        <v>30</v>
      </c>
      <c r="B14">
        <f>'IC. Exp'!B14-'IC. Exp'!B$19</f>
        <v>29326.880000000001</v>
      </c>
      <c r="C14">
        <f>'IC. Exp'!C14-'IC. Exp'!C$19</f>
        <v>8097.7</v>
      </c>
      <c r="D14">
        <f>'IC. Exp'!D14-'IC. Exp'!D$19</f>
        <v>788.09999999999991</v>
      </c>
      <c r="E14">
        <f>'IC. Exp'!E14-'IC. Exp'!E$19</f>
        <v>383.05</v>
      </c>
      <c r="F14">
        <f t="shared" si="0"/>
        <v>585.57499999999993</v>
      </c>
      <c r="G14">
        <f>'IC. Exp'!F14-'IC. Exp'!F$19</f>
        <v>10768.585999999999</v>
      </c>
      <c r="H14">
        <f>'IC. Exp'!G14-'IC. Exp'!G$19</f>
        <v>67.94</v>
      </c>
      <c r="I14">
        <f>'IC. Exp'!H14-'IC. Exp'!H$19</f>
        <v>28.377000000000002</v>
      </c>
      <c r="J14">
        <f>'IC. Exp'!I14-'IC. Exp'!I$19</f>
        <v>188.27500000000001</v>
      </c>
      <c r="K14">
        <f>'IC. Exp'!J14-'IC. Exp'!J$19</f>
        <v>0.187</v>
      </c>
      <c r="L14">
        <f>'IC. Exp'!K14-'IC. Exp'!K$19</f>
        <v>0.13700000000000001</v>
      </c>
      <c r="M14">
        <f t="shared" si="1"/>
        <v>0.16200000000000001</v>
      </c>
      <c r="N14">
        <f>'IC. Exp'!L14-'IC. Exp'!L$19</f>
        <v>292.762</v>
      </c>
      <c r="O14">
        <f>'IC. Exp'!M14-'IC. Exp'!M$19</f>
        <v>8.479000000000001</v>
      </c>
      <c r="P14">
        <f>'IC. Exp'!N14-'IC. Exp'!N$19</f>
        <v>8.6269999999999989</v>
      </c>
      <c r="Q14">
        <f>'IC. Exp'!O14-'IC. Exp'!O$19</f>
        <v>10.297000000000001</v>
      </c>
      <c r="R14">
        <f>'IC. Exp'!P14-'IC. Exp'!P$19</f>
        <v>11.083</v>
      </c>
      <c r="S14">
        <f>'IC. Exp'!Q14-'IC. Exp'!Q$19</f>
        <v>6.2829999999999995</v>
      </c>
      <c r="T14">
        <f>'IC. Exp'!R14-'IC. Exp'!R$19</f>
        <v>-5.8569999999999993</v>
      </c>
    </row>
    <row r="15" spans="1:20" x14ac:dyDescent="0.2">
      <c r="A15" s="4" t="s">
        <v>31</v>
      </c>
      <c r="B15">
        <f>'IC. Exp'!B15-'IC. Exp'!B$19</f>
        <v>19166.88</v>
      </c>
      <c r="C15">
        <f>'IC. Exp'!C15-'IC. Exp'!C$19</f>
        <v>5133.7</v>
      </c>
      <c r="D15">
        <f>'IC. Exp'!D15-'IC. Exp'!D$19</f>
        <v>713.4</v>
      </c>
      <c r="E15">
        <f>'IC. Exp'!E15-'IC. Exp'!E$19</f>
        <v>234.95000000000002</v>
      </c>
      <c r="F15">
        <f t="shared" si="0"/>
        <v>474.17500000000001</v>
      </c>
      <c r="G15">
        <f>'IC. Exp'!F15-'IC. Exp'!F$19</f>
        <v>4703.5860000000002</v>
      </c>
      <c r="H15">
        <f>'IC. Exp'!G15-'IC. Exp'!G$19</f>
        <v>9.9200000000000017</v>
      </c>
      <c r="I15">
        <f>'IC. Exp'!H15-'IC. Exp'!H$19</f>
        <v>21.937000000000001</v>
      </c>
      <c r="J15">
        <f>'IC. Exp'!I15-'IC. Exp'!I$19</f>
        <v>76.295000000000002</v>
      </c>
      <c r="K15">
        <f>'IC. Exp'!J15-'IC. Exp'!J$19</f>
        <v>0.10299999999999999</v>
      </c>
      <c r="L15">
        <f>'IC. Exp'!K15-'IC. Exp'!K$19</f>
        <v>0.13</v>
      </c>
      <c r="M15">
        <f t="shared" si="1"/>
        <v>0.11649999999999999</v>
      </c>
      <c r="N15">
        <f>'IC. Exp'!L15-'IC. Exp'!L$19</f>
        <v>152.36200000000002</v>
      </c>
      <c r="O15">
        <f>'IC. Exp'!M15-'IC. Exp'!M$19</f>
        <v>4.0709999999999997</v>
      </c>
      <c r="P15">
        <f>'IC. Exp'!N15-'IC. Exp'!N$19</f>
        <v>4.04</v>
      </c>
      <c r="Q15">
        <f>'IC. Exp'!O15-'IC. Exp'!O$19</f>
        <v>5.1069999999999993</v>
      </c>
      <c r="R15">
        <f>'IC. Exp'!P15-'IC. Exp'!P$19</f>
        <v>5.5670000000000002</v>
      </c>
      <c r="S15">
        <f>'IC. Exp'!Q15-'IC. Exp'!Q$19</f>
        <v>3.43</v>
      </c>
      <c r="T15">
        <f>'IC. Exp'!R15-'IC. Exp'!R$19</f>
        <v>-6.391</v>
      </c>
    </row>
    <row r="16" spans="1:20" x14ac:dyDescent="0.2">
      <c r="A16" s="4" t="s">
        <v>32</v>
      </c>
      <c r="B16">
        <f>'IC. Exp'!B16-'IC. Exp'!B$19</f>
        <v>20716.88</v>
      </c>
      <c r="C16">
        <f>'IC. Exp'!C16-'IC. Exp'!C$19</f>
        <v>3939.7</v>
      </c>
      <c r="D16">
        <f>'IC. Exp'!D16-'IC. Exp'!D$19</f>
        <v>720.9</v>
      </c>
      <c r="E16">
        <f>'IC. Exp'!E16-'IC. Exp'!E$19</f>
        <v>206.15</v>
      </c>
      <c r="F16">
        <f t="shared" si="0"/>
        <v>463.52499999999998</v>
      </c>
      <c r="G16">
        <f>'IC. Exp'!F16-'IC. Exp'!F$19</f>
        <v>4785.5860000000002</v>
      </c>
      <c r="H16">
        <f>'IC. Exp'!G16-'IC. Exp'!G$19</f>
        <v>19.189999999999998</v>
      </c>
      <c r="I16">
        <f>'IC. Exp'!H16-'IC. Exp'!H$19</f>
        <v>21.097000000000001</v>
      </c>
      <c r="J16">
        <f>'IC. Exp'!I16-'IC. Exp'!I$19</f>
        <v>66.545000000000002</v>
      </c>
      <c r="K16">
        <f>'IC. Exp'!J16-'IC. Exp'!J$19</f>
        <v>7.9319999999999995</v>
      </c>
      <c r="L16">
        <f>'IC. Exp'!K16-'IC. Exp'!K$19</f>
        <v>7.1819999999999995</v>
      </c>
      <c r="M16">
        <f t="shared" si="1"/>
        <v>7.5569999999999995</v>
      </c>
      <c r="N16">
        <f>'IC. Exp'!L16-'IC. Exp'!L$19</f>
        <v>155.762</v>
      </c>
      <c r="O16">
        <f>'IC. Exp'!M16-'IC. Exp'!M$19</f>
        <v>3.8780000000000001</v>
      </c>
      <c r="P16">
        <f>'IC. Exp'!N16-'IC. Exp'!N$19</f>
        <v>3.7230000000000003</v>
      </c>
      <c r="Q16">
        <f>'IC. Exp'!O16-'IC. Exp'!O$19</f>
        <v>4.9390000000000001</v>
      </c>
      <c r="R16">
        <f>'IC. Exp'!P16-'IC. Exp'!P$19</f>
        <v>5.4649999999999999</v>
      </c>
      <c r="S16">
        <f>'IC. Exp'!Q16-'IC. Exp'!Q$19</f>
        <v>3.24</v>
      </c>
      <c r="T16">
        <f>'IC. Exp'!R16-'IC. Exp'!R$19</f>
        <v>-6.2459999999999996</v>
      </c>
    </row>
    <row r="17" spans="1:20" x14ac:dyDescent="0.2">
      <c r="A17" s="4" t="s">
        <v>33</v>
      </c>
      <c r="B17">
        <f>'IC. Exp'!B17-'IC. Exp'!B$19</f>
        <v>22246.880000000001</v>
      </c>
      <c r="C17">
        <f>'IC. Exp'!C17-'IC. Exp'!C$19</f>
        <v>4243.7</v>
      </c>
      <c r="D17">
        <f>'IC. Exp'!D17-'IC. Exp'!D$19</f>
        <v>761.7</v>
      </c>
      <c r="E17">
        <f>'IC. Exp'!E17-'IC. Exp'!E$19</f>
        <v>262.75</v>
      </c>
      <c r="F17">
        <f t="shared" si="0"/>
        <v>512.22500000000002</v>
      </c>
      <c r="G17">
        <f>'IC. Exp'!F17-'IC. Exp'!F$19</f>
        <v>4787.5860000000002</v>
      </c>
      <c r="H17">
        <f>'IC. Exp'!G17-'IC. Exp'!G$19</f>
        <v>21.759999999999998</v>
      </c>
      <c r="I17">
        <f>'IC. Exp'!H17-'IC. Exp'!H$19</f>
        <v>23.497</v>
      </c>
      <c r="J17">
        <f>'IC. Exp'!I17-'IC. Exp'!I$19</f>
        <v>50.405000000000001</v>
      </c>
      <c r="K17">
        <f>'IC. Exp'!J17-'IC. Exp'!J$19</f>
        <v>7.9000000000000001E-2</v>
      </c>
      <c r="L17">
        <f>'IC. Exp'!K17-'IC. Exp'!K$19</f>
        <v>7.8E-2</v>
      </c>
      <c r="M17">
        <f t="shared" si="1"/>
        <v>7.85E-2</v>
      </c>
      <c r="N17">
        <f>'IC. Exp'!L17-'IC. Exp'!L$19</f>
        <v>170.66200000000001</v>
      </c>
      <c r="O17">
        <f>'IC. Exp'!M17-'IC. Exp'!M$19</f>
        <v>3.0300000000000002</v>
      </c>
      <c r="P17">
        <f>'IC. Exp'!N17-'IC. Exp'!N$19</f>
        <v>3.1910000000000003</v>
      </c>
      <c r="Q17">
        <f>'IC. Exp'!O17-'IC. Exp'!O$19</f>
        <v>3.6670000000000003</v>
      </c>
      <c r="R17">
        <f>'IC. Exp'!P17-'IC. Exp'!P$19</f>
        <v>4.1059999999999999</v>
      </c>
      <c r="S17">
        <f>'IC. Exp'!Q17-'IC. Exp'!Q$19</f>
        <v>2.794</v>
      </c>
      <c r="T17">
        <f>'IC. Exp'!R17-'IC. Exp'!R$19</f>
        <v>-6.3069999999999995</v>
      </c>
    </row>
    <row r="18" spans="1:20" x14ac:dyDescent="0.2">
      <c r="A18" s="4" t="s">
        <v>34</v>
      </c>
      <c r="B18">
        <f>'IC. Exp'!B18-'IC. Exp'!B$19</f>
        <v>14396.88</v>
      </c>
      <c r="C18">
        <f>'IC. Exp'!C18-'IC. Exp'!C$19</f>
        <v>2738.7</v>
      </c>
      <c r="D18">
        <f>'IC. Exp'!D18-'IC. Exp'!D$19</f>
        <v>722.59999999999991</v>
      </c>
      <c r="E18">
        <f>'IC. Exp'!E18-'IC. Exp'!E$19</f>
        <v>201.95</v>
      </c>
      <c r="F18">
        <f t="shared" si="0"/>
        <v>462.27499999999998</v>
      </c>
      <c r="G18">
        <f>'IC. Exp'!F18-'IC. Exp'!F$19</f>
        <v>3122.5859999999998</v>
      </c>
      <c r="H18">
        <f>'IC. Exp'!G18-'IC. Exp'!G$19</f>
        <v>-19.374000000000002</v>
      </c>
      <c r="I18">
        <f>'IC. Exp'!H18-'IC. Exp'!H$19</f>
        <v>18.027000000000001</v>
      </c>
      <c r="J18">
        <f>'IC. Exp'!I18-'IC. Exp'!I$19</f>
        <v>36.284999999999997</v>
      </c>
      <c r="K18">
        <f>'IC. Exp'!J18-'IC. Exp'!J$19</f>
        <v>9.8000000000000004E-2</v>
      </c>
      <c r="L18">
        <f>'IC. Exp'!K18-'IC. Exp'!K$19</f>
        <v>0.14200000000000002</v>
      </c>
      <c r="M18">
        <f t="shared" si="1"/>
        <v>0.12000000000000001</v>
      </c>
      <c r="N18">
        <f>'IC. Exp'!L18-'IC. Exp'!L$19</f>
        <v>99.771999999999991</v>
      </c>
      <c r="O18">
        <f>'IC. Exp'!M18-'IC. Exp'!M$19</f>
        <v>2.0420000000000003</v>
      </c>
      <c r="P18">
        <f>'IC. Exp'!N18-'IC. Exp'!N$19</f>
        <v>2.2549999999999999</v>
      </c>
      <c r="Q18">
        <f>'IC. Exp'!O18-'IC. Exp'!O$19</f>
        <v>2.5</v>
      </c>
      <c r="R18">
        <f>'IC. Exp'!P18-'IC. Exp'!P$19</f>
        <v>3.0179999999999998</v>
      </c>
      <c r="S18">
        <f>'IC. Exp'!Q18-'IC. Exp'!Q$19</f>
        <v>1.867</v>
      </c>
      <c r="T18">
        <f>'IC. Exp'!R18-'IC. Exp'!R$19</f>
        <v>-6.5669999999999993</v>
      </c>
    </row>
    <row r="19" spans="1:20" x14ac:dyDescent="0.2">
      <c r="A19" s="6" t="s">
        <v>44</v>
      </c>
      <c r="B19">
        <f>'IC. Exp'!B19-'IC. Exp'!B$19</f>
        <v>0</v>
      </c>
      <c r="C19">
        <f>'IC. Exp'!C19-'IC. Exp'!C$19</f>
        <v>0</v>
      </c>
      <c r="D19">
        <f>'IC. Exp'!D19-'IC. Exp'!D$19</f>
        <v>0</v>
      </c>
      <c r="E19">
        <f>'IC. Exp'!E19-'IC. Exp'!E$19</f>
        <v>0</v>
      </c>
      <c r="F19">
        <f t="shared" si="0"/>
        <v>0</v>
      </c>
      <c r="G19">
        <f>'IC. Exp'!F19-'IC. Exp'!F$19</f>
        <v>0</v>
      </c>
      <c r="H19">
        <f>'IC. Exp'!G19-'IC. Exp'!G$19</f>
        <v>0</v>
      </c>
      <c r="I19">
        <f>'IC. Exp'!H19-'IC. Exp'!H$19</f>
        <v>0</v>
      </c>
      <c r="J19">
        <f>'IC. Exp'!I19-'IC. Exp'!I$19</f>
        <v>0</v>
      </c>
      <c r="K19">
        <f>'IC. Exp'!J19-'IC. Exp'!J$19</f>
        <v>0</v>
      </c>
      <c r="L19">
        <f>'IC. Exp'!K19-'IC. Exp'!K$19</f>
        <v>0</v>
      </c>
      <c r="M19">
        <f t="shared" si="1"/>
        <v>0</v>
      </c>
      <c r="N19">
        <f>'IC. Exp'!L19-'IC. Exp'!L$19</f>
        <v>0</v>
      </c>
      <c r="O19">
        <f>'IC. Exp'!M19-'IC. Exp'!M$19</f>
        <v>0</v>
      </c>
      <c r="P19">
        <f>'IC. Exp'!N19-'IC. Exp'!N$19</f>
        <v>0</v>
      </c>
      <c r="Q19">
        <f>'IC. Exp'!O19-'IC. Exp'!O$19</f>
        <v>0</v>
      </c>
      <c r="R19">
        <f>'IC. Exp'!P19-'IC. Exp'!P$19</f>
        <v>0</v>
      </c>
      <c r="S19">
        <f>'IC. Exp'!Q19-'IC. Exp'!Q$19</f>
        <v>0</v>
      </c>
      <c r="T19">
        <f>'IC. Exp'!R19-'IC. Exp'!R$19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3F12-DC5A-F642-8E4B-BBC6FBE8E7C6}">
  <dimension ref="A1:P19"/>
  <sheetViews>
    <sheetView workbookViewId="0">
      <selection activeCell="K33" sqref="K33"/>
    </sheetView>
  </sheetViews>
  <sheetFormatPr baseColWidth="10" defaultRowHeight="15" x14ac:dyDescent="0.2"/>
  <cols>
    <col min="1" max="1" width="14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46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47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27236.880000000001</v>
      </c>
      <c r="C3">
        <v>8634.7000000000007</v>
      </c>
      <c r="D3">
        <v>403.625</v>
      </c>
      <c r="E3">
        <v>8200.5859999999993</v>
      </c>
      <c r="F3">
        <v>45.839999999999996</v>
      </c>
      <c r="G3">
        <v>23.287000000000003</v>
      </c>
      <c r="H3">
        <v>127.875</v>
      </c>
      <c r="I3">
        <v>8.6499999999999994E-2</v>
      </c>
      <c r="J3">
        <v>214.762</v>
      </c>
      <c r="K3">
        <v>5.968</v>
      </c>
      <c r="L3">
        <v>5.9390000000000001</v>
      </c>
      <c r="M3">
        <v>7.7989999999999995</v>
      </c>
      <c r="N3">
        <v>8.1720000000000006</v>
      </c>
      <c r="O3">
        <v>4.7559999999999993</v>
      </c>
      <c r="P3">
        <v>-6.1159999999999997</v>
      </c>
    </row>
    <row r="4" spans="1:16" x14ac:dyDescent="0.2">
      <c r="A4" s="4" t="s">
        <v>20</v>
      </c>
      <c r="B4">
        <v>30966.880000000001</v>
      </c>
      <c r="C4">
        <v>5769.7</v>
      </c>
      <c r="D4">
        <v>365.57499999999999</v>
      </c>
      <c r="E4">
        <v>7277.5860000000002</v>
      </c>
      <c r="F4">
        <v>16.560000000000002</v>
      </c>
      <c r="G4">
        <v>23.207000000000001</v>
      </c>
      <c r="H4">
        <v>86.564999999999998</v>
      </c>
      <c r="I4">
        <v>0.10450000000000001</v>
      </c>
      <c r="J4">
        <v>283.86200000000002</v>
      </c>
      <c r="K4">
        <v>4.9340000000000002</v>
      </c>
      <c r="L4">
        <v>4.8170000000000002</v>
      </c>
      <c r="M4">
        <v>6.3289999999999997</v>
      </c>
      <c r="N4">
        <v>6.7729999999999997</v>
      </c>
      <c r="O4">
        <v>4.069</v>
      </c>
      <c r="P4">
        <v>-6.3059999999999992</v>
      </c>
    </row>
    <row r="5" spans="1:16" x14ac:dyDescent="0.2">
      <c r="A5" s="4" t="s">
        <v>21</v>
      </c>
      <c r="B5">
        <v>24196.880000000001</v>
      </c>
      <c r="C5">
        <v>4936.7</v>
      </c>
      <c r="D5">
        <v>330.125</v>
      </c>
      <c r="E5">
        <v>5223.5860000000002</v>
      </c>
      <c r="F5">
        <v>-14.38</v>
      </c>
      <c r="G5">
        <v>19.477</v>
      </c>
      <c r="H5">
        <v>55.545000000000002</v>
      </c>
      <c r="I5">
        <v>7.2000000000000008E-2</v>
      </c>
      <c r="J5">
        <v>273.762</v>
      </c>
      <c r="K5">
        <v>3.3660000000000001</v>
      </c>
      <c r="L5">
        <v>3.1840000000000002</v>
      </c>
      <c r="M5">
        <v>4.5049999999999999</v>
      </c>
      <c r="N5">
        <v>4.6529999999999996</v>
      </c>
      <c r="O5">
        <v>2.8380000000000001</v>
      </c>
      <c r="P5">
        <v>-6.5669999999999993</v>
      </c>
    </row>
    <row r="6" spans="1:16" x14ac:dyDescent="0.2">
      <c r="A6" s="4" t="s">
        <v>22</v>
      </c>
      <c r="B6">
        <v>23826.880000000001</v>
      </c>
      <c r="C6">
        <v>4668.7</v>
      </c>
      <c r="D6">
        <v>409.17500000000001</v>
      </c>
      <c r="E6">
        <v>6892.5860000000002</v>
      </c>
      <c r="F6">
        <v>-4.620000000000001</v>
      </c>
      <c r="G6">
        <v>23.307000000000002</v>
      </c>
      <c r="H6">
        <v>89.775000000000006</v>
      </c>
      <c r="I6">
        <v>9.6500000000000002E-2</v>
      </c>
      <c r="J6">
        <v>242.06200000000001</v>
      </c>
      <c r="K6">
        <v>4.5920000000000005</v>
      </c>
      <c r="L6">
        <v>4.6520000000000001</v>
      </c>
      <c r="M6">
        <v>5.7459999999999996</v>
      </c>
      <c r="N6">
        <v>6.0540000000000003</v>
      </c>
      <c r="O6">
        <v>3.4260000000000002</v>
      </c>
      <c r="P6">
        <v>-6.4559999999999995</v>
      </c>
    </row>
    <row r="7" spans="1:16" x14ac:dyDescent="0.2">
      <c r="A7" s="4" t="s">
        <v>23</v>
      </c>
      <c r="B7">
        <v>7595.88</v>
      </c>
      <c r="C7">
        <v>1018.7</v>
      </c>
      <c r="D7">
        <v>-17.425000000000011</v>
      </c>
      <c r="E7">
        <v>1793.586</v>
      </c>
      <c r="F7">
        <v>156.13999999999999</v>
      </c>
      <c r="G7">
        <v>0.57799999999999985</v>
      </c>
      <c r="H7">
        <v>19.024999999999999</v>
      </c>
      <c r="I7">
        <v>2.8499999999999998E-2</v>
      </c>
      <c r="J7">
        <v>82.652000000000001</v>
      </c>
      <c r="K7">
        <v>1.3320000000000001</v>
      </c>
      <c r="L7">
        <v>0.90200000000000002</v>
      </c>
      <c r="M7">
        <v>2.1520000000000001</v>
      </c>
      <c r="N7">
        <v>2.403</v>
      </c>
      <c r="O7">
        <v>1.399</v>
      </c>
      <c r="P7">
        <v>-4.234</v>
      </c>
    </row>
    <row r="8" spans="1:16" x14ac:dyDescent="0.2">
      <c r="A8" s="4" t="s">
        <v>24</v>
      </c>
      <c r="B8">
        <v>7911.88</v>
      </c>
      <c r="C8">
        <v>1792.7</v>
      </c>
      <c r="D8">
        <v>-12.271999999999995</v>
      </c>
      <c r="E8">
        <v>1771.586</v>
      </c>
      <c r="F8">
        <v>73.539999999999992</v>
      </c>
      <c r="G8">
        <v>-0.16000000000000014</v>
      </c>
      <c r="H8">
        <v>29.515000000000001</v>
      </c>
      <c r="I8">
        <v>3.6999999999999998E-2</v>
      </c>
      <c r="J8">
        <v>93.682000000000002</v>
      </c>
      <c r="K8">
        <v>2.08</v>
      </c>
      <c r="L8">
        <v>1.123</v>
      </c>
      <c r="M8">
        <v>3.1880000000000002</v>
      </c>
      <c r="N8">
        <v>3.4859999999999998</v>
      </c>
      <c r="O8">
        <v>1.9</v>
      </c>
      <c r="P8">
        <v>-6.7679999999999998</v>
      </c>
    </row>
    <row r="9" spans="1:16" x14ac:dyDescent="0.2">
      <c r="A9" s="4" t="s">
        <v>25</v>
      </c>
      <c r="B9">
        <v>12416.88</v>
      </c>
      <c r="C9">
        <v>1640.7</v>
      </c>
      <c r="D9">
        <v>-9.0920000000000059</v>
      </c>
      <c r="E9">
        <v>2513.5859999999998</v>
      </c>
      <c r="F9">
        <v>95.740000000000009</v>
      </c>
      <c r="G9">
        <v>6.020999999999999</v>
      </c>
      <c r="H9">
        <v>27.324999999999999</v>
      </c>
      <c r="I9">
        <v>4.4500000000000005E-2</v>
      </c>
      <c r="J9">
        <v>137.46200000000002</v>
      </c>
      <c r="K9">
        <v>1.9470000000000001</v>
      </c>
      <c r="L9">
        <v>1.897</v>
      </c>
      <c r="M9">
        <v>2.5020000000000002</v>
      </c>
      <c r="N9">
        <v>2.8679999999999999</v>
      </c>
      <c r="O9">
        <v>1.8619999999999999</v>
      </c>
      <c r="P9">
        <v>-6.8419999999999996</v>
      </c>
    </row>
    <row r="10" spans="1:16" x14ac:dyDescent="0.2">
      <c r="A10" s="4" t="s">
        <v>26</v>
      </c>
      <c r="B10">
        <v>8027.88</v>
      </c>
      <c r="C10">
        <v>1952.7</v>
      </c>
      <c r="D10">
        <v>-9.8150000000000155</v>
      </c>
      <c r="E10">
        <v>1175.586</v>
      </c>
      <c r="F10">
        <v>52.199999999999996</v>
      </c>
      <c r="G10">
        <v>-0.38200000000000012</v>
      </c>
      <c r="H10">
        <v>6.76</v>
      </c>
      <c r="I10">
        <v>2.1999999999999999E-2</v>
      </c>
      <c r="J10">
        <v>73.561999999999998</v>
      </c>
      <c r="K10">
        <v>0.90500000000000003</v>
      </c>
      <c r="L10">
        <v>0.55199999999999994</v>
      </c>
      <c r="M10">
        <v>1.099</v>
      </c>
      <c r="N10">
        <v>1.35</v>
      </c>
      <c r="O10">
        <v>0.96500000000000008</v>
      </c>
      <c r="P10">
        <v>-7.0449999999999999</v>
      </c>
    </row>
    <row r="11" spans="1:16" x14ac:dyDescent="0.2">
      <c r="A11" s="4" t="s">
        <v>27</v>
      </c>
      <c r="B11">
        <v>19416.88</v>
      </c>
      <c r="C11">
        <v>3603.7</v>
      </c>
      <c r="D11">
        <v>380.77499999999998</v>
      </c>
      <c r="E11">
        <v>3525.5859999999998</v>
      </c>
      <c r="F11">
        <v>-14.57</v>
      </c>
      <c r="G11">
        <v>18.337</v>
      </c>
      <c r="H11">
        <v>33.835000000000001</v>
      </c>
      <c r="I11">
        <v>9.6000000000000002E-2</v>
      </c>
      <c r="J11">
        <v>125.262</v>
      </c>
      <c r="K11">
        <v>2.0900000000000003</v>
      </c>
      <c r="L11">
        <v>2.496</v>
      </c>
      <c r="M11">
        <v>2.548</v>
      </c>
      <c r="N11">
        <v>2.84</v>
      </c>
      <c r="O11">
        <v>1.857</v>
      </c>
      <c r="P11">
        <v>-6.5529999999999999</v>
      </c>
    </row>
    <row r="12" spans="1:16" x14ac:dyDescent="0.2">
      <c r="A12" s="4" t="s">
        <v>28</v>
      </c>
      <c r="B12">
        <v>14366.88</v>
      </c>
      <c r="C12">
        <v>4209.7</v>
      </c>
      <c r="D12">
        <v>384.27499999999998</v>
      </c>
      <c r="E12">
        <v>2423.5859999999998</v>
      </c>
      <c r="F12">
        <v>26.21</v>
      </c>
      <c r="G12">
        <v>17.677</v>
      </c>
      <c r="H12">
        <v>26.835000000000001</v>
      </c>
      <c r="I12">
        <v>8.1499999999999989E-2</v>
      </c>
      <c r="J12">
        <v>92.962000000000003</v>
      </c>
      <c r="K12">
        <v>1.5920000000000001</v>
      </c>
      <c r="L12">
        <v>1.627</v>
      </c>
      <c r="M12">
        <v>2.1069999999999998</v>
      </c>
      <c r="N12">
        <v>2.4</v>
      </c>
      <c r="O12">
        <v>1.5939999999999999</v>
      </c>
      <c r="P12">
        <v>-6.3169999999999993</v>
      </c>
    </row>
    <row r="13" spans="1:16" x14ac:dyDescent="0.2">
      <c r="A13" s="4" t="s">
        <v>29</v>
      </c>
      <c r="B13">
        <v>17846.88</v>
      </c>
      <c r="C13">
        <v>5643.7</v>
      </c>
      <c r="D13">
        <v>452.67499999999995</v>
      </c>
      <c r="E13">
        <v>6054.5860000000002</v>
      </c>
      <c r="F13">
        <v>-0.51000000000000156</v>
      </c>
      <c r="G13">
        <v>21.457000000000001</v>
      </c>
      <c r="H13">
        <v>96.364999999999995</v>
      </c>
      <c r="I13">
        <v>0.10300000000000001</v>
      </c>
      <c r="J13">
        <v>143.06200000000001</v>
      </c>
      <c r="K13">
        <v>4.29</v>
      </c>
      <c r="L13">
        <v>4.3760000000000003</v>
      </c>
      <c r="M13">
        <v>5.9189999999999996</v>
      </c>
      <c r="N13">
        <v>6.4619999999999997</v>
      </c>
      <c r="O13">
        <v>3.7600000000000002</v>
      </c>
      <c r="P13">
        <v>-6.194</v>
      </c>
    </row>
    <row r="14" spans="1:16" x14ac:dyDescent="0.2">
      <c r="A14" s="4" t="s">
        <v>30</v>
      </c>
      <c r="B14">
        <v>29326.880000000001</v>
      </c>
      <c r="C14">
        <v>8097.7</v>
      </c>
      <c r="D14">
        <v>585.57499999999993</v>
      </c>
      <c r="E14">
        <v>10768.585999999999</v>
      </c>
      <c r="F14">
        <v>67.94</v>
      </c>
      <c r="G14">
        <v>28.377000000000002</v>
      </c>
      <c r="H14">
        <v>188.27500000000001</v>
      </c>
      <c r="I14">
        <v>0.16200000000000001</v>
      </c>
      <c r="J14">
        <v>292.762</v>
      </c>
      <c r="K14">
        <v>8.479000000000001</v>
      </c>
      <c r="L14">
        <v>8.6269999999999989</v>
      </c>
      <c r="M14">
        <v>10.297000000000001</v>
      </c>
      <c r="N14">
        <v>11.083</v>
      </c>
      <c r="O14">
        <v>6.2829999999999995</v>
      </c>
      <c r="P14">
        <v>-5.8569999999999993</v>
      </c>
    </row>
    <row r="15" spans="1:16" x14ac:dyDescent="0.2">
      <c r="A15" s="4" t="s">
        <v>31</v>
      </c>
      <c r="B15">
        <v>19166.88</v>
      </c>
      <c r="C15">
        <v>5133.7</v>
      </c>
      <c r="D15">
        <v>474.17500000000001</v>
      </c>
      <c r="E15">
        <v>4703.5860000000002</v>
      </c>
      <c r="F15">
        <v>9.9200000000000017</v>
      </c>
      <c r="G15">
        <v>21.937000000000001</v>
      </c>
      <c r="H15">
        <v>76.295000000000002</v>
      </c>
      <c r="I15">
        <v>0.11649999999999999</v>
      </c>
      <c r="J15">
        <v>152.36200000000002</v>
      </c>
      <c r="K15">
        <v>4.0709999999999997</v>
      </c>
      <c r="L15">
        <v>4.04</v>
      </c>
      <c r="M15">
        <v>5.1069999999999993</v>
      </c>
      <c r="N15">
        <v>5.5670000000000002</v>
      </c>
      <c r="O15">
        <v>3.43</v>
      </c>
      <c r="P15">
        <v>-6.391</v>
      </c>
    </row>
    <row r="16" spans="1:16" x14ac:dyDescent="0.2">
      <c r="A16" s="4" t="s">
        <v>32</v>
      </c>
      <c r="B16">
        <v>20716.88</v>
      </c>
      <c r="C16">
        <v>3939.7</v>
      </c>
      <c r="D16">
        <v>463.52499999999998</v>
      </c>
      <c r="E16">
        <v>4785.5860000000002</v>
      </c>
      <c r="F16">
        <v>19.189999999999998</v>
      </c>
      <c r="G16">
        <v>21.097000000000001</v>
      </c>
      <c r="H16">
        <v>66.545000000000002</v>
      </c>
      <c r="I16">
        <v>7.5569999999999995</v>
      </c>
      <c r="J16">
        <v>155.762</v>
      </c>
      <c r="K16">
        <v>3.8780000000000001</v>
      </c>
      <c r="L16">
        <v>3.7230000000000003</v>
      </c>
      <c r="M16">
        <v>4.9390000000000001</v>
      </c>
      <c r="N16">
        <v>5.4649999999999999</v>
      </c>
      <c r="O16">
        <v>3.24</v>
      </c>
      <c r="P16">
        <v>-6.2459999999999996</v>
      </c>
    </row>
    <row r="17" spans="1:16" x14ac:dyDescent="0.2">
      <c r="A17" s="4" t="s">
        <v>33</v>
      </c>
      <c r="B17">
        <v>22246.880000000001</v>
      </c>
      <c r="C17">
        <v>4243.7</v>
      </c>
      <c r="D17">
        <v>512.22500000000002</v>
      </c>
      <c r="E17">
        <v>4787.5860000000002</v>
      </c>
      <c r="F17">
        <v>21.759999999999998</v>
      </c>
      <c r="G17">
        <v>23.497</v>
      </c>
      <c r="H17">
        <v>50.405000000000001</v>
      </c>
      <c r="I17">
        <v>7.85E-2</v>
      </c>
      <c r="J17">
        <v>170.66200000000001</v>
      </c>
      <c r="K17">
        <v>3.0300000000000002</v>
      </c>
      <c r="L17">
        <v>3.1910000000000003</v>
      </c>
      <c r="M17">
        <v>3.6670000000000003</v>
      </c>
      <c r="N17">
        <v>4.1059999999999999</v>
      </c>
      <c r="O17">
        <v>2.794</v>
      </c>
      <c r="P17">
        <v>-6.3069999999999995</v>
      </c>
    </row>
    <row r="18" spans="1:16" x14ac:dyDescent="0.2">
      <c r="A18" s="4" t="s">
        <v>34</v>
      </c>
      <c r="B18">
        <v>14396.88</v>
      </c>
      <c r="C18">
        <v>2738.7</v>
      </c>
      <c r="D18">
        <v>462.27499999999998</v>
      </c>
      <c r="E18">
        <v>3122.5859999999998</v>
      </c>
      <c r="F18">
        <v>-19.374000000000002</v>
      </c>
      <c r="G18">
        <v>18.027000000000001</v>
      </c>
      <c r="H18">
        <v>36.284999999999997</v>
      </c>
      <c r="I18">
        <v>0.12000000000000001</v>
      </c>
      <c r="J18">
        <v>99.771999999999991</v>
      </c>
      <c r="K18">
        <v>2.0420000000000003</v>
      </c>
      <c r="L18">
        <v>2.2549999999999999</v>
      </c>
      <c r="M18">
        <v>2.5</v>
      </c>
      <c r="N18">
        <v>3.0179999999999998</v>
      </c>
      <c r="O18">
        <v>1.867</v>
      </c>
      <c r="P18">
        <v>-6.5669999999999993</v>
      </c>
    </row>
    <row r="19" spans="1:16" x14ac:dyDescent="0.2">
      <c r="A19" s="7" t="s">
        <v>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7399-A4B4-2142-850C-2460B1C67875}">
  <dimension ref="A1:T12"/>
  <sheetViews>
    <sheetView workbookViewId="0">
      <selection activeCell="G30" sqref="G30"/>
    </sheetView>
  </sheetViews>
  <sheetFormatPr baseColWidth="10" defaultRowHeight="15" x14ac:dyDescent="0.2"/>
  <cols>
    <col min="1" max="1" width="14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47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</row>
    <row r="3" spans="1:20" x14ac:dyDescent="0.2">
      <c r="A3" s="4" t="s">
        <v>35</v>
      </c>
      <c r="B3">
        <f>'IC. Exp'!B20-'IC. Exp'!B$24</f>
        <v>27138.12</v>
      </c>
      <c r="C3">
        <f>'IC. Exp'!C20-'IC. Exp'!C$24</f>
        <v>2225.9</v>
      </c>
      <c r="D3">
        <f>'IC. Exp'!D20-'IC. Exp'!D$24</f>
        <v>732.3</v>
      </c>
      <c r="E3">
        <f>'IC. Exp'!E20-'IC. Exp'!E$24</f>
        <v>190.82000000000002</v>
      </c>
      <c r="F3">
        <f>AVERAGE(D3:E3)</f>
        <v>461.56</v>
      </c>
      <c r="G3">
        <f>'IC. Exp'!F20-'IC. Exp'!F$24</f>
        <v>7189.0230000000001</v>
      </c>
      <c r="H3">
        <f>'IC. Exp'!G20-'IC. Exp'!G$24</f>
        <v>97.890999999999991</v>
      </c>
      <c r="I3">
        <f>'IC. Exp'!H20-'IC. Exp'!H$24</f>
        <v>15.589000000000002</v>
      </c>
      <c r="J3">
        <f>'IC. Exp'!I20-'IC. Exp'!I$24</f>
        <v>25.766000000000002</v>
      </c>
      <c r="K3">
        <f>'IC. Exp'!J20-'IC. Exp'!J$24</f>
        <v>6.5000000000000002E-2</v>
      </c>
      <c r="L3">
        <f>'IC. Exp'!K20-'IC. Exp'!K$24</f>
        <v>8.2000000000000003E-2</v>
      </c>
      <c r="M3">
        <f>AVERAGE(K3:L3)</f>
        <v>7.350000000000001E-2</v>
      </c>
      <c r="N3">
        <f>'IC. Exp'!L20-'IC. Exp'!L$24</f>
        <v>247.88300000000001</v>
      </c>
      <c r="O3">
        <f>'IC. Exp'!M20-'IC. Exp'!M$24</f>
        <v>0.752</v>
      </c>
      <c r="P3">
        <f>'IC. Exp'!N20-'IC. Exp'!N$24</f>
        <v>0.313</v>
      </c>
      <c r="Q3">
        <f>'IC. Exp'!O20-'IC. Exp'!O$24</f>
        <v>1.077</v>
      </c>
      <c r="R3">
        <f>'IC. Exp'!P20-'IC. Exp'!P$24</f>
        <v>1.2389999999999999</v>
      </c>
      <c r="S3">
        <f>'IC. Exp'!Q20-'IC. Exp'!Q$24</f>
        <v>0.75100000000000011</v>
      </c>
      <c r="T3">
        <f>'IC. Exp'!R20-'IC. Exp'!R$24</f>
        <v>1.347</v>
      </c>
    </row>
    <row r="4" spans="1:20" x14ac:dyDescent="0.2">
      <c r="A4" s="4" t="s">
        <v>36</v>
      </c>
      <c r="B4">
        <f>'IC. Exp'!B21-'IC. Exp'!B$24</f>
        <v>20628.12</v>
      </c>
      <c r="C4">
        <f>'IC. Exp'!C21-'IC. Exp'!C$24</f>
        <v>2450.9</v>
      </c>
      <c r="D4">
        <f>'IC. Exp'!D21-'IC. Exp'!D$24</f>
        <v>724.7</v>
      </c>
      <c r="E4">
        <f>'IC. Exp'!E21-'IC. Exp'!E$24</f>
        <v>247.82000000000002</v>
      </c>
      <c r="F4">
        <f t="shared" ref="F4:F12" si="0">AVERAGE(D4:E4)</f>
        <v>486.26000000000005</v>
      </c>
      <c r="G4">
        <f>'IC. Exp'!F21-'IC. Exp'!F$24</f>
        <v>7076.0230000000001</v>
      </c>
      <c r="H4">
        <f>'IC. Exp'!G21-'IC. Exp'!G$24</f>
        <v>39.350999999999999</v>
      </c>
      <c r="I4">
        <f>'IC. Exp'!H21-'IC. Exp'!H$24</f>
        <v>12.358999999999998</v>
      </c>
      <c r="J4">
        <f>'IC. Exp'!I21-'IC. Exp'!I$24</f>
        <v>28.646000000000001</v>
      </c>
      <c r="K4">
        <f>'IC. Exp'!J21-'IC. Exp'!J$24</f>
        <v>8.6999999999999994E-2</v>
      </c>
      <c r="L4">
        <f>'IC. Exp'!K21-'IC. Exp'!K$24</f>
        <v>0.13100000000000001</v>
      </c>
      <c r="M4">
        <f t="shared" ref="M4:M12" si="1">AVERAGE(K4:L4)</f>
        <v>0.109</v>
      </c>
      <c r="N4">
        <f>'IC. Exp'!L21-'IC. Exp'!L$24</f>
        <v>304.28299999999996</v>
      </c>
      <c r="O4">
        <f>'IC. Exp'!M21-'IC. Exp'!M$24</f>
        <v>1.3069999999999999</v>
      </c>
      <c r="P4">
        <f>'IC. Exp'!N21-'IC. Exp'!N$24</f>
        <v>0.52100000000000002</v>
      </c>
      <c r="Q4">
        <f>'IC. Exp'!O21-'IC. Exp'!O$24</f>
        <v>1.9690000000000001</v>
      </c>
      <c r="R4">
        <f>'IC. Exp'!P21-'IC. Exp'!P$24</f>
        <v>2.141</v>
      </c>
      <c r="S4">
        <f>'IC. Exp'!Q21-'IC. Exp'!Q$24</f>
        <v>1.3110000000000002</v>
      </c>
      <c r="T4">
        <f>'IC. Exp'!R21-'IC. Exp'!R$24</f>
        <v>1.0780000000000001</v>
      </c>
    </row>
    <row r="5" spans="1:20" x14ac:dyDescent="0.2">
      <c r="A5" s="4" t="s">
        <v>37</v>
      </c>
      <c r="B5">
        <f>'IC. Exp'!B22-'IC. Exp'!B$24</f>
        <v>21398.12</v>
      </c>
      <c r="C5">
        <f>'IC. Exp'!C22-'IC. Exp'!C$24</f>
        <v>4673.8999999999996</v>
      </c>
      <c r="D5">
        <f>'IC. Exp'!D22-'IC. Exp'!D$24</f>
        <v>759.8</v>
      </c>
      <c r="E5">
        <f>'IC. Exp'!E22-'IC. Exp'!E$24</f>
        <v>271.91999999999996</v>
      </c>
      <c r="F5">
        <f t="shared" si="0"/>
        <v>515.8599999999999</v>
      </c>
      <c r="G5">
        <f>'IC. Exp'!F22-'IC. Exp'!F$24</f>
        <v>7232.0230000000001</v>
      </c>
      <c r="H5">
        <f>'IC. Exp'!G22-'IC. Exp'!G$24</f>
        <v>63.500999999999998</v>
      </c>
      <c r="I5">
        <f>'IC. Exp'!H22-'IC. Exp'!H$24</f>
        <v>12.599</v>
      </c>
      <c r="J5">
        <f>'IC. Exp'!I22-'IC. Exp'!I$24</f>
        <v>22.946000000000002</v>
      </c>
      <c r="K5">
        <f>'IC. Exp'!J22-'IC. Exp'!J$24</f>
        <v>0.10500000000000001</v>
      </c>
      <c r="L5">
        <f>'IC. Exp'!K22-'IC. Exp'!K$24</f>
        <v>0.156</v>
      </c>
      <c r="M5">
        <f t="shared" si="1"/>
        <v>0.1305</v>
      </c>
      <c r="N5">
        <f>'IC. Exp'!L22-'IC. Exp'!L$24</f>
        <v>343.18299999999999</v>
      </c>
      <c r="O5">
        <f>'IC. Exp'!M22-'IC. Exp'!M$24</f>
        <v>1.4910000000000001</v>
      </c>
      <c r="P5">
        <f>'IC. Exp'!N22-'IC. Exp'!N$24</f>
        <v>0.54100000000000004</v>
      </c>
      <c r="Q5">
        <f>'IC. Exp'!O22-'IC. Exp'!O$24</f>
        <v>1.8049999999999999</v>
      </c>
      <c r="R5">
        <f>'IC. Exp'!P22-'IC. Exp'!P$24</f>
        <v>2.105</v>
      </c>
      <c r="S5">
        <f>'IC. Exp'!Q22-'IC. Exp'!Q$24</f>
        <v>1.4890000000000001</v>
      </c>
      <c r="T5">
        <f>'IC. Exp'!R22-'IC. Exp'!R$24</f>
        <v>1.0870000000000002</v>
      </c>
    </row>
    <row r="6" spans="1:20" x14ac:dyDescent="0.2">
      <c r="A6" s="4" t="s">
        <v>38</v>
      </c>
      <c r="B6">
        <f>'IC. Exp'!B23-'IC. Exp'!B$24</f>
        <v>17738.12</v>
      </c>
      <c r="C6">
        <f>'IC. Exp'!C23-'IC. Exp'!C$24</f>
        <v>1938.9</v>
      </c>
      <c r="D6">
        <f>'IC. Exp'!D23-'IC. Exp'!D$24</f>
        <v>724.90000000000009</v>
      </c>
      <c r="E6">
        <f>'IC. Exp'!E23-'IC. Exp'!E$24</f>
        <v>300.21999999999997</v>
      </c>
      <c r="F6">
        <f t="shared" si="0"/>
        <v>512.56000000000006</v>
      </c>
      <c r="G6">
        <f>'IC. Exp'!F23-'IC. Exp'!F$24</f>
        <v>5873.0230000000001</v>
      </c>
      <c r="H6">
        <f>'IC. Exp'!G23-'IC. Exp'!G$24</f>
        <v>11.341000000000001</v>
      </c>
      <c r="I6">
        <f>'IC. Exp'!H23-'IC. Exp'!H$24</f>
        <v>12.099</v>
      </c>
      <c r="J6">
        <f>'IC. Exp'!I23-'IC. Exp'!I$24</f>
        <v>23.776</v>
      </c>
      <c r="K6">
        <f>'IC. Exp'!J23-'IC. Exp'!J$24</f>
        <v>4.4999999999999998E-2</v>
      </c>
      <c r="L6">
        <f>'IC. Exp'!K23-'IC. Exp'!K$24</f>
        <v>0.105</v>
      </c>
      <c r="M6">
        <f t="shared" si="1"/>
        <v>7.4999999999999997E-2</v>
      </c>
      <c r="N6">
        <f>'IC. Exp'!L23-'IC. Exp'!L$24</f>
        <v>248.28300000000002</v>
      </c>
      <c r="O6">
        <f>'IC. Exp'!M23-'IC. Exp'!M$24</f>
        <v>1.1120000000000001</v>
      </c>
      <c r="P6">
        <f>'IC. Exp'!N23-'IC. Exp'!N$24</f>
        <v>0.50600000000000001</v>
      </c>
      <c r="Q6">
        <f>'IC. Exp'!O23-'IC. Exp'!O$24</f>
        <v>1.6890000000000001</v>
      </c>
      <c r="R6">
        <f>'IC. Exp'!P23-'IC. Exp'!P$24</f>
        <v>1.8739999999999999</v>
      </c>
      <c r="S6">
        <f>'IC. Exp'!Q23-'IC. Exp'!Q$24</f>
        <v>1.169</v>
      </c>
      <c r="T6">
        <f>'IC. Exp'!R23-'IC. Exp'!R$24</f>
        <v>0.90300000000000002</v>
      </c>
    </row>
    <row r="7" spans="1:20" x14ac:dyDescent="0.2">
      <c r="A7" s="6" t="s">
        <v>45</v>
      </c>
      <c r="B7">
        <f>'IC. Exp'!B24-'IC. Exp'!B$24</f>
        <v>0</v>
      </c>
      <c r="C7">
        <f>'IC. Exp'!C24-'IC. Exp'!C$24</f>
        <v>0</v>
      </c>
      <c r="D7">
        <f>'IC. Exp'!D24-'IC. Exp'!D$24</f>
        <v>0</v>
      </c>
      <c r="E7">
        <f>'IC. Exp'!E24-'IC. Exp'!E$24</f>
        <v>0</v>
      </c>
      <c r="F7">
        <f t="shared" si="0"/>
        <v>0</v>
      </c>
      <c r="G7">
        <f>'IC. Exp'!F24-'IC. Exp'!F$24</f>
        <v>0</v>
      </c>
      <c r="H7">
        <f>'IC. Exp'!G24-'IC. Exp'!G$24</f>
        <v>0</v>
      </c>
      <c r="I7">
        <f>'IC. Exp'!H24-'IC. Exp'!H$24</f>
        <v>0</v>
      </c>
      <c r="J7">
        <f>'IC. Exp'!I24-'IC. Exp'!I$24</f>
        <v>0</v>
      </c>
      <c r="K7">
        <f>'IC. Exp'!J24-'IC. Exp'!J$24</f>
        <v>0</v>
      </c>
      <c r="L7">
        <f>'IC. Exp'!K24-'IC. Exp'!K$24</f>
        <v>0</v>
      </c>
      <c r="M7">
        <f t="shared" si="1"/>
        <v>0</v>
      </c>
      <c r="N7">
        <f>'IC. Exp'!L24-'IC. Exp'!L$24</f>
        <v>0</v>
      </c>
      <c r="O7">
        <f>'IC. Exp'!M24-'IC. Exp'!M$24</f>
        <v>0</v>
      </c>
      <c r="P7">
        <f>'IC. Exp'!N24-'IC. Exp'!N$24</f>
        <v>0</v>
      </c>
      <c r="Q7">
        <f>'IC. Exp'!O24-'IC. Exp'!O$24</f>
        <v>0</v>
      </c>
      <c r="R7">
        <f>'IC. Exp'!P24-'IC. Exp'!P$24</f>
        <v>0</v>
      </c>
      <c r="S7">
        <f>'IC. Exp'!Q24-'IC. Exp'!Q$24</f>
        <v>0</v>
      </c>
      <c r="T7">
        <f>'IC. Exp'!R24-'IC. Exp'!R$24</f>
        <v>0</v>
      </c>
    </row>
    <row r="8" spans="1:20" x14ac:dyDescent="0.2">
      <c r="A8" s="4" t="s">
        <v>39</v>
      </c>
      <c r="B8">
        <f>'IC. Exp'!B25-'IC. Exp'!B$29</f>
        <v>33074.199999999997</v>
      </c>
      <c r="C8">
        <f>'IC. Exp'!C25-'IC. Exp'!C$29</f>
        <v>1660</v>
      </c>
      <c r="D8">
        <f>'IC. Exp'!D25-'IC. Exp'!D$29</f>
        <v>688.5</v>
      </c>
      <c r="E8">
        <f>'IC. Exp'!E25-'IC. Exp'!E$29</f>
        <v>229.08999999999997</v>
      </c>
      <c r="F8">
        <f t="shared" si="0"/>
        <v>458.79499999999996</v>
      </c>
      <c r="G8">
        <f>'IC. Exp'!F25-'IC. Exp'!F$29</f>
        <v>6468.585</v>
      </c>
      <c r="H8">
        <f>'IC. Exp'!G25-'IC. Exp'!G$29</f>
        <v>42.266999999999996</v>
      </c>
      <c r="I8">
        <f>'IC. Exp'!H25-'IC. Exp'!H$29</f>
        <v>10.779</v>
      </c>
      <c r="J8">
        <f>'IC. Exp'!I25-'IC. Exp'!I$29</f>
        <v>78.018999999999991</v>
      </c>
      <c r="K8">
        <f>'IC. Exp'!J25-'IC. Exp'!J$29</f>
        <v>6.2E-2</v>
      </c>
      <c r="L8">
        <f>'IC. Exp'!K25-'IC. Exp'!K$29</f>
        <v>7.6999999999999999E-2</v>
      </c>
      <c r="M8">
        <f t="shared" si="1"/>
        <v>6.9500000000000006E-2</v>
      </c>
      <c r="N8">
        <f>'IC. Exp'!L25-'IC. Exp'!L$29</f>
        <v>116.589</v>
      </c>
      <c r="O8">
        <f>'IC. Exp'!M25-'IC. Exp'!M$29</f>
        <v>2.012</v>
      </c>
      <c r="P8">
        <f>'IC. Exp'!N25-'IC. Exp'!N$29</f>
        <v>1.9909999999999999</v>
      </c>
      <c r="Q8">
        <f>'IC. Exp'!O25-'IC. Exp'!O$29</f>
        <v>3.8840000000000003</v>
      </c>
      <c r="R8">
        <f>'IC. Exp'!P25-'IC. Exp'!P$29</f>
        <v>3.5430000000000001</v>
      </c>
      <c r="S8">
        <f>'IC. Exp'!Q25-'IC. Exp'!Q$29</f>
        <v>1.83</v>
      </c>
      <c r="T8">
        <f>'IC. Exp'!R25-'IC. Exp'!R$29</f>
        <v>2.8730000000000002</v>
      </c>
    </row>
    <row r="9" spans="1:20" x14ac:dyDescent="0.2">
      <c r="A9" s="4" t="s">
        <v>40</v>
      </c>
      <c r="B9">
        <f>'IC. Exp'!B26-'IC. Exp'!B$29</f>
        <v>30544.2</v>
      </c>
      <c r="C9">
        <f>'IC. Exp'!C26-'IC. Exp'!C$29</f>
        <v>2862</v>
      </c>
      <c r="D9">
        <f>'IC. Exp'!D26-'IC. Exp'!D$29</f>
        <v>676.90000000000009</v>
      </c>
      <c r="E9">
        <f>'IC. Exp'!E26-'IC. Exp'!E$29</f>
        <v>199.99</v>
      </c>
      <c r="F9">
        <f t="shared" si="0"/>
        <v>438.44500000000005</v>
      </c>
      <c r="G9">
        <f>'IC. Exp'!F26-'IC. Exp'!F$29</f>
        <v>5279.585</v>
      </c>
      <c r="H9">
        <f>'IC. Exp'!G26-'IC. Exp'!G$29</f>
        <v>22.217000000000002</v>
      </c>
      <c r="I9">
        <f>'IC. Exp'!H26-'IC. Exp'!H$29</f>
        <v>11.209</v>
      </c>
      <c r="J9">
        <f>'IC. Exp'!I26-'IC. Exp'!I$29</f>
        <v>36.529000000000003</v>
      </c>
      <c r="K9">
        <f>'IC. Exp'!J26-'IC. Exp'!J$29</f>
        <v>6.4000000000000001E-2</v>
      </c>
      <c r="L9">
        <f>'IC. Exp'!K26-'IC. Exp'!K$29</f>
        <v>5.6000000000000001E-2</v>
      </c>
      <c r="M9">
        <f t="shared" si="1"/>
        <v>0.06</v>
      </c>
      <c r="N9">
        <f>'IC. Exp'!L26-'IC. Exp'!L$29</f>
        <v>101.149</v>
      </c>
      <c r="O9">
        <f>'IC. Exp'!M26-'IC. Exp'!M$29</f>
        <v>0.88100000000000001</v>
      </c>
      <c r="P9">
        <f>'IC. Exp'!N26-'IC. Exp'!N$29</f>
        <v>0.89100000000000001</v>
      </c>
      <c r="Q9">
        <f>'IC. Exp'!O26-'IC. Exp'!O$29</f>
        <v>1.6760000000000002</v>
      </c>
      <c r="R9">
        <f>'IC. Exp'!P26-'IC. Exp'!P$29</f>
        <v>1.5620000000000001</v>
      </c>
      <c r="S9">
        <f>'IC. Exp'!Q26-'IC. Exp'!Q$29</f>
        <v>0.96799999999999997</v>
      </c>
      <c r="T9">
        <f>'IC. Exp'!R26-'IC. Exp'!R$29</f>
        <v>1.0369999999999999</v>
      </c>
    </row>
    <row r="10" spans="1:20" x14ac:dyDescent="0.2">
      <c r="A10" s="4" t="s">
        <v>41</v>
      </c>
      <c r="B10">
        <f>'IC. Exp'!B27-'IC. Exp'!B$29</f>
        <v>18714.2</v>
      </c>
      <c r="C10">
        <f>'IC. Exp'!C27-'IC. Exp'!C$29</f>
        <v>3398</v>
      </c>
      <c r="D10">
        <f>'IC. Exp'!D27-'IC. Exp'!D$29</f>
        <v>669</v>
      </c>
      <c r="E10">
        <f>'IC. Exp'!E27-'IC. Exp'!E$29</f>
        <v>278.08999999999997</v>
      </c>
      <c r="F10">
        <f t="shared" si="0"/>
        <v>473.54499999999996</v>
      </c>
      <c r="G10">
        <f>'IC. Exp'!F27-'IC. Exp'!F$29</f>
        <v>3515.585</v>
      </c>
      <c r="H10">
        <f>'IC. Exp'!G27-'IC. Exp'!G$29</f>
        <v>41.446999999999996</v>
      </c>
      <c r="I10">
        <f>'IC. Exp'!H27-'IC. Exp'!H$29</f>
        <v>10.828999999999999</v>
      </c>
      <c r="J10">
        <f>'IC. Exp'!I27-'IC. Exp'!I$29</f>
        <v>22.219000000000001</v>
      </c>
      <c r="K10">
        <f>'IC. Exp'!J27-'IC. Exp'!J$29</f>
        <v>4.9000000000000002E-2</v>
      </c>
      <c r="L10">
        <f>'IC. Exp'!K27-'IC. Exp'!K$29</f>
        <v>0.114</v>
      </c>
      <c r="M10">
        <f t="shared" si="1"/>
        <v>8.1500000000000003E-2</v>
      </c>
      <c r="N10">
        <f>'IC. Exp'!L27-'IC. Exp'!L$29</f>
        <v>83.659000000000006</v>
      </c>
      <c r="O10">
        <f>'IC. Exp'!M27-'IC. Exp'!M$29</f>
        <v>0.64600000000000002</v>
      </c>
      <c r="P10">
        <f>'IC. Exp'!N27-'IC. Exp'!N$29</f>
        <v>0.45599999999999996</v>
      </c>
      <c r="Q10">
        <f>'IC. Exp'!O27-'IC. Exp'!O$29</f>
        <v>1.1970000000000001</v>
      </c>
      <c r="R10">
        <f>'IC. Exp'!P27-'IC. Exp'!P$29</f>
        <v>1.2149999999999999</v>
      </c>
      <c r="S10">
        <f>'IC. Exp'!Q27-'IC. Exp'!Q$29</f>
        <v>0.70899999999999996</v>
      </c>
      <c r="T10">
        <f>'IC. Exp'!R27-'IC. Exp'!R$29</f>
        <v>1.0270000000000001</v>
      </c>
    </row>
    <row r="11" spans="1:20" x14ac:dyDescent="0.2">
      <c r="A11" s="4" t="s">
        <v>42</v>
      </c>
      <c r="B11">
        <f>'IC. Exp'!B28-'IC. Exp'!B$29</f>
        <v>29564.2</v>
      </c>
      <c r="C11">
        <f>'IC. Exp'!C28-'IC. Exp'!C$29</f>
        <v>2081</v>
      </c>
      <c r="D11">
        <f>'IC. Exp'!D28-'IC. Exp'!D$29</f>
        <v>672.1</v>
      </c>
      <c r="E11">
        <f>'IC. Exp'!E28-'IC. Exp'!E$29</f>
        <v>206.89</v>
      </c>
      <c r="F11">
        <f t="shared" si="0"/>
        <v>439.495</v>
      </c>
      <c r="G11">
        <f>'IC. Exp'!F28-'IC. Exp'!F$29</f>
        <v>5180.585</v>
      </c>
      <c r="H11">
        <f>'IC. Exp'!G28-'IC. Exp'!G$29</f>
        <v>8.5570000000000004</v>
      </c>
      <c r="I11">
        <f>'IC. Exp'!H28-'IC. Exp'!H$29</f>
        <v>10.339</v>
      </c>
      <c r="J11">
        <f>'IC. Exp'!I28-'IC. Exp'!I$29</f>
        <v>28.179000000000002</v>
      </c>
      <c r="K11">
        <f>'IC. Exp'!J28-'IC. Exp'!J$29</f>
        <v>4.4999999999999998E-2</v>
      </c>
      <c r="L11">
        <f>'IC. Exp'!K28-'IC. Exp'!K$29</f>
        <v>0.10400000000000001</v>
      </c>
      <c r="M11">
        <f t="shared" si="1"/>
        <v>7.4500000000000011E-2</v>
      </c>
      <c r="N11">
        <f>'IC. Exp'!L28-'IC. Exp'!L$29</f>
        <v>111.789</v>
      </c>
      <c r="O11">
        <f>'IC. Exp'!M28-'IC. Exp'!M$29</f>
        <v>0.82099999999999995</v>
      </c>
      <c r="P11">
        <f>'IC. Exp'!N28-'IC. Exp'!N$29</f>
        <v>0.59899999999999998</v>
      </c>
      <c r="Q11">
        <f>'IC. Exp'!O28-'IC. Exp'!O$29</f>
        <v>1.351</v>
      </c>
      <c r="R11">
        <f>'IC. Exp'!P28-'IC. Exp'!P$29</f>
        <v>1.3640000000000001</v>
      </c>
      <c r="S11">
        <f>'IC. Exp'!Q28-'IC. Exp'!Q$29</f>
        <v>0.84</v>
      </c>
      <c r="T11">
        <f>'IC. Exp'!R28-'IC. Exp'!R$29</f>
        <v>0.91399999999999992</v>
      </c>
    </row>
    <row r="12" spans="1:20" x14ac:dyDescent="0.2">
      <c r="A12" s="6" t="s">
        <v>43</v>
      </c>
      <c r="B12">
        <f>'IC. Exp'!B29-'IC. Exp'!B$29</f>
        <v>0</v>
      </c>
      <c r="C12">
        <f>'IC. Exp'!C29-'IC. Exp'!C$29</f>
        <v>0</v>
      </c>
      <c r="D12">
        <f>'IC. Exp'!D29-'IC. Exp'!D$29</f>
        <v>0</v>
      </c>
      <c r="E12">
        <f>'IC. Exp'!E29-'IC. Exp'!E$29</f>
        <v>0</v>
      </c>
      <c r="F12">
        <f t="shared" si="0"/>
        <v>0</v>
      </c>
      <c r="G12">
        <f>'IC. Exp'!F29-'IC. Exp'!F$29</f>
        <v>0</v>
      </c>
      <c r="H12">
        <f>'IC. Exp'!G29-'IC. Exp'!G$29</f>
        <v>0</v>
      </c>
      <c r="I12">
        <f>'IC. Exp'!H29-'IC. Exp'!H$29</f>
        <v>0</v>
      </c>
      <c r="J12">
        <f>'IC. Exp'!I29-'IC. Exp'!I$29</f>
        <v>0</v>
      </c>
      <c r="K12">
        <f>'IC. Exp'!J29-'IC. Exp'!J$29</f>
        <v>0</v>
      </c>
      <c r="L12">
        <f>'IC. Exp'!K29-'IC. Exp'!K$29</f>
        <v>0</v>
      </c>
      <c r="M12">
        <f t="shared" si="1"/>
        <v>0</v>
      </c>
      <c r="N12">
        <f>'IC. Exp'!L29-'IC. Exp'!L$29</f>
        <v>0</v>
      </c>
      <c r="O12">
        <f>'IC. Exp'!M29-'IC. Exp'!M$29</f>
        <v>0</v>
      </c>
      <c r="P12">
        <f>'IC. Exp'!N29-'IC. Exp'!N$29</f>
        <v>0</v>
      </c>
      <c r="Q12">
        <f>'IC. Exp'!O29-'IC. Exp'!O$29</f>
        <v>0</v>
      </c>
      <c r="R12">
        <f>'IC. Exp'!P29-'IC. Exp'!P$29</f>
        <v>0</v>
      </c>
      <c r="S12">
        <f>'IC. Exp'!Q29-'IC. Exp'!Q$29</f>
        <v>0</v>
      </c>
      <c r="T12">
        <f>'IC. Exp'!R29-'IC. Exp'!R$29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E51F-4A8B-4249-A918-C0B562533496}">
  <dimension ref="A1:P12"/>
  <sheetViews>
    <sheetView workbookViewId="0">
      <selection activeCell="I34" sqref="I34"/>
    </sheetView>
  </sheetViews>
  <sheetFormatPr baseColWidth="10" defaultRowHeight="15" x14ac:dyDescent="0.2"/>
  <cols>
    <col min="1" max="1" width="14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46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47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35</v>
      </c>
      <c r="B3">
        <v>27138.12</v>
      </c>
      <c r="C3">
        <v>2225.9</v>
      </c>
      <c r="D3">
        <v>461.56</v>
      </c>
      <c r="E3">
        <v>7189.0230000000001</v>
      </c>
      <c r="F3">
        <v>97.890999999999991</v>
      </c>
      <c r="G3">
        <v>15.589000000000002</v>
      </c>
      <c r="H3">
        <v>25.766000000000002</v>
      </c>
      <c r="I3">
        <v>7.350000000000001E-2</v>
      </c>
      <c r="J3">
        <v>247.88300000000001</v>
      </c>
      <c r="K3">
        <v>0.752</v>
      </c>
      <c r="L3">
        <v>0.313</v>
      </c>
      <c r="M3">
        <v>1.077</v>
      </c>
      <c r="N3">
        <v>1.2389999999999999</v>
      </c>
      <c r="O3">
        <v>0.75100000000000011</v>
      </c>
      <c r="P3">
        <v>1.347</v>
      </c>
    </row>
    <row r="4" spans="1:16" x14ac:dyDescent="0.2">
      <c r="A4" s="4" t="s">
        <v>36</v>
      </c>
      <c r="B4">
        <v>20628.12</v>
      </c>
      <c r="C4">
        <v>2450.9</v>
      </c>
      <c r="D4">
        <v>486.26000000000005</v>
      </c>
      <c r="E4">
        <v>7076.0230000000001</v>
      </c>
      <c r="F4">
        <v>39.350999999999999</v>
      </c>
      <c r="G4">
        <v>12.358999999999998</v>
      </c>
      <c r="H4">
        <v>28.646000000000001</v>
      </c>
      <c r="I4">
        <v>0.109</v>
      </c>
      <c r="J4">
        <v>304.28299999999996</v>
      </c>
      <c r="K4">
        <v>1.3069999999999999</v>
      </c>
      <c r="L4">
        <v>0.52100000000000002</v>
      </c>
      <c r="M4">
        <v>1.9690000000000001</v>
      </c>
      <c r="N4">
        <v>2.141</v>
      </c>
      <c r="O4">
        <v>1.3110000000000002</v>
      </c>
      <c r="P4">
        <v>1.0780000000000001</v>
      </c>
    </row>
    <row r="5" spans="1:16" x14ac:dyDescent="0.2">
      <c r="A5" s="4" t="s">
        <v>37</v>
      </c>
      <c r="B5">
        <v>21398.12</v>
      </c>
      <c r="C5">
        <v>4673.8999999999996</v>
      </c>
      <c r="D5">
        <v>515.8599999999999</v>
      </c>
      <c r="E5">
        <v>7232.0230000000001</v>
      </c>
      <c r="F5">
        <v>63.500999999999998</v>
      </c>
      <c r="G5">
        <v>12.599</v>
      </c>
      <c r="H5">
        <v>22.946000000000002</v>
      </c>
      <c r="I5">
        <v>0.1305</v>
      </c>
      <c r="J5">
        <v>343.18299999999999</v>
      </c>
      <c r="K5">
        <v>1.4910000000000001</v>
      </c>
      <c r="L5">
        <v>0.54100000000000004</v>
      </c>
      <c r="M5">
        <v>1.8049999999999999</v>
      </c>
      <c r="N5">
        <v>2.105</v>
      </c>
      <c r="O5">
        <v>1.4890000000000001</v>
      </c>
      <c r="P5">
        <v>1.0870000000000002</v>
      </c>
    </row>
    <row r="6" spans="1:16" x14ac:dyDescent="0.2">
      <c r="A6" s="4" t="s">
        <v>38</v>
      </c>
      <c r="B6">
        <v>17738.12</v>
      </c>
      <c r="C6">
        <v>1938.9</v>
      </c>
      <c r="D6">
        <v>512.56000000000006</v>
      </c>
      <c r="E6">
        <v>5873.0230000000001</v>
      </c>
      <c r="F6">
        <v>11.341000000000001</v>
      </c>
      <c r="G6">
        <v>12.099</v>
      </c>
      <c r="H6">
        <v>23.776</v>
      </c>
      <c r="I6">
        <v>7.4999999999999997E-2</v>
      </c>
      <c r="J6">
        <v>248.28300000000002</v>
      </c>
      <c r="K6">
        <v>1.1120000000000001</v>
      </c>
      <c r="L6">
        <v>0.50600000000000001</v>
      </c>
      <c r="M6">
        <v>1.6890000000000001</v>
      </c>
      <c r="N6">
        <v>1.8739999999999999</v>
      </c>
      <c r="O6">
        <v>1.169</v>
      </c>
      <c r="P6">
        <v>0.90300000000000002</v>
      </c>
    </row>
    <row r="7" spans="1:16" x14ac:dyDescent="0.2">
      <c r="A7" s="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s="4" t="s">
        <v>39</v>
      </c>
      <c r="B8">
        <v>33074.199999999997</v>
      </c>
      <c r="C8">
        <v>1660</v>
      </c>
      <c r="D8">
        <v>458.79499999999996</v>
      </c>
      <c r="E8">
        <v>6468.585</v>
      </c>
      <c r="F8">
        <v>42.266999999999996</v>
      </c>
      <c r="G8">
        <v>10.779</v>
      </c>
      <c r="H8">
        <v>78.018999999999991</v>
      </c>
      <c r="I8">
        <v>6.9500000000000006E-2</v>
      </c>
      <c r="J8">
        <v>116.589</v>
      </c>
      <c r="K8">
        <v>2.012</v>
      </c>
      <c r="L8">
        <v>1.9909999999999999</v>
      </c>
      <c r="M8">
        <v>3.8840000000000003</v>
      </c>
      <c r="N8">
        <v>3.5430000000000001</v>
      </c>
      <c r="O8">
        <v>1.83</v>
      </c>
      <c r="P8">
        <v>2.8730000000000002</v>
      </c>
    </row>
    <row r="9" spans="1:16" x14ac:dyDescent="0.2">
      <c r="A9" s="4" t="s">
        <v>40</v>
      </c>
      <c r="B9">
        <v>30544.2</v>
      </c>
      <c r="C9">
        <v>2862</v>
      </c>
      <c r="D9">
        <v>438.44500000000005</v>
      </c>
      <c r="E9">
        <v>5279.585</v>
      </c>
      <c r="F9">
        <v>22.217000000000002</v>
      </c>
      <c r="G9">
        <v>11.209</v>
      </c>
      <c r="H9">
        <v>36.529000000000003</v>
      </c>
      <c r="I9">
        <v>0.06</v>
      </c>
      <c r="J9">
        <v>101.149</v>
      </c>
      <c r="K9">
        <v>0.88100000000000001</v>
      </c>
      <c r="L9">
        <v>0.89100000000000001</v>
      </c>
      <c r="M9">
        <v>1.6760000000000002</v>
      </c>
      <c r="N9">
        <v>1.5620000000000001</v>
      </c>
      <c r="O9">
        <v>0.96799999999999997</v>
      </c>
      <c r="P9">
        <v>1.0369999999999999</v>
      </c>
    </row>
    <row r="10" spans="1:16" x14ac:dyDescent="0.2">
      <c r="A10" s="4" t="s">
        <v>41</v>
      </c>
      <c r="B10">
        <v>18714.2</v>
      </c>
      <c r="C10">
        <v>3398</v>
      </c>
      <c r="D10">
        <v>473.54499999999996</v>
      </c>
      <c r="E10">
        <v>3515.585</v>
      </c>
      <c r="F10">
        <v>41.446999999999996</v>
      </c>
      <c r="G10">
        <v>10.828999999999999</v>
      </c>
      <c r="H10">
        <v>22.219000000000001</v>
      </c>
      <c r="I10">
        <v>8.1500000000000003E-2</v>
      </c>
      <c r="J10">
        <v>83.659000000000006</v>
      </c>
      <c r="K10">
        <v>0.64600000000000002</v>
      </c>
      <c r="L10">
        <v>0.45599999999999996</v>
      </c>
      <c r="M10">
        <v>1.1970000000000001</v>
      </c>
      <c r="N10">
        <v>1.2149999999999999</v>
      </c>
      <c r="O10">
        <v>0.70899999999999996</v>
      </c>
      <c r="P10">
        <v>1.0270000000000001</v>
      </c>
    </row>
    <row r="11" spans="1:16" x14ac:dyDescent="0.2">
      <c r="A11" s="4" t="s">
        <v>42</v>
      </c>
      <c r="B11">
        <v>29564.2</v>
      </c>
      <c r="C11">
        <v>2081</v>
      </c>
      <c r="D11">
        <v>439.495</v>
      </c>
      <c r="E11">
        <v>5180.585</v>
      </c>
      <c r="F11">
        <v>8.5570000000000004</v>
      </c>
      <c r="G11">
        <v>10.339</v>
      </c>
      <c r="H11">
        <v>28.179000000000002</v>
      </c>
      <c r="I11">
        <v>7.4500000000000011E-2</v>
      </c>
      <c r="J11">
        <v>111.789</v>
      </c>
      <c r="K11">
        <v>0.82099999999999995</v>
      </c>
      <c r="L11">
        <v>0.59899999999999998</v>
      </c>
      <c r="M11">
        <v>1.351</v>
      </c>
      <c r="N11">
        <v>1.3640000000000001</v>
      </c>
      <c r="O11">
        <v>0.84</v>
      </c>
      <c r="P11">
        <v>0.91399999999999992</v>
      </c>
    </row>
    <row r="12" spans="1:16" x14ac:dyDescent="0.2">
      <c r="A12" s="7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9962-F4B3-4A4F-B1E6-BA8F582715D0}">
  <dimension ref="A1:P26"/>
  <sheetViews>
    <sheetView workbookViewId="0">
      <selection activeCell="F34" sqref="F34"/>
    </sheetView>
  </sheetViews>
  <sheetFormatPr baseColWidth="10" defaultRowHeight="15" x14ac:dyDescent="0.2"/>
  <sheetData>
    <row r="1" spans="1:16" x14ac:dyDescent="0.2">
      <c r="A1" s="4" t="s">
        <v>0</v>
      </c>
      <c r="B1" s="4" t="s">
        <v>1</v>
      </c>
      <c r="C1" s="4" t="s">
        <v>2</v>
      </c>
      <c r="D1" s="4" t="s">
        <v>46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47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27236.880000000001</v>
      </c>
      <c r="C3">
        <v>8634.7000000000007</v>
      </c>
      <c r="D3">
        <v>403.625</v>
      </c>
      <c r="E3">
        <v>8200.5859999999993</v>
      </c>
      <c r="F3">
        <v>45.839999999999996</v>
      </c>
      <c r="G3">
        <v>23.287000000000003</v>
      </c>
      <c r="H3">
        <v>127.875</v>
      </c>
      <c r="I3">
        <v>8.6499999999999994E-2</v>
      </c>
      <c r="J3">
        <v>214.762</v>
      </c>
      <c r="K3">
        <v>5.968</v>
      </c>
      <c r="L3">
        <v>5.9390000000000001</v>
      </c>
      <c r="M3">
        <v>7.7989999999999995</v>
      </c>
      <c r="N3">
        <v>8.1720000000000006</v>
      </c>
      <c r="O3">
        <v>4.7559999999999993</v>
      </c>
      <c r="P3">
        <v>-6.1159999999999997</v>
      </c>
    </row>
    <row r="4" spans="1:16" x14ac:dyDescent="0.2">
      <c r="A4" s="4" t="s">
        <v>20</v>
      </c>
      <c r="B4">
        <v>30966.880000000001</v>
      </c>
      <c r="C4">
        <v>5769.7</v>
      </c>
      <c r="D4">
        <v>365.57499999999999</v>
      </c>
      <c r="E4">
        <v>7277.5860000000002</v>
      </c>
      <c r="F4">
        <v>16.560000000000002</v>
      </c>
      <c r="G4">
        <v>23.207000000000001</v>
      </c>
      <c r="H4">
        <v>86.564999999999998</v>
      </c>
      <c r="I4">
        <v>0.10450000000000001</v>
      </c>
      <c r="J4">
        <v>283.86200000000002</v>
      </c>
      <c r="K4">
        <v>4.9340000000000002</v>
      </c>
      <c r="L4">
        <v>4.8170000000000002</v>
      </c>
      <c r="M4">
        <v>6.3289999999999997</v>
      </c>
      <c r="N4">
        <v>6.7729999999999997</v>
      </c>
      <c r="O4">
        <v>4.069</v>
      </c>
      <c r="P4">
        <v>-6.3059999999999992</v>
      </c>
    </row>
    <row r="5" spans="1:16" x14ac:dyDescent="0.2">
      <c r="A5" s="4" t="s">
        <v>21</v>
      </c>
      <c r="B5">
        <v>24196.880000000001</v>
      </c>
      <c r="C5">
        <v>4936.7</v>
      </c>
      <c r="D5">
        <v>330.125</v>
      </c>
      <c r="E5">
        <v>5223.5860000000002</v>
      </c>
      <c r="F5">
        <v>-14.38</v>
      </c>
      <c r="G5">
        <v>19.477</v>
      </c>
      <c r="H5">
        <v>55.545000000000002</v>
      </c>
      <c r="I5">
        <v>7.2000000000000008E-2</v>
      </c>
      <c r="J5">
        <v>273.762</v>
      </c>
      <c r="K5">
        <v>3.3660000000000001</v>
      </c>
      <c r="L5">
        <v>3.1840000000000002</v>
      </c>
      <c r="M5">
        <v>4.5049999999999999</v>
      </c>
      <c r="N5">
        <v>4.6529999999999996</v>
      </c>
      <c r="O5">
        <v>2.8380000000000001</v>
      </c>
      <c r="P5">
        <v>-6.5669999999999993</v>
      </c>
    </row>
    <row r="6" spans="1:16" x14ac:dyDescent="0.2">
      <c r="A6" s="4" t="s">
        <v>22</v>
      </c>
      <c r="B6">
        <v>23826.880000000001</v>
      </c>
      <c r="C6">
        <v>4668.7</v>
      </c>
      <c r="D6">
        <v>409.17500000000001</v>
      </c>
      <c r="E6">
        <v>6892.5860000000002</v>
      </c>
      <c r="F6">
        <v>-4.620000000000001</v>
      </c>
      <c r="G6">
        <v>23.307000000000002</v>
      </c>
      <c r="H6">
        <v>89.775000000000006</v>
      </c>
      <c r="I6">
        <v>9.6500000000000002E-2</v>
      </c>
      <c r="J6">
        <v>242.06200000000001</v>
      </c>
      <c r="K6">
        <v>4.5920000000000005</v>
      </c>
      <c r="L6">
        <v>4.6520000000000001</v>
      </c>
      <c r="M6">
        <v>5.7459999999999996</v>
      </c>
      <c r="N6">
        <v>6.0540000000000003</v>
      </c>
      <c r="O6">
        <v>3.4260000000000002</v>
      </c>
      <c r="P6">
        <v>-6.4559999999999995</v>
      </c>
    </row>
    <row r="7" spans="1:16" x14ac:dyDescent="0.2">
      <c r="A7" s="4" t="s">
        <v>23</v>
      </c>
      <c r="B7">
        <v>7595.88</v>
      </c>
      <c r="C7">
        <v>1018.7</v>
      </c>
      <c r="D7">
        <v>-17.425000000000011</v>
      </c>
      <c r="E7">
        <v>1793.586</v>
      </c>
      <c r="F7">
        <v>156.13999999999999</v>
      </c>
      <c r="G7">
        <v>0.57799999999999985</v>
      </c>
      <c r="H7">
        <v>19.024999999999999</v>
      </c>
      <c r="I7">
        <v>2.8499999999999998E-2</v>
      </c>
      <c r="J7">
        <v>82.652000000000001</v>
      </c>
      <c r="K7">
        <v>1.3320000000000001</v>
      </c>
      <c r="L7">
        <v>0.90200000000000002</v>
      </c>
      <c r="M7">
        <v>2.1520000000000001</v>
      </c>
      <c r="N7">
        <v>2.403</v>
      </c>
      <c r="O7">
        <v>1.399</v>
      </c>
      <c r="P7">
        <v>-4.234</v>
      </c>
    </row>
    <row r="8" spans="1:16" x14ac:dyDescent="0.2">
      <c r="A8" s="4" t="s">
        <v>24</v>
      </c>
      <c r="B8">
        <v>7911.88</v>
      </c>
      <c r="C8">
        <v>1792.7</v>
      </c>
      <c r="D8">
        <v>-12.271999999999995</v>
      </c>
      <c r="E8">
        <v>1771.586</v>
      </c>
      <c r="F8">
        <v>73.539999999999992</v>
      </c>
      <c r="G8">
        <v>-0.16000000000000014</v>
      </c>
      <c r="H8">
        <v>29.515000000000001</v>
      </c>
      <c r="I8">
        <v>3.6999999999999998E-2</v>
      </c>
      <c r="J8">
        <v>93.682000000000002</v>
      </c>
      <c r="K8">
        <v>2.08</v>
      </c>
      <c r="L8">
        <v>1.123</v>
      </c>
      <c r="M8">
        <v>3.1880000000000002</v>
      </c>
      <c r="N8">
        <v>3.4859999999999998</v>
      </c>
      <c r="O8">
        <v>1.9</v>
      </c>
      <c r="P8">
        <v>-6.7679999999999998</v>
      </c>
    </row>
    <row r="9" spans="1:16" x14ac:dyDescent="0.2">
      <c r="A9" s="4" t="s">
        <v>25</v>
      </c>
      <c r="B9">
        <v>12416.88</v>
      </c>
      <c r="C9">
        <v>1640.7</v>
      </c>
      <c r="D9">
        <v>-9.0920000000000059</v>
      </c>
      <c r="E9">
        <v>2513.5859999999998</v>
      </c>
      <c r="F9">
        <v>95.740000000000009</v>
      </c>
      <c r="G9">
        <v>6.020999999999999</v>
      </c>
      <c r="H9">
        <v>27.324999999999999</v>
      </c>
      <c r="I9">
        <v>4.4500000000000005E-2</v>
      </c>
      <c r="J9">
        <v>137.46200000000002</v>
      </c>
      <c r="K9">
        <v>1.9470000000000001</v>
      </c>
      <c r="L9">
        <v>1.897</v>
      </c>
      <c r="M9">
        <v>2.5020000000000002</v>
      </c>
      <c r="N9">
        <v>2.8679999999999999</v>
      </c>
      <c r="O9">
        <v>1.8619999999999999</v>
      </c>
      <c r="P9">
        <v>-6.8419999999999996</v>
      </c>
    </row>
    <row r="10" spans="1:16" x14ac:dyDescent="0.2">
      <c r="A10" s="4" t="s">
        <v>26</v>
      </c>
      <c r="B10">
        <v>8027.88</v>
      </c>
      <c r="C10">
        <v>1952.7</v>
      </c>
      <c r="D10">
        <v>-9.8150000000000155</v>
      </c>
      <c r="E10">
        <v>1175.586</v>
      </c>
      <c r="F10">
        <v>52.199999999999996</v>
      </c>
      <c r="G10">
        <v>-0.38200000000000012</v>
      </c>
      <c r="H10">
        <v>6.76</v>
      </c>
      <c r="I10">
        <v>2.1999999999999999E-2</v>
      </c>
      <c r="J10">
        <v>73.561999999999998</v>
      </c>
      <c r="K10">
        <v>0.90500000000000003</v>
      </c>
      <c r="L10">
        <v>0.55199999999999994</v>
      </c>
      <c r="M10">
        <v>1.099</v>
      </c>
      <c r="N10">
        <v>1.35</v>
      </c>
      <c r="O10">
        <v>0.96500000000000008</v>
      </c>
      <c r="P10">
        <v>-7.0449999999999999</v>
      </c>
    </row>
    <row r="11" spans="1:16" x14ac:dyDescent="0.2">
      <c r="A11" s="4" t="s">
        <v>27</v>
      </c>
      <c r="B11">
        <v>19416.88</v>
      </c>
      <c r="C11">
        <v>3603.7</v>
      </c>
      <c r="D11">
        <v>380.77499999999998</v>
      </c>
      <c r="E11">
        <v>3525.5859999999998</v>
      </c>
      <c r="F11">
        <v>-14.57</v>
      </c>
      <c r="G11">
        <v>18.337</v>
      </c>
      <c r="H11">
        <v>33.835000000000001</v>
      </c>
      <c r="I11">
        <v>9.6000000000000002E-2</v>
      </c>
      <c r="J11">
        <v>125.262</v>
      </c>
      <c r="K11">
        <v>2.0900000000000003</v>
      </c>
      <c r="L11">
        <v>2.496</v>
      </c>
      <c r="M11">
        <v>2.548</v>
      </c>
      <c r="N11">
        <v>2.84</v>
      </c>
      <c r="O11">
        <v>1.857</v>
      </c>
      <c r="P11">
        <v>-6.5529999999999999</v>
      </c>
    </row>
    <row r="12" spans="1:16" x14ac:dyDescent="0.2">
      <c r="A12" s="4" t="s">
        <v>28</v>
      </c>
      <c r="B12">
        <v>14366.88</v>
      </c>
      <c r="C12">
        <v>4209.7</v>
      </c>
      <c r="D12">
        <v>384.27499999999998</v>
      </c>
      <c r="E12">
        <v>2423.5859999999998</v>
      </c>
      <c r="F12">
        <v>26.21</v>
      </c>
      <c r="G12">
        <v>17.677</v>
      </c>
      <c r="H12">
        <v>26.835000000000001</v>
      </c>
      <c r="I12">
        <v>8.1499999999999989E-2</v>
      </c>
      <c r="J12">
        <v>92.962000000000003</v>
      </c>
      <c r="K12">
        <v>1.5920000000000001</v>
      </c>
      <c r="L12">
        <v>1.627</v>
      </c>
      <c r="M12">
        <v>2.1069999999999998</v>
      </c>
      <c r="N12">
        <v>2.4</v>
      </c>
      <c r="O12">
        <v>1.5939999999999999</v>
      </c>
      <c r="P12">
        <v>-6.3169999999999993</v>
      </c>
    </row>
    <row r="13" spans="1:16" x14ac:dyDescent="0.2">
      <c r="A13" s="4" t="s">
        <v>29</v>
      </c>
      <c r="B13">
        <v>17846.88</v>
      </c>
      <c r="C13">
        <v>5643.7</v>
      </c>
      <c r="D13">
        <v>452.67499999999995</v>
      </c>
      <c r="E13">
        <v>6054.5860000000002</v>
      </c>
      <c r="F13">
        <v>-0.51000000000000156</v>
      </c>
      <c r="G13">
        <v>21.457000000000001</v>
      </c>
      <c r="H13">
        <v>96.364999999999995</v>
      </c>
      <c r="I13">
        <v>0.10300000000000001</v>
      </c>
      <c r="J13">
        <v>143.06200000000001</v>
      </c>
      <c r="K13">
        <v>4.29</v>
      </c>
      <c r="L13">
        <v>4.3760000000000003</v>
      </c>
      <c r="M13">
        <v>5.9189999999999996</v>
      </c>
      <c r="N13">
        <v>6.4619999999999997</v>
      </c>
      <c r="O13">
        <v>3.7600000000000002</v>
      </c>
      <c r="P13">
        <v>-6.194</v>
      </c>
    </row>
    <row r="14" spans="1:16" x14ac:dyDescent="0.2">
      <c r="A14" s="4" t="s">
        <v>30</v>
      </c>
      <c r="B14">
        <v>29326.880000000001</v>
      </c>
      <c r="C14">
        <v>8097.7</v>
      </c>
      <c r="D14">
        <v>585.57499999999993</v>
      </c>
      <c r="E14">
        <v>10768.585999999999</v>
      </c>
      <c r="F14">
        <v>67.94</v>
      </c>
      <c r="G14">
        <v>28.377000000000002</v>
      </c>
      <c r="H14">
        <v>188.27500000000001</v>
      </c>
      <c r="I14">
        <v>0.16200000000000001</v>
      </c>
      <c r="J14">
        <v>292.762</v>
      </c>
      <c r="K14">
        <v>8.479000000000001</v>
      </c>
      <c r="L14">
        <v>8.6269999999999989</v>
      </c>
      <c r="M14">
        <v>10.297000000000001</v>
      </c>
      <c r="N14">
        <v>11.083</v>
      </c>
      <c r="O14">
        <v>6.2829999999999995</v>
      </c>
      <c r="P14">
        <v>-5.8569999999999993</v>
      </c>
    </row>
    <row r="15" spans="1:16" x14ac:dyDescent="0.2">
      <c r="A15" s="4" t="s">
        <v>31</v>
      </c>
      <c r="B15">
        <v>19166.88</v>
      </c>
      <c r="C15">
        <v>5133.7</v>
      </c>
      <c r="D15">
        <v>474.17500000000001</v>
      </c>
      <c r="E15">
        <v>4703.5860000000002</v>
      </c>
      <c r="F15">
        <v>9.9200000000000017</v>
      </c>
      <c r="G15">
        <v>21.937000000000001</v>
      </c>
      <c r="H15">
        <v>76.295000000000002</v>
      </c>
      <c r="I15">
        <v>0.11649999999999999</v>
      </c>
      <c r="J15">
        <v>152.36200000000002</v>
      </c>
      <c r="K15">
        <v>4.0709999999999997</v>
      </c>
      <c r="L15">
        <v>4.04</v>
      </c>
      <c r="M15">
        <v>5.1069999999999993</v>
      </c>
      <c r="N15">
        <v>5.5670000000000002</v>
      </c>
      <c r="O15">
        <v>3.43</v>
      </c>
      <c r="P15">
        <v>-6.391</v>
      </c>
    </row>
    <row r="16" spans="1:16" x14ac:dyDescent="0.2">
      <c r="A16" s="4" t="s">
        <v>32</v>
      </c>
      <c r="B16">
        <v>20716.88</v>
      </c>
      <c r="C16">
        <v>3939.7</v>
      </c>
      <c r="D16">
        <v>463.52499999999998</v>
      </c>
      <c r="E16">
        <v>4785.5860000000002</v>
      </c>
      <c r="F16">
        <v>19.189999999999998</v>
      </c>
      <c r="G16">
        <v>21.097000000000001</v>
      </c>
      <c r="H16">
        <v>66.545000000000002</v>
      </c>
      <c r="I16">
        <v>7.5569999999999995</v>
      </c>
      <c r="J16">
        <v>155.762</v>
      </c>
      <c r="K16">
        <v>3.8780000000000001</v>
      </c>
      <c r="L16">
        <v>3.7230000000000003</v>
      </c>
      <c r="M16">
        <v>4.9390000000000001</v>
      </c>
      <c r="N16">
        <v>5.4649999999999999</v>
      </c>
      <c r="O16">
        <v>3.24</v>
      </c>
      <c r="P16">
        <v>-6.2459999999999996</v>
      </c>
    </row>
    <row r="17" spans="1:16" x14ac:dyDescent="0.2">
      <c r="A17" s="4" t="s">
        <v>33</v>
      </c>
      <c r="B17">
        <v>22246.880000000001</v>
      </c>
      <c r="C17">
        <v>4243.7</v>
      </c>
      <c r="D17">
        <v>512.22500000000002</v>
      </c>
      <c r="E17">
        <v>4787.5860000000002</v>
      </c>
      <c r="F17">
        <v>21.759999999999998</v>
      </c>
      <c r="G17">
        <v>23.497</v>
      </c>
      <c r="H17">
        <v>50.405000000000001</v>
      </c>
      <c r="I17">
        <v>7.85E-2</v>
      </c>
      <c r="J17">
        <v>170.66200000000001</v>
      </c>
      <c r="K17">
        <v>3.0300000000000002</v>
      </c>
      <c r="L17">
        <v>3.1910000000000003</v>
      </c>
      <c r="M17">
        <v>3.6670000000000003</v>
      </c>
      <c r="N17">
        <v>4.1059999999999999</v>
      </c>
      <c r="O17">
        <v>2.794</v>
      </c>
      <c r="P17">
        <v>-6.3069999999999995</v>
      </c>
    </row>
    <row r="18" spans="1:16" x14ac:dyDescent="0.2">
      <c r="A18" s="4" t="s">
        <v>34</v>
      </c>
      <c r="B18">
        <v>14396.88</v>
      </c>
      <c r="C18">
        <v>2738.7</v>
      </c>
      <c r="D18">
        <v>462.27499999999998</v>
      </c>
      <c r="E18">
        <v>3122.5859999999998</v>
      </c>
      <c r="F18">
        <v>-19.374000000000002</v>
      </c>
      <c r="G18">
        <v>18.027000000000001</v>
      </c>
      <c r="H18">
        <v>36.284999999999997</v>
      </c>
      <c r="I18">
        <v>0.12000000000000001</v>
      </c>
      <c r="J18">
        <v>99.771999999999991</v>
      </c>
      <c r="K18">
        <v>2.0420000000000003</v>
      </c>
      <c r="L18">
        <v>2.2549999999999999</v>
      </c>
      <c r="M18">
        <v>2.5</v>
      </c>
      <c r="N18">
        <v>3.0179999999999998</v>
      </c>
      <c r="O18">
        <v>1.867</v>
      </c>
      <c r="P18">
        <v>-6.5669999999999993</v>
      </c>
    </row>
    <row r="19" spans="1:16" x14ac:dyDescent="0.2">
      <c r="A19" s="4" t="s">
        <v>35</v>
      </c>
      <c r="B19">
        <v>27138.12</v>
      </c>
      <c r="C19">
        <v>2225.9</v>
      </c>
      <c r="D19">
        <v>461.56</v>
      </c>
      <c r="E19">
        <v>7189.0230000000001</v>
      </c>
      <c r="F19">
        <v>97.890999999999991</v>
      </c>
      <c r="G19">
        <v>15.589000000000002</v>
      </c>
      <c r="H19">
        <v>25.766000000000002</v>
      </c>
      <c r="I19">
        <v>7.350000000000001E-2</v>
      </c>
      <c r="J19">
        <v>247.88300000000001</v>
      </c>
      <c r="K19">
        <v>0.752</v>
      </c>
      <c r="L19">
        <v>0.313</v>
      </c>
      <c r="M19">
        <v>1.077</v>
      </c>
      <c r="N19">
        <v>1.2389999999999999</v>
      </c>
      <c r="O19">
        <v>0.75100000000000011</v>
      </c>
      <c r="P19">
        <v>1.347</v>
      </c>
    </row>
    <row r="20" spans="1:16" x14ac:dyDescent="0.2">
      <c r="A20" s="4" t="s">
        <v>36</v>
      </c>
      <c r="B20">
        <v>20628.12</v>
      </c>
      <c r="C20">
        <v>2450.9</v>
      </c>
      <c r="D20">
        <v>486.26000000000005</v>
      </c>
      <c r="E20">
        <v>7076.0230000000001</v>
      </c>
      <c r="F20">
        <v>39.350999999999999</v>
      </c>
      <c r="G20">
        <v>12.358999999999998</v>
      </c>
      <c r="H20">
        <v>28.646000000000001</v>
      </c>
      <c r="I20">
        <v>0.109</v>
      </c>
      <c r="J20">
        <v>304.28299999999996</v>
      </c>
      <c r="K20">
        <v>1.3069999999999999</v>
      </c>
      <c r="L20">
        <v>0.52100000000000002</v>
      </c>
      <c r="M20">
        <v>1.9690000000000001</v>
      </c>
      <c r="N20">
        <v>2.141</v>
      </c>
      <c r="O20">
        <v>1.3110000000000002</v>
      </c>
      <c r="P20">
        <v>1.0780000000000001</v>
      </c>
    </row>
    <row r="21" spans="1:16" x14ac:dyDescent="0.2">
      <c r="A21" s="4" t="s">
        <v>37</v>
      </c>
      <c r="B21">
        <v>21398.12</v>
      </c>
      <c r="C21">
        <v>4673.8999999999996</v>
      </c>
      <c r="D21">
        <v>515.8599999999999</v>
      </c>
      <c r="E21">
        <v>7232.0230000000001</v>
      </c>
      <c r="F21">
        <v>63.500999999999998</v>
      </c>
      <c r="G21">
        <v>12.599</v>
      </c>
      <c r="H21">
        <v>22.946000000000002</v>
      </c>
      <c r="I21">
        <v>0.1305</v>
      </c>
      <c r="J21">
        <v>343.18299999999999</v>
      </c>
      <c r="K21">
        <v>1.4910000000000001</v>
      </c>
      <c r="L21">
        <v>0.54100000000000004</v>
      </c>
      <c r="M21">
        <v>1.8049999999999999</v>
      </c>
      <c r="N21">
        <v>2.105</v>
      </c>
      <c r="O21">
        <v>1.4890000000000001</v>
      </c>
      <c r="P21">
        <v>1.0870000000000002</v>
      </c>
    </row>
    <row r="22" spans="1:16" x14ac:dyDescent="0.2">
      <c r="A22" s="4" t="s">
        <v>38</v>
      </c>
      <c r="B22">
        <v>17738.12</v>
      </c>
      <c r="C22">
        <v>1938.9</v>
      </c>
      <c r="D22">
        <v>512.56000000000006</v>
      </c>
      <c r="E22">
        <v>5873.0230000000001</v>
      </c>
      <c r="F22">
        <v>11.341000000000001</v>
      </c>
      <c r="G22">
        <v>12.099</v>
      </c>
      <c r="H22">
        <v>23.776</v>
      </c>
      <c r="I22">
        <v>7.4999999999999997E-2</v>
      </c>
      <c r="J22">
        <v>248.28300000000002</v>
      </c>
      <c r="K22">
        <v>1.1120000000000001</v>
      </c>
      <c r="L22">
        <v>0.50600000000000001</v>
      </c>
      <c r="M22">
        <v>1.6890000000000001</v>
      </c>
      <c r="N22">
        <v>1.8739999999999999</v>
      </c>
      <c r="O22">
        <v>1.169</v>
      </c>
      <c r="P22">
        <v>0.90300000000000002</v>
      </c>
    </row>
    <row r="23" spans="1:16" x14ac:dyDescent="0.2">
      <c r="A23" s="4" t="s">
        <v>39</v>
      </c>
      <c r="B23">
        <v>33074.199999999997</v>
      </c>
      <c r="C23">
        <v>1660</v>
      </c>
      <c r="D23">
        <v>458.79499999999996</v>
      </c>
      <c r="E23">
        <v>6468.585</v>
      </c>
      <c r="F23">
        <v>42.266999999999996</v>
      </c>
      <c r="G23">
        <v>10.779</v>
      </c>
      <c r="H23">
        <v>78.018999999999991</v>
      </c>
      <c r="I23">
        <v>6.9500000000000006E-2</v>
      </c>
      <c r="J23">
        <v>116.589</v>
      </c>
      <c r="K23">
        <v>2.012</v>
      </c>
      <c r="L23">
        <v>1.9909999999999999</v>
      </c>
      <c r="M23">
        <v>3.8840000000000003</v>
      </c>
      <c r="N23">
        <v>3.5430000000000001</v>
      </c>
      <c r="O23">
        <v>1.83</v>
      </c>
      <c r="P23">
        <v>2.8730000000000002</v>
      </c>
    </row>
    <row r="24" spans="1:16" x14ac:dyDescent="0.2">
      <c r="A24" s="4" t="s">
        <v>40</v>
      </c>
      <c r="B24">
        <v>30544.2</v>
      </c>
      <c r="C24">
        <v>2862</v>
      </c>
      <c r="D24">
        <v>438.44500000000005</v>
      </c>
      <c r="E24">
        <v>5279.585</v>
      </c>
      <c r="F24">
        <v>22.217000000000002</v>
      </c>
      <c r="G24">
        <v>11.209</v>
      </c>
      <c r="H24">
        <v>36.529000000000003</v>
      </c>
      <c r="I24">
        <v>0.06</v>
      </c>
      <c r="J24">
        <v>101.149</v>
      </c>
      <c r="K24">
        <v>0.88100000000000001</v>
      </c>
      <c r="L24">
        <v>0.89100000000000001</v>
      </c>
      <c r="M24">
        <v>1.6760000000000002</v>
      </c>
      <c r="N24">
        <v>1.5620000000000001</v>
      </c>
      <c r="O24">
        <v>0.96799999999999997</v>
      </c>
      <c r="P24">
        <v>1.0369999999999999</v>
      </c>
    </row>
    <row r="25" spans="1:16" x14ac:dyDescent="0.2">
      <c r="A25" s="4" t="s">
        <v>41</v>
      </c>
      <c r="B25">
        <v>18714.2</v>
      </c>
      <c r="C25">
        <v>3398</v>
      </c>
      <c r="D25">
        <v>473.54499999999996</v>
      </c>
      <c r="E25">
        <v>3515.585</v>
      </c>
      <c r="F25">
        <v>41.446999999999996</v>
      </c>
      <c r="G25">
        <v>10.828999999999999</v>
      </c>
      <c r="H25">
        <v>22.219000000000001</v>
      </c>
      <c r="I25">
        <v>8.1500000000000003E-2</v>
      </c>
      <c r="J25">
        <v>83.659000000000006</v>
      </c>
      <c r="K25">
        <v>0.64600000000000002</v>
      </c>
      <c r="L25">
        <v>0.45599999999999996</v>
      </c>
      <c r="M25">
        <v>1.1970000000000001</v>
      </c>
      <c r="N25">
        <v>1.2149999999999999</v>
      </c>
      <c r="O25">
        <v>0.70899999999999996</v>
      </c>
      <c r="P25">
        <v>1.0270000000000001</v>
      </c>
    </row>
    <row r="26" spans="1:16" x14ac:dyDescent="0.2">
      <c r="A26" s="4" t="s">
        <v>42</v>
      </c>
      <c r="B26">
        <v>29564.2</v>
      </c>
      <c r="C26">
        <v>2081</v>
      </c>
      <c r="D26">
        <v>439.495</v>
      </c>
      <c r="E26">
        <v>5180.585</v>
      </c>
      <c r="F26">
        <v>8.5570000000000004</v>
      </c>
      <c r="G26">
        <v>10.339</v>
      </c>
      <c r="H26">
        <v>28.179000000000002</v>
      </c>
      <c r="I26">
        <v>7.4500000000000011E-2</v>
      </c>
      <c r="J26">
        <v>111.789</v>
      </c>
      <c r="K26">
        <v>0.82099999999999995</v>
      </c>
      <c r="L26">
        <v>0.59899999999999998</v>
      </c>
      <c r="M26">
        <v>1.351</v>
      </c>
      <c r="N26">
        <v>1.3640000000000001</v>
      </c>
      <c r="O26">
        <v>0.84</v>
      </c>
      <c r="P26">
        <v>0.91399999999999992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DD35-8DBE-E346-AE9D-E6DBEC161E54}">
  <dimension ref="A1:P25"/>
  <sheetViews>
    <sheetView workbookViewId="0">
      <selection activeCell="I32" sqref="I32"/>
    </sheetView>
  </sheetViews>
  <sheetFormatPr baseColWidth="10" defaultRowHeight="15" x14ac:dyDescent="0.2"/>
  <sheetData>
    <row r="1" spans="1:16" x14ac:dyDescent="0.2">
      <c r="A1" s="7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</row>
    <row r="2" spans="1:16" x14ac:dyDescent="0.2">
      <c r="A2" s="4" t="s">
        <v>19</v>
      </c>
      <c r="B2">
        <f>'IC. CLEAN'!B3*0.05</f>
        <v>1361.8440000000001</v>
      </c>
      <c r="C2">
        <f>'IC. CLEAN'!C3*0.05</f>
        <v>431.73500000000007</v>
      </c>
      <c r="D2">
        <f>'IC. CLEAN'!D3*0.05</f>
        <v>20.181250000000002</v>
      </c>
      <c r="E2">
        <f>'IC. CLEAN'!E3*0.05</f>
        <v>410.02929999999998</v>
      </c>
      <c r="F2">
        <f>'IC. CLEAN'!F3*0.05</f>
        <v>2.2919999999999998</v>
      </c>
      <c r="G2">
        <f>'IC. CLEAN'!G3*0.05</f>
        <v>1.1643500000000002</v>
      </c>
      <c r="H2">
        <f>'IC. CLEAN'!H3*0.05</f>
        <v>6.3937500000000007</v>
      </c>
      <c r="I2">
        <f>'IC. CLEAN'!I3*0.05</f>
        <v>4.3249999999999999E-3</v>
      </c>
      <c r="J2">
        <f>'IC. CLEAN'!J3*0.05</f>
        <v>10.738100000000001</v>
      </c>
      <c r="K2">
        <f>'IC. CLEAN'!K3*0.05</f>
        <v>0.2984</v>
      </c>
      <c r="L2">
        <f>'IC. CLEAN'!L3*0.05</f>
        <v>0.29694999999999999</v>
      </c>
      <c r="M2">
        <f>'IC. CLEAN'!M3*0.05</f>
        <v>0.38995000000000002</v>
      </c>
      <c r="N2">
        <f>'IC. CLEAN'!N3*0.05</f>
        <v>0.40860000000000007</v>
      </c>
      <c r="O2">
        <f>'IC. CLEAN'!O3*0.05</f>
        <v>0.23779999999999998</v>
      </c>
      <c r="P2">
        <f>'IC. CLEAN'!P3*0.05</f>
        <v>-0.30580000000000002</v>
      </c>
    </row>
    <row r="3" spans="1:16" x14ac:dyDescent="0.2">
      <c r="A3" s="4" t="s">
        <v>20</v>
      </c>
      <c r="B3">
        <f>'IC. CLEAN'!B4*0.05</f>
        <v>1548.3440000000001</v>
      </c>
      <c r="C3">
        <f>'IC. CLEAN'!C4*0.05</f>
        <v>288.48500000000001</v>
      </c>
      <c r="D3">
        <f>'IC. CLEAN'!D4*0.05</f>
        <v>18.278749999999999</v>
      </c>
      <c r="E3">
        <f>'IC. CLEAN'!E4*0.05</f>
        <v>363.87930000000006</v>
      </c>
      <c r="F3">
        <f>'IC. CLEAN'!F4*0.05</f>
        <v>0.82800000000000018</v>
      </c>
      <c r="G3">
        <f>'IC. CLEAN'!G4*0.05</f>
        <v>1.16035</v>
      </c>
      <c r="H3">
        <f>'IC. CLEAN'!H4*0.05</f>
        <v>4.3282499999999997</v>
      </c>
      <c r="I3">
        <f>'IC. CLEAN'!I4*0.05</f>
        <v>5.2250000000000005E-3</v>
      </c>
      <c r="J3">
        <f>'IC. CLEAN'!J4*0.05</f>
        <v>14.193100000000001</v>
      </c>
      <c r="K3">
        <f>'IC. CLEAN'!K4*0.05</f>
        <v>0.24670000000000003</v>
      </c>
      <c r="L3">
        <f>'IC. CLEAN'!L4*0.05</f>
        <v>0.24085000000000001</v>
      </c>
      <c r="M3">
        <f>'IC. CLEAN'!M4*0.05</f>
        <v>0.31645000000000001</v>
      </c>
      <c r="N3">
        <f>'IC. CLEAN'!N4*0.05</f>
        <v>0.33865000000000001</v>
      </c>
      <c r="O3">
        <f>'IC. CLEAN'!O4*0.05</f>
        <v>0.20345000000000002</v>
      </c>
      <c r="P3">
        <f>'IC. CLEAN'!P4*0.05</f>
        <v>-0.31529999999999997</v>
      </c>
    </row>
    <row r="4" spans="1:16" x14ac:dyDescent="0.2">
      <c r="A4" s="4" t="s">
        <v>21</v>
      </c>
      <c r="B4">
        <f>'IC. CLEAN'!B5*0.05</f>
        <v>1209.8440000000001</v>
      </c>
      <c r="C4">
        <f>'IC. CLEAN'!C5*0.05</f>
        <v>246.83500000000001</v>
      </c>
      <c r="D4">
        <f>'IC. CLEAN'!D5*0.05</f>
        <v>16.506250000000001</v>
      </c>
      <c r="E4">
        <f>'IC. CLEAN'!E5*0.05</f>
        <v>261.17930000000001</v>
      </c>
      <c r="F4">
        <f>'IC. CLEAN'!F5*0.05</f>
        <v>-0.71900000000000008</v>
      </c>
      <c r="G4">
        <f>'IC. CLEAN'!G5*0.05</f>
        <v>0.9738500000000001</v>
      </c>
      <c r="H4">
        <f>'IC. CLEAN'!H5*0.05</f>
        <v>2.7772500000000004</v>
      </c>
      <c r="I4">
        <f>'IC. CLEAN'!I5*0.05</f>
        <v>3.6000000000000008E-3</v>
      </c>
      <c r="J4">
        <f>'IC. CLEAN'!J5*0.05</f>
        <v>13.6881</v>
      </c>
      <c r="K4">
        <f>'IC. CLEAN'!K5*0.05</f>
        <v>0.16830000000000001</v>
      </c>
      <c r="L4">
        <f>'IC. CLEAN'!L5*0.05</f>
        <v>0.15920000000000001</v>
      </c>
      <c r="M4">
        <f>'IC. CLEAN'!M5*0.05</f>
        <v>0.22525000000000001</v>
      </c>
      <c r="N4">
        <f>'IC. CLEAN'!N5*0.05</f>
        <v>0.23265</v>
      </c>
      <c r="O4">
        <f>'IC. CLEAN'!O5*0.05</f>
        <v>0.1419</v>
      </c>
      <c r="P4">
        <f>'IC. CLEAN'!P5*0.05</f>
        <v>-0.32834999999999998</v>
      </c>
    </row>
    <row r="5" spans="1:16" x14ac:dyDescent="0.2">
      <c r="A5" s="4" t="s">
        <v>22</v>
      </c>
      <c r="B5">
        <f>'IC. CLEAN'!B6*0.05</f>
        <v>1191.3440000000001</v>
      </c>
      <c r="C5">
        <f>'IC. CLEAN'!C6*0.05</f>
        <v>233.435</v>
      </c>
      <c r="D5">
        <f>'IC. CLEAN'!D6*0.05</f>
        <v>20.458750000000002</v>
      </c>
      <c r="E5">
        <f>'IC. CLEAN'!E6*0.05</f>
        <v>344.62930000000006</v>
      </c>
      <c r="F5">
        <f>'IC. CLEAN'!F6*0.05</f>
        <v>-0.23100000000000007</v>
      </c>
      <c r="G5">
        <f>'IC. CLEAN'!G6*0.05</f>
        <v>1.1653500000000001</v>
      </c>
      <c r="H5">
        <f>'IC. CLEAN'!H6*0.05</f>
        <v>4.4887500000000005</v>
      </c>
      <c r="I5">
        <f>'IC. CLEAN'!I6*0.05</f>
        <v>4.8250000000000003E-3</v>
      </c>
      <c r="J5">
        <f>'IC. CLEAN'!J6*0.05</f>
        <v>12.103100000000001</v>
      </c>
      <c r="K5">
        <f>'IC. CLEAN'!K6*0.05</f>
        <v>0.22960000000000003</v>
      </c>
      <c r="L5">
        <f>'IC. CLEAN'!L6*0.05</f>
        <v>0.23260000000000003</v>
      </c>
      <c r="M5">
        <f>'IC. CLEAN'!M6*0.05</f>
        <v>0.2873</v>
      </c>
      <c r="N5">
        <f>'IC. CLEAN'!N6*0.05</f>
        <v>0.30270000000000002</v>
      </c>
      <c r="O5">
        <f>'IC. CLEAN'!O6*0.05</f>
        <v>0.17130000000000001</v>
      </c>
      <c r="P5">
        <f>'IC. CLEAN'!P6*0.05</f>
        <v>-0.32279999999999998</v>
      </c>
    </row>
    <row r="6" spans="1:16" x14ac:dyDescent="0.2">
      <c r="A6" s="4" t="s">
        <v>23</v>
      </c>
      <c r="B6">
        <f>'IC. CLEAN'!B7*0.05</f>
        <v>379.79400000000004</v>
      </c>
      <c r="C6">
        <f>'IC. CLEAN'!C7*0.05</f>
        <v>50.935000000000002</v>
      </c>
      <c r="D6">
        <f>'IC. CLEAN'!D7*0.05</f>
        <v>-0.87125000000000064</v>
      </c>
      <c r="E6">
        <f>'IC. CLEAN'!E7*0.05</f>
        <v>89.679300000000012</v>
      </c>
      <c r="F6">
        <f>'IC. CLEAN'!F7*0.05</f>
        <v>7.8069999999999995</v>
      </c>
      <c r="G6">
        <f>'IC. CLEAN'!G7*0.05</f>
        <v>2.8899999999999995E-2</v>
      </c>
      <c r="H6">
        <f>'IC. CLEAN'!H7*0.05</f>
        <v>0.95124999999999993</v>
      </c>
      <c r="I6">
        <f>'IC. CLEAN'!I7*0.05</f>
        <v>1.4250000000000001E-3</v>
      </c>
      <c r="J6">
        <f>'IC. CLEAN'!J7*0.05</f>
        <v>4.1326000000000001</v>
      </c>
      <c r="K6">
        <f>'IC. CLEAN'!K7*0.05</f>
        <v>6.6600000000000006E-2</v>
      </c>
      <c r="L6">
        <f>'IC. CLEAN'!L7*0.05</f>
        <v>4.5100000000000001E-2</v>
      </c>
      <c r="M6">
        <f>'IC. CLEAN'!M7*0.05</f>
        <v>0.10760000000000002</v>
      </c>
      <c r="N6">
        <f>'IC. CLEAN'!N7*0.05</f>
        <v>0.12015000000000001</v>
      </c>
      <c r="O6">
        <f>'IC. CLEAN'!O7*0.05</f>
        <v>6.9949999999999998E-2</v>
      </c>
      <c r="P6">
        <f>'IC. CLEAN'!P7*0.05</f>
        <v>-0.2117</v>
      </c>
    </row>
    <row r="7" spans="1:16" x14ac:dyDescent="0.2">
      <c r="A7" s="4" t="s">
        <v>24</v>
      </c>
      <c r="B7">
        <f>'IC. CLEAN'!B8*0.05</f>
        <v>395.59400000000005</v>
      </c>
      <c r="C7">
        <f>'IC. CLEAN'!C8*0.05</f>
        <v>89.635000000000005</v>
      </c>
      <c r="D7">
        <f>'IC. CLEAN'!D8*0.05</f>
        <v>-0.61359999999999981</v>
      </c>
      <c r="E7">
        <f>'IC. CLEAN'!E8*0.05</f>
        <v>88.579300000000003</v>
      </c>
      <c r="F7">
        <f>'IC. CLEAN'!F8*0.05</f>
        <v>3.6769999999999996</v>
      </c>
      <c r="G7">
        <f>'IC. CLEAN'!G8*0.05</f>
        <v>-8.0000000000000071E-3</v>
      </c>
      <c r="H7">
        <f>'IC. CLEAN'!H8*0.05</f>
        <v>1.4757500000000001</v>
      </c>
      <c r="I7">
        <f>'IC. CLEAN'!I8*0.05</f>
        <v>1.8500000000000001E-3</v>
      </c>
      <c r="J7">
        <f>'IC. CLEAN'!J8*0.05</f>
        <v>4.6840999999999999</v>
      </c>
      <c r="K7">
        <f>'IC. CLEAN'!K8*0.05</f>
        <v>0.10400000000000001</v>
      </c>
      <c r="L7">
        <f>'IC. CLEAN'!L8*0.05</f>
        <v>5.6150000000000005E-2</v>
      </c>
      <c r="M7">
        <f>'IC. CLEAN'!M8*0.05</f>
        <v>0.15940000000000001</v>
      </c>
      <c r="N7">
        <f>'IC. CLEAN'!N8*0.05</f>
        <v>0.17430000000000001</v>
      </c>
      <c r="O7">
        <f>'IC. CLEAN'!O8*0.05</f>
        <v>9.5000000000000001E-2</v>
      </c>
      <c r="P7">
        <f>'IC. CLEAN'!P8*0.05</f>
        <v>-0.33840000000000003</v>
      </c>
    </row>
    <row r="8" spans="1:16" x14ac:dyDescent="0.2">
      <c r="A8" s="4" t="s">
        <v>25</v>
      </c>
      <c r="B8">
        <f>'IC. CLEAN'!B9*0.05</f>
        <v>620.84400000000005</v>
      </c>
      <c r="C8">
        <f>'IC. CLEAN'!C9*0.05</f>
        <v>82.035000000000011</v>
      </c>
      <c r="D8">
        <f>'IC. CLEAN'!D9*0.05</f>
        <v>-0.45460000000000034</v>
      </c>
      <c r="E8">
        <f>'IC. CLEAN'!E9*0.05</f>
        <v>125.6793</v>
      </c>
      <c r="F8">
        <f>'IC. CLEAN'!F9*0.05</f>
        <v>4.7870000000000008</v>
      </c>
      <c r="G8">
        <f>'IC. CLEAN'!G9*0.05</f>
        <v>0.30104999999999998</v>
      </c>
      <c r="H8">
        <f>'IC. CLEAN'!H9*0.05</f>
        <v>1.36625</v>
      </c>
      <c r="I8">
        <f>'IC. CLEAN'!I9*0.05</f>
        <v>2.2250000000000004E-3</v>
      </c>
      <c r="J8">
        <f>'IC. CLEAN'!J9*0.05</f>
        <v>6.8731000000000009</v>
      </c>
      <c r="K8">
        <f>'IC. CLEAN'!K9*0.05</f>
        <v>9.7350000000000006E-2</v>
      </c>
      <c r="L8">
        <f>'IC. CLEAN'!L9*0.05</f>
        <v>9.4850000000000004E-2</v>
      </c>
      <c r="M8">
        <f>'IC. CLEAN'!M9*0.05</f>
        <v>0.12510000000000002</v>
      </c>
      <c r="N8">
        <f>'IC. CLEAN'!N9*0.05</f>
        <v>0.1434</v>
      </c>
      <c r="O8">
        <f>'IC. CLEAN'!O9*0.05</f>
        <v>9.3100000000000002E-2</v>
      </c>
      <c r="P8">
        <f>'IC. CLEAN'!P9*0.05</f>
        <v>-0.34210000000000002</v>
      </c>
    </row>
    <row r="9" spans="1:16" x14ac:dyDescent="0.2">
      <c r="A9" s="4" t="s">
        <v>26</v>
      </c>
      <c r="B9">
        <f>'IC. CLEAN'!B10*0.05</f>
        <v>401.39400000000001</v>
      </c>
      <c r="C9">
        <f>'IC. CLEAN'!C10*0.05</f>
        <v>97.635000000000005</v>
      </c>
      <c r="D9">
        <f>'IC. CLEAN'!D10*0.05</f>
        <v>-0.4907500000000008</v>
      </c>
      <c r="E9">
        <f>'IC. CLEAN'!E10*0.05</f>
        <v>58.779300000000006</v>
      </c>
      <c r="F9">
        <f>'IC. CLEAN'!F10*0.05</f>
        <v>2.61</v>
      </c>
      <c r="G9">
        <f>'IC. CLEAN'!G10*0.05</f>
        <v>-1.9100000000000006E-2</v>
      </c>
      <c r="H9">
        <f>'IC. CLEAN'!H10*0.05</f>
        <v>0.33800000000000002</v>
      </c>
      <c r="I9">
        <f>'IC. CLEAN'!I10*0.05</f>
        <v>1.1000000000000001E-3</v>
      </c>
      <c r="J9">
        <f>'IC. CLEAN'!J10*0.05</f>
        <v>3.6781000000000001</v>
      </c>
      <c r="K9">
        <f>'IC. CLEAN'!K10*0.05</f>
        <v>4.5250000000000005E-2</v>
      </c>
      <c r="L9">
        <f>'IC. CLEAN'!L10*0.05</f>
        <v>2.76E-2</v>
      </c>
      <c r="M9">
        <f>'IC. CLEAN'!M10*0.05</f>
        <v>5.4949999999999999E-2</v>
      </c>
      <c r="N9">
        <f>'IC. CLEAN'!N10*0.05</f>
        <v>6.7500000000000004E-2</v>
      </c>
      <c r="O9">
        <f>'IC. CLEAN'!O10*0.05</f>
        <v>4.8250000000000008E-2</v>
      </c>
      <c r="P9">
        <f>'IC. CLEAN'!P10*0.05</f>
        <v>-0.35225000000000001</v>
      </c>
    </row>
    <row r="10" spans="1:16" x14ac:dyDescent="0.2">
      <c r="A10" s="4" t="s">
        <v>27</v>
      </c>
      <c r="B10">
        <f>'IC. CLEAN'!B11*0.05</f>
        <v>970.84400000000005</v>
      </c>
      <c r="C10">
        <f>'IC. CLEAN'!C11*0.05</f>
        <v>180.185</v>
      </c>
      <c r="D10">
        <f>'IC. CLEAN'!D11*0.05</f>
        <v>19.03875</v>
      </c>
      <c r="E10">
        <f>'IC. CLEAN'!E11*0.05</f>
        <v>176.27930000000001</v>
      </c>
      <c r="F10">
        <f>'IC. CLEAN'!F11*0.05</f>
        <v>-0.72850000000000004</v>
      </c>
      <c r="G10">
        <f>'IC. CLEAN'!G11*0.05</f>
        <v>0.91685000000000005</v>
      </c>
      <c r="H10">
        <f>'IC. CLEAN'!H11*0.05</f>
        <v>1.6917500000000001</v>
      </c>
      <c r="I10">
        <f>'IC. CLEAN'!I11*0.05</f>
        <v>4.8000000000000004E-3</v>
      </c>
      <c r="J10">
        <f>'IC. CLEAN'!J11*0.05</f>
        <v>6.2631000000000006</v>
      </c>
      <c r="K10">
        <f>'IC. CLEAN'!K11*0.05</f>
        <v>0.10450000000000002</v>
      </c>
      <c r="L10">
        <f>'IC. CLEAN'!L11*0.05</f>
        <v>0.12480000000000001</v>
      </c>
      <c r="M10">
        <f>'IC. CLEAN'!M11*0.05</f>
        <v>0.12740000000000001</v>
      </c>
      <c r="N10">
        <f>'IC. CLEAN'!N11*0.05</f>
        <v>0.14199999999999999</v>
      </c>
      <c r="O10">
        <f>'IC. CLEAN'!O11*0.05</f>
        <v>9.2850000000000002E-2</v>
      </c>
      <c r="P10">
        <f>'IC. CLEAN'!P11*0.05</f>
        <v>-0.32765</v>
      </c>
    </row>
    <row r="11" spans="1:16" x14ac:dyDescent="0.2">
      <c r="A11" s="4" t="s">
        <v>28</v>
      </c>
      <c r="B11">
        <f>'IC. CLEAN'!B12*0.05</f>
        <v>718.34400000000005</v>
      </c>
      <c r="C11">
        <f>'IC. CLEAN'!C12*0.05</f>
        <v>210.48500000000001</v>
      </c>
      <c r="D11">
        <f>'IC. CLEAN'!D12*0.05</f>
        <v>19.213750000000001</v>
      </c>
      <c r="E11">
        <f>'IC. CLEAN'!E12*0.05</f>
        <v>121.1793</v>
      </c>
      <c r="F11">
        <f>'IC. CLEAN'!F12*0.05</f>
        <v>1.3105000000000002</v>
      </c>
      <c r="G11">
        <f>'IC. CLEAN'!G12*0.05</f>
        <v>0.88385000000000002</v>
      </c>
      <c r="H11">
        <f>'IC. CLEAN'!H12*0.05</f>
        <v>1.3417500000000002</v>
      </c>
      <c r="I11">
        <f>'IC. CLEAN'!I12*0.05</f>
        <v>4.0749999999999996E-3</v>
      </c>
      <c r="J11">
        <f>'IC. CLEAN'!J12*0.05</f>
        <v>4.6481000000000003</v>
      </c>
      <c r="K11">
        <f>'IC. CLEAN'!K12*0.05</f>
        <v>7.9600000000000004E-2</v>
      </c>
      <c r="L11">
        <f>'IC. CLEAN'!L12*0.05</f>
        <v>8.1350000000000006E-2</v>
      </c>
      <c r="M11">
        <f>'IC. CLEAN'!M12*0.05</f>
        <v>0.10535</v>
      </c>
      <c r="N11">
        <f>'IC. CLEAN'!N12*0.05</f>
        <v>0.12</v>
      </c>
      <c r="O11">
        <f>'IC. CLEAN'!O12*0.05</f>
        <v>7.9699999999999993E-2</v>
      </c>
      <c r="P11">
        <f>'IC. CLEAN'!P12*0.05</f>
        <v>-0.31584999999999996</v>
      </c>
    </row>
    <row r="12" spans="1:16" x14ac:dyDescent="0.2">
      <c r="A12" s="4" t="s">
        <v>29</v>
      </c>
      <c r="B12">
        <f>'IC. CLEAN'!B13*0.05</f>
        <v>892.34400000000005</v>
      </c>
      <c r="C12">
        <f>'IC. CLEAN'!C13*0.05</f>
        <v>282.185</v>
      </c>
      <c r="D12">
        <f>'IC. CLEAN'!D13*0.05</f>
        <v>22.633749999999999</v>
      </c>
      <c r="E12">
        <f>'IC. CLEAN'!E13*0.05</f>
        <v>302.72930000000002</v>
      </c>
      <c r="F12">
        <f>'IC. CLEAN'!F13*0.05</f>
        <v>-2.5500000000000078E-2</v>
      </c>
      <c r="G12">
        <f>'IC. CLEAN'!G13*0.05</f>
        <v>1.0728500000000001</v>
      </c>
      <c r="H12">
        <f>'IC. CLEAN'!H13*0.05</f>
        <v>4.8182499999999999</v>
      </c>
      <c r="I12">
        <f>'IC. CLEAN'!I13*0.05</f>
        <v>5.1500000000000009E-3</v>
      </c>
      <c r="J12">
        <f>'IC. CLEAN'!J13*0.05</f>
        <v>7.1531000000000011</v>
      </c>
      <c r="K12">
        <f>'IC. CLEAN'!K13*0.05</f>
        <v>0.21450000000000002</v>
      </c>
      <c r="L12">
        <f>'IC. CLEAN'!L13*0.05</f>
        <v>0.21880000000000002</v>
      </c>
      <c r="M12">
        <f>'IC. CLEAN'!M13*0.05</f>
        <v>0.29594999999999999</v>
      </c>
      <c r="N12">
        <f>'IC. CLEAN'!N13*0.05</f>
        <v>0.3231</v>
      </c>
      <c r="O12">
        <f>'IC. CLEAN'!O13*0.05</f>
        <v>0.18800000000000003</v>
      </c>
      <c r="P12">
        <f>'IC. CLEAN'!P13*0.05</f>
        <v>-0.30970000000000003</v>
      </c>
    </row>
    <row r="13" spans="1:16" x14ac:dyDescent="0.2">
      <c r="A13" s="4" t="s">
        <v>30</v>
      </c>
      <c r="B13">
        <f>'IC. CLEAN'!B14*0.05</f>
        <v>1466.3440000000001</v>
      </c>
      <c r="C13">
        <f>'IC. CLEAN'!C14*0.05</f>
        <v>404.88499999999999</v>
      </c>
      <c r="D13">
        <f>'IC. CLEAN'!D14*0.05</f>
        <v>29.278749999999999</v>
      </c>
      <c r="E13">
        <f>'IC. CLEAN'!E14*0.05</f>
        <v>538.42930000000001</v>
      </c>
      <c r="F13">
        <f>'IC. CLEAN'!F14*0.05</f>
        <v>3.3970000000000002</v>
      </c>
      <c r="G13">
        <f>'IC. CLEAN'!G14*0.05</f>
        <v>1.4188500000000002</v>
      </c>
      <c r="H13">
        <f>'IC. CLEAN'!H14*0.05</f>
        <v>9.4137500000000003</v>
      </c>
      <c r="I13">
        <f>'IC. CLEAN'!I14*0.05</f>
        <v>8.1000000000000013E-3</v>
      </c>
      <c r="J13">
        <f>'IC. CLEAN'!J14*0.05</f>
        <v>14.638100000000001</v>
      </c>
      <c r="K13">
        <f>'IC. CLEAN'!K14*0.05</f>
        <v>0.42395000000000005</v>
      </c>
      <c r="L13">
        <f>'IC. CLEAN'!L14*0.05</f>
        <v>0.43134999999999996</v>
      </c>
      <c r="M13">
        <f>'IC. CLEAN'!M14*0.05</f>
        <v>0.51485000000000003</v>
      </c>
      <c r="N13">
        <f>'IC. CLEAN'!N14*0.05</f>
        <v>0.55415000000000003</v>
      </c>
      <c r="O13">
        <f>'IC. CLEAN'!O14*0.05</f>
        <v>0.31414999999999998</v>
      </c>
      <c r="P13">
        <f>'IC. CLEAN'!P14*0.05</f>
        <v>-0.29285</v>
      </c>
    </row>
    <row r="14" spans="1:16" x14ac:dyDescent="0.2">
      <c r="A14" s="4" t="s">
        <v>31</v>
      </c>
      <c r="B14">
        <f>'IC. CLEAN'!B15*0.05</f>
        <v>958.34400000000005</v>
      </c>
      <c r="C14">
        <f>'IC. CLEAN'!C15*0.05</f>
        <v>256.685</v>
      </c>
      <c r="D14">
        <f>'IC. CLEAN'!D15*0.05</f>
        <v>23.708750000000002</v>
      </c>
      <c r="E14">
        <f>'IC. CLEAN'!E15*0.05</f>
        <v>235.17930000000001</v>
      </c>
      <c r="F14">
        <f>'IC. CLEAN'!F15*0.05</f>
        <v>0.49600000000000011</v>
      </c>
      <c r="G14">
        <f>'IC. CLEAN'!G15*0.05</f>
        <v>1.0968500000000001</v>
      </c>
      <c r="H14">
        <f>'IC. CLEAN'!H15*0.05</f>
        <v>3.8147500000000001</v>
      </c>
      <c r="I14">
        <f>'IC. CLEAN'!I15*0.05</f>
        <v>5.8250000000000003E-3</v>
      </c>
      <c r="J14">
        <f>'IC. CLEAN'!J15*0.05</f>
        <v>7.6181000000000019</v>
      </c>
      <c r="K14">
        <f>'IC. CLEAN'!K15*0.05</f>
        <v>0.20355000000000001</v>
      </c>
      <c r="L14">
        <f>'IC. CLEAN'!L15*0.05</f>
        <v>0.20200000000000001</v>
      </c>
      <c r="M14">
        <f>'IC. CLEAN'!M15*0.05</f>
        <v>0.25534999999999997</v>
      </c>
      <c r="N14">
        <f>'IC. CLEAN'!N15*0.05</f>
        <v>0.27835000000000004</v>
      </c>
      <c r="O14">
        <f>'IC. CLEAN'!O15*0.05</f>
        <v>0.17150000000000001</v>
      </c>
      <c r="P14">
        <f>'IC. CLEAN'!P15*0.05</f>
        <v>-0.31955</v>
      </c>
    </row>
    <row r="15" spans="1:16" x14ac:dyDescent="0.2">
      <c r="A15" s="4" t="s">
        <v>32</v>
      </c>
      <c r="B15">
        <f>'IC. CLEAN'!B16*0.05</f>
        <v>1035.8440000000001</v>
      </c>
      <c r="C15">
        <f>'IC. CLEAN'!C16*0.05</f>
        <v>196.98500000000001</v>
      </c>
      <c r="D15">
        <f>'IC. CLEAN'!D16*0.05</f>
        <v>23.17625</v>
      </c>
      <c r="E15">
        <f>'IC. CLEAN'!E16*0.05</f>
        <v>239.27930000000003</v>
      </c>
      <c r="F15">
        <f>'IC. CLEAN'!F16*0.05</f>
        <v>0.95949999999999991</v>
      </c>
      <c r="G15">
        <f>'IC. CLEAN'!G16*0.05</f>
        <v>1.0548500000000001</v>
      </c>
      <c r="H15">
        <f>'IC. CLEAN'!H16*0.05</f>
        <v>3.3272500000000003</v>
      </c>
      <c r="I15">
        <f>'IC. CLEAN'!I16*0.05</f>
        <v>0.37785000000000002</v>
      </c>
      <c r="J15">
        <f>'IC. CLEAN'!J16*0.05</f>
        <v>7.7881</v>
      </c>
      <c r="K15">
        <f>'IC. CLEAN'!K16*0.05</f>
        <v>0.19390000000000002</v>
      </c>
      <c r="L15">
        <f>'IC. CLEAN'!L16*0.05</f>
        <v>0.18615000000000004</v>
      </c>
      <c r="M15">
        <f>'IC. CLEAN'!M16*0.05</f>
        <v>0.24695</v>
      </c>
      <c r="N15">
        <f>'IC. CLEAN'!N16*0.05</f>
        <v>0.27324999999999999</v>
      </c>
      <c r="O15">
        <f>'IC. CLEAN'!O16*0.05</f>
        <v>0.16200000000000003</v>
      </c>
      <c r="P15">
        <f>'IC. CLEAN'!P16*0.05</f>
        <v>-0.31230000000000002</v>
      </c>
    </row>
    <row r="16" spans="1:16" x14ac:dyDescent="0.2">
      <c r="A16" s="4" t="s">
        <v>33</v>
      </c>
      <c r="B16">
        <f>'IC. CLEAN'!B17*0.05</f>
        <v>1112.3440000000001</v>
      </c>
      <c r="C16">
        <f>'IC. CLEAN'!C17*0.05</f>
        <v>212.185</v>
      </c>
      <c r="D16">
        <f>'IC. CLEAN'!D17*0.05</f>
        <v>25.611250000000002</v>
      </c>
      <c r="E16">
        <f>'IC. CLEAN'!E17*0.05</f>
        <v>239.37930000000003</v>
      </c>
      <c r="F16">
        <f>'IC. CLEAN'!F17*0.05</f>
        <v>1.0879999999999999</v>
      </c>
      <c r="G16">
        <f>'IC. CLEAN'!G17*0.05</f>
        <v>1.1748499999999999</v>
      </c>
      <c r="H16">
        <f>'IC. CLEAN'!H17*0.05</f>
        <v>2.5202500000000003</v>
      </c>
      <c r="I16">
        <f>'IC. CLEAN'!I17*0.05</f>
        <v>3.9250000000000005E-3</v>
      </c>
      <c r="J16">
        <f>'IC. CLEAN'!J17*0.05</f>
        <v>8.533100000000001</v>
      </c>
      <c r="K16">
        <f>'IC. CLEAN'!K17*0.05</f>
        <v>0.15150000000000002</v>
      </c>
      <c r="L16">
        <f>'IC. CLEAN'!L17*0.05</f>
        <v>0.15955000000000003</v>
      </c>
      <c r="M16">
        <f>'IC. CLEAN'!M17*0.05</f>
        <v>0.18335000000000001</v>
      </c>
      <c r="N16">
        <f>'IC. CLEAN'!N17*0.05</f>
        <v>0.20530000000000001</v>
      </c>
      <c r="O16">
        <f>'IC. CLEAN'!O17*0.05</f>
        <v>0.13970000000000002</v>
      </c>
      <c r="P16">
        <f>'IC. CLEAN'!P17*0.05</f>
        <v>-0.31535000000000002</v>
      </c>
    </row>
    <row r="17" spans="1:16" x14ac:dyDescent="0.2">
      <c r="A17" s="4" t="s">
        <v>34</v>
      </c>
      <c r="B17">
        <f>'IC. CLEAN'!B18*0.05</f>
        <v>719.84400000000005</v>
      </c>
      <c r="C17">
        <f>'IC. CLEAN'!C18*0.05</f>
        <v>136.935</v>
      </c>
      <c r="D17">
        <f>'IC. CLEAN'!D18*0.05</f>
        <v>23.11375</v>
      </c>
      <c r="E17">
        <f>'IC. CLEAN'!E18*0.05</f>
        <v>156.1293</v>
      </c>
      <c r="F17">
        <f>'IC. CLEAN'!F18*0.05</f>
        <v>-0.96870000000000012</v>
      </c>
      <c r="G17">
        <f>'IC. CLEAN'!G18*0.05</f>
        <v>0.9013500000000001</v>
      </c>
      <c r="H17">
        <f>'IC. CLEAN'!H18*0.05</f>
        <v>1.8142499999999999</v>
      </c>
      <c r="I17">
        <f>'IC. CLEAN'!I18*0.05</f>
        <v>6.000000000000001E-3</v>
      </c>
      <c r="J17">
        <f>'IC. CLEAN'!J18*0.05</f>
        <v>4.9885999999999999</v>
      </c>
      <c r="K17">
        <f>'IC. CLEAN'!K18*0.05</f>
        <v>0.10210000000000002</v>
      </c>
      <c r="L17">
        <f>'IC. CLEAN'!L18*0.05</f>
        <v>0.11275</v>
      </c>
      <c r="M17">
        <f>'IC. CLEAN'!M18*0.05</f>
        <v>0.125</v>
      </c>
      <c r="N17">
        <f>'IC. CLEAN'!N18*0.05</f>
        <v>0.15090000000000001</v>
      </c>
      <c r="O17">
        <f>'IC. CLEAN'!O18*0.05</f>
        <v>9.3350000000000002E-2</v>
      </c>
      <c r="P17">
        <f>'IC. CLEAN'!P18*0.05</f>
        <v>-0.32834999999999998</v>
      </c>
    </row>
    <row r="18" spans="1:16" x14ac:dyDescent="0.2">
      <c r="A18" s="4" t="s">
        <v>35</v>
      </c>
      <c r="B18">
        <f>'IC. CLEAN'!B19*0.05</f>
        <v>1356.9059999999999</v>
      </c>
      <c r="C18">
        <f>'IC. CLEAN'!C19*0.05</f>
        <v>111.29500000000002</v>
      </c>
      <c r="D18">
        <f>'IC. CLEAN'!D19*0.05</f>
        <v>23.078000000000003</v>
      </c>
      <c r="E18">
        <f>'IC. CLEAN'!E19*0.05</f>
        <v>359.45115000000004</v>
      </c>
      <c r="F18">
        <f>'IC. CLEAN'!F19*0.05</f>
        <v>4.8945499999999997</v>
      </c>
      <c r="G18">
        <f>'IC. CLEAN'!G19*0.05</f>
        <v>0.7794500000000002</v>
      </c>
      <c r="H18">
        <f>'IC. CLEAN'!H19*0.05</f>
        <v>1.2883000000000002</v>
      </c>
      <c r="I18">
        <f>'IC. CLEAN'!I19*0.05</f>
        <v>3.6750000000000007E-3</v>
      </c>
      <c r="J18">
        <f>'IC. CLEAN'!J19*0.05</f>
        <v>12.394150000000002</v>
      </c>
      <c r="K18">
        <f>'IC. CLEAN'!K19*0.05</f>
        <v>3.7600000000000001E-2</v>
      </c>
      <c r="L18">
        <f>'IC. CLEAN'!L19*0.05</f>
        <v>1.5650000000000001E-2</v>
      </c>
      <c r="M18">
        <f>'IC. CLEAN'!M19*0.05</f>
        <v>5.3850000000000002E-2</v>
      </c>
      <c r="N18">
        <f>'IC. CLEAN'!N19*0.05</f>
        <v>6.1949999999999998E-2</v>
      </c>
      <c r="O18">
        <f>'IC. CLEAN'!O19*0.05</f>
        <v>3.7550000000000007E-2</v>
      </c>
      <c r="P18">
        <f>'IC. CLEAN'!P19*0.05</f>
        <v>6.7350000000000007E-2</v>
      </c>
    </row>
    <row r="19" spans="1:16" x14ac:dyDescent="0.2">
      <c r="A19" s="4" t="s">
        <v>36</v>
      </c>
      <c r="B19">
        <f>'IC. CLEAN'!B20*0.05</f>
        <v>1031.4059999999999</v>
      </c>
      <c r="C19">
        <f>'IC. CLEAN'!C20*0.05</f>
        <v>122.54500000000002</v>
      </c>
      <c r="D19">
        <f>'IC. CLEAN'!D20*0.05</f>
        <v>24.313000000000002</v>
      </c>
      <c r="E19">
        <f>'IC. CLEAN'!E20*0.05</f>
        <v>353.80115000000001</v>
      </c>
      <c r="F19">
        <f>'IC. CLEAN'!F20*0.05</f>
        <v>1.9675500000000001</v>
      </c>
      <c r="G19">
        <f>'IC. CLEAN'!G20*0.05</f>
        <v>0.61795</v>
      </c>
      <c r="H19">
        <f>'IC. CLEAN'!H20*0.05</f>
        <v>1.4323000000000001</v>
      </c>
      <c r="I19">
        <f>'IC. CLEAN'!I20*0.05</f>
        <v>5.45E-3</v>
      </c>
      <c r="J19">
        <f>'IC. CLEAN'!J20*0.05</f>
        <v>15.214149999999998</v>
      </c>
      <c r="K19">
        <f>'IC. CLEAN'!K20*0.05</f>
        <v>6.5350000000000005E-2</v>
      </c>
      <c r="L19">
        <f>'IC. CLEAN'!L20*0.05</f>
        <v>2.6050000000000004E-2</v>
      </c>
      <c r="M19">
        <f>'IC. CLEAN'!M20*0.05</f>
        <v>9.845000000000001E-2</v>
      </c>
      <c r="N19">
        <f>'IC. CLEAN'!N20*0.05</f>
        <v>0.10705000000000001</v>
      </c>
      <c r="O19">
        <f>'IC. CLEAN'!O20*0.05</f>
        <v>6.5550000000000011E-2</v>
      </c>
      <c r="P19">
        <f>'IC. CLEAN'!P20*0.05</f>
        <v>5.3900000000000003E-2</v>
      </c>
    </row>
    <row r="20" spans="1:16" x14ac:dyDescent="0.2">
      <c r="A20" s="4" t="s">
        <v>37</v>
      </c>
      <c r="B20">
        <f>'IC. CLEAN'!B21*0.05</f>
        <v>1069.9059999999999</v>
      </c>
      <c r="C20">
        <f>'IC. CLEAN'!C21*0.05</f>
        <v>233.69499999999999</v>
      </c>
      <c r="D20">
        <f>'IC. CLEAN'!D21*0.05</f>
        <v>25.792999999999996</v>
      </c>
      <c r="E20">
        <f>'IC. CLEAN'!E21*0.05</f>
        <v>361.60115000000002</v>
      </c>
      <c r="F20">
        <f>'IC. CLEAN'!F21*0.05</f>
        <v>3.1750500000000001</v>
      </c>
      <c r="G20">
        <f>'IC. CLEAN'!G21*0.05</f>
        <v>0.62995000000000001</v>
      </c>
      <c r="H20">
        <f>'IC. CLEAN'!H21*0.05</f>
        <v>1.1473000000000002</v>
      </c>
      <c r="I20">
        <f>'IC. CLEAN'!I21*0.05</f>
        <v>6.5250000000000004E-3</v>
      </c>
      <c r="J20">
        <f>'IC. CLEAN'!J21*0.05</f>
        <v>17.15915</v>
      </c>
      <c r="K20">
        <f>'IC. CLEAN'!K21*0.05</f>
        <v>7.4550000000000005E-2</v>
      </c>
      <c r="L20">
        <f>'IC. CLEAN'!L21*0.05</f>
        <v>2.7050000000000005E-2</v>
      </c>
      <c r="M20">
        <f>'IC. CLEAN'!M21*0.05</f>
        <v>9.0249999999999997E-2</v>
      </c>
      <c r="N20">
        <f>'IC. CLEAN'!N21*0.05</f>
        <v>0.10525000000000001</v>
      </c>
      <c r="O20">
        <f>'IC. CLEAN'!O21*0.05</f>
        <v>7.4450000000000002E-2</v>
      </c>
      <c r="P20">
        <f>'IC. CLEAN'!P21*0.05</f>
        <v>5.4350000000000009E-2</v>
      </c>
    </row>
    <row r="21" spans="1:16" x14ac:dyDescent="0.2">
      <c r="A21" s="4" t="s">
        <v>38</v>
      </c>
      <c r="B21">
        <f>'IC. CLEAN'!B22*0.05</f>
        <v>886.90599999999995</v>
      </c>
      <c r="C21">
        <f>'IC. CLEAN'!C22*0.05</f>
        <v>96.945000000000007</v>
      </c>
      <c r="D21">
        <f>'IC. CLEAN'!D22*0.05</f>
        <v>25.628000000000004</v>
      </c>
      <c r="E21">
        <f>'IC. CLEAN'!E22*0.05</f>
        <v>293.65115000000003</v>
      </c>
      <c r="F21">
        <f>'IC. CLEAN'!F22*0.05</f>
        <v>0.56705000000000005</v>
      </c>
      <c r="G21">
        <f>'IC. CLEAN'!G22*0.05</f>
        <v>0.6049500000000001</v>
      </c>
      <c r="H21">
        <f>'IC. CLEAN'!H22*0.05</f>
        <v>1.1888000000000001</v>
      </c>
      <c r="I21">
        <f>'IC. CLEAN'!I22*0.05</f>
        <v>3.7499999999999999E-3</v>
      </c>
      <c r="J21">
        <f>'IC. CLEAN'!J22*0.05</f>
        <v>12.414150000000001</v>
      </c>
      <c r="K21">
        <f>'IC. CLEAN'!K22*0.05</f>
        <v>5.5600000000000011E-2</v>
      </c>
      <c r="L21">
        <f>'IC. CLEAN'!L22*0.05</f>
        <v>2.5300000000000003E-2</v>
      </c>
      <c r="M21">
        <f>'IC. CLEAN'!M22*0.05</f>
        <v>8.4450000000000011E-2</v>
      </c>
      <c r="N21">
        <f>'IC. CLEAN'!N22*0.05</f>
        <v>9.3700000000000006E-2</v>
      </c>
      <c r="O21">
        <f>'IC. CLEAN'!O22*0.05</f>
        <v>5.8450000000000002E-2</v>
      </c>
      <c r="P21">
        <f>'IC. CLEAN'!P22*0.05</f>
        <v>4.5150000000000003E-2</v>
      </c>
    </row>
    <row r="22" spans="1:16" x14ac:dyDescent="0.2">
      <c r="A22" s="4" t="s">
        <v>39</v>
      </c>
      <c r="B22">
        <f>'IC. CLEAN'!B23*0.05</f>
        <v>1653.71</v>
      </c>
      <c r="C22">
        <f>'IC. CLEAN'!C23*0.05</f>
        <v>83</v>
      </c>
      <c r="D22">
        <f>'IC. CLEAN'!D23*0.05</f>
        <v>22.93975</v>
      </c>
      <c r="E22">
        <f>'IC. CLEAN'!E23*0.05</f>
        <v>323.42925000000002</v>
      </c>
      <c r="F22">
        <f>'IC. CLEAN'!F23*0.05</f>
        <v>2.1133500000000001</v>
      </c>
      <c r="G22">
        <f>'IC. CLEAN'!G23*0.05</f>
        <v>0.53895000000000004</v>
      </c>
      <c r="H22">
        <f>'IC. CLEAN'!H23*0.05</f>
        <v>3.9009499999999999</v>
      </c>
      <c r="I22">
        <f>'IC. CLEAN'!I23*0.05</f>
        <v>3.4750000000000007E-3</v>
      </c>
      <c r="J22">
        <f>'IC. CLEAN'!J23*0.05</f>
        <v>5.8294500000000005</v>
      </c>
      <c r="K22">
        <f>'IC. CLEAN'!K23*0.05</f>
        <v>0.10060000000000001</v>
      </c>
      <c r="L22">
        <f>'IC. CLEAN'!L23*0.05</f>
        <v>9.955E-2</v>
      </c>
      <c r="M22">
        <f>'IC. CLEAN'!M23*0.05</f>
        <v>0.19420000000000004</v>
      </c>
      <c r="N22">
        <f>'IC. CLEAN'!N23*0.05</f>
        <v>0.17715000000000003</v>
      </c>
      <c r="O22">
        <f>'IC. CLEAN'!O23*0.05</f>
        <v>9.1500000000000012E-2</v>
      </c>
      <c r="P22">
        <f>'IC. CLEAN'!P23*0.05</f>
        <v>0.14365000000000003</v>
      </c>
    </row>
    <row r="23" spans="1:16" x14ac:dyDescent="0.2">
      <c r="A23" s="4" t="s">
        <v>40</v>
      </c>
      <c r="B23">
        <f>'IC. CLEAN'!B24*0.05</f>
        <v>1527.21</v>
      </c>
      <c r="C23">
        <f>'IC. CLEAN'!C24*0.05</f>
        <v>143.1</v>
      </c>
      <c r="D23">
        <f>'IC. CLEAN'!D24*0.05</f>
        <v>21.922250000000005</v>
      </c>
      <c r="E23">
        <f>'IC. CLEAN'!E24*0.05</f>
        <v>263.97925000000004</v>
      </c>
      <c r="F23">
        <f>'IC. CLEAN'!F24*0.05</f>
        <v>1.1108500000000001</v>
      </c>
      <c r="G23">
        <f>'IC. CLEAN'!G24*0.05</f>
        <v>0.56045</v>
      </c>
      <c r="H23">
        <f>'IC. CLEAN'!H24*0.05</f>
        <v>1.8264500000000004</v>
      </c>
      <c r="I23">
        <f>'IC. CLEAN'!I24*0.05</f>
        <v>3.0000000000000001E-3</v>
      </c>
      <c r="J23">
        <f>'IC. CLEAN'!J24*0.05</f>
        <v>5.0574500000000002</v>
      </c>
      <c r="K23">
        <f>'IC. CLEAN'!K24*0.05</f>
        <v>4.4050000000000006E-2</v>
      </c>
      <c r="L23">
        <f>'IC. CLEAN'!L24*0.05</f>
        <v>4.4550000000000006E-2</v>
      </c>
      <c r="M23">
        <f>'IC. CLEAN'!M24*0.05</f>
        <v>8.3800000000000013E-2</v>
      </c>
      <c r="N23">
        <f>'IC. CLEAN'!N24*0.05</f>
        <v>7.8100000000000003E-2</v>
      </c>
      <c r="O23">
        <f>'IC. CLEAN'!O24*0.05</f>
        <v>4.8399999999999999E-2</v>
      </c>
      <c r="P23">
        <f>'IC. CLEAN'!P24*0.05</f>
        <v>5.185E-2</v>
      </c>
    </row>
    <row r="24" spans="1:16" x14ac:dyDescent="0.2">
      <c r="A24" s="4" t="s">
        <v>41</v>
      </c>
      <c r="B24">
        <f>'IC. CLEAN'!B25*0.05</f>
        <v>935.71</v>
      </c>
      <c r="C24">
        <f>'IC. CLEAN'!C25*0.05</f>
        <v>169.9</v>
      </c>
      <c r="D24">
        <f>'IC. CLEAN'!D25*0.05</f>
        <v>23.677250000000001</v>
      </c>
      <c r="E24">
        <f>'IC. CLEAN'!E25*0.05</f>
        <v>175.77925000000002</v>
      </c>
      <c r="F24">
        <f>'IC. CLEAN'!F25*0.05</f>
        <v>2.0723499999999997</v>
      </c>
      <c r="G24">
        <f>'IC. CLEAN'!G25*0.05</f>
        <v>0.54144999999999999</v>
      </c>
      <c r="H24">
        <f>'IC. CLEAN'!H25*0.05</f>
        <v>1.1109500000000001</v>
      </c>
      <c r="I24">
        <f>'IC. CLEAN'!I25*0.05</f>
        <v>4.0750000000000005E-3</v>
      </c>
      <c r="J24">
        <f>'IC. CLEAN'!J25*0.05</f>
        <v>4.1829500000000008</v>
      </c>
      <c r="K24">
        <f>'IC. CLEAN'!K25*0.05</f>
        <v>3.2300000000000002E-2</v>
      </c>
      <c r="L24">
        <f>'IC. CLEAN'!L25*0.05</f>
        <v>2.2800000000000001E-2</v>
      </c>
      <c r="M24">
        <f>'IC. CLEAN'!M25*0.05</f>
        <v>5.9850000000000007E-2</v>
      </c>
      <c r="N24">
        <f>'IC. CLEAN'!N25*0.05</f>
        <v>6.0749999999999998E-2</v>
      </c>
      <c r="O24">
        <f>'IC. CLEAN'!O25*0.05</f>
        <v>3.5450000000000002E-2</v>
      </c>
      <c r="P24">
        <f>'IC. CLEAN'!P25*0.05</f>
        <v>5.1350000000000007E-2</v>
      </c>
    </row>
    <row r="25" spans="1:16" x14ac:dyDescent="0.2">
      <c r="A25" s="4" t="s">
        <v>42</v>
      </c>
      <c r="B25">
        <f>'IC. CLEAN'!B26*0.05</f>
        <v>1478.21</v>
      </c>
      <c r="C25">
        <f>'IC. CLEAN'!C26*0.05</f>
        <v>104.05000000000001</v>
      </c>
      <c r="D25">
        <f>'IC. CLEAN'!D26*0.05</f>
        <v>21.97475</v>
      </c>
      <c r="E25">
        <f>'IC. CLEAN'!E26*0.05</f>
        <v>259.02924999999999</v>
      </c>
      <c r="F25">
        <f>'IC. CLEAN'!F26*0.05</f>
        <v>0.42785000000000006</v>
      </c>
      <c r="G25">
        <f>'IC. CLEAN'!G26*0.05</f>
        <v>0.51695000000000002</v>
      </c>
      <c r="H25">
        <f>'IC. CLEAN'!H26*0.05</f>
        <v>1.4089500000000001</v>
      </c>
      <c r="I25">
        <f>'IC. CLEAN'!I26*0.05</f>
        <v>3.7250000000000009E-3</v>
      </c>
      <c r="J25">
        <f>'IC. CLEAN'!J26*0.05</f>
        <v>5.5894500000000003</v>
      </c>
      <c r="K25">
        <f>'IC. CLEAN'!K26*0.05</f>
        <v>4.1050000000000003E-2</v>
      </c>
      <c r="L25">
        <f>'IC. CLEAN'!L26*0.05</f>
        <v>2.9950000000000001E-2</v>
      </c>
      <c r="M25">
        <f>'IC. CLEAN'!M26*0.05</f>
        <v>6.7549999999999999E-2</v>
      </c>
      <c r="N25">
        <f>'IC. CLEAN'!N26*0.05</f>
        <v>6.8200000000000011E-2</v>
      </c>
      <c r="O25">
        <f>'IC. CLEAN'!O26*0.05</f>
        <v>4.2000000000000003E-2</v>
      </c>
      <c r="P25">
        <f>'IC. CLEAN'!P26*0.05</f>
        <v>4.5699999999999998E-2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66C-8729-F543-B357-53AB2350A915}">
  <dimension ref="A1:P25"/>
  <sheetViews>
    <sheetView workbookViewId="0">
      <selection activeCell="N34" sqref="N34"/>
    </sheetView>
  </sheetViews>
  <sheetFormatPr baseColWidth="10" defaultRowHeight="15" x14ac:dyDescent="0.2"/>
  <sheetData>
    <row r="1" spans="1:16" x14ac:dyDescent="0.2">
      <c r="A1" s="7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</row>
    <row r="2" spans="1:16" x14ac:dyDescent="0.2">
      <c r="A2" s="4" t="s">
        <v>19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</row>
    <row r="3" spans="1:16" x14ac:dyDescent="0.2">
      <c r="A3" s="4" t="s">
        <v>20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</row>
    <row r="4" spans="1:16" x14ac:dyDescent="0.2">
      <c r="A4" s="4" t="s">
        <v>21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</row>
    <row r="5" spans="1:16" x14ac:dyDescent="0.2">
      <c r="A5" s="4" t="s">
        <v>22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</row>
    <row r="6" spans="1:16" x14ac:dyDescent="0.2">
      <c r="A6" s="4" t="s">
        <v>23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</row>
    <row r="7" spans="1:16" x14ac:dyDescent="0.2">
      <c r="A7" s="4" t="s">
        <v>24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</row>
    <row r="8" spans="1:16" x14ac:dyDescent="0.2">
      <c r="A8" s="4" t="s">
        <v>25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v>20</v>
      </c>
      <c r="L8">
        <v>20</v>
      </c>
      <c r="M8">
        <v>20</v>
      </c>
      <c r="N8">
        <v>20</v>
      </c>
      <c r="O8">
        <v>20</v>
      </c>
      <c r="P8">
        <v>20</v>
      </c>
    </row>
    <row r="9" spans="1:16" x14ac:dyDescent="0.2">
      <c r="A9" s="4" t="s">
        <v>26</v>
      </c>
      <c r="B9">
        <v>20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</row>
    <row r="10" spans="1:16" x14ac:dyDescent="0.2">
      <c r="A10" s="4" t="s">
        <v>27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</row>
    <row r="11" spans="1:16" x14ac:dyDescent="0.2">
      <c r="A11" s="4" t="s">
        <v>28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</row>
    <row r="12" spans="1:16" x14ac:dyDescent="0.2">
      <c r="A12" s="4" t="s">
        <v>29</v>
      </c>
      <c r="B12">
        <v>20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</row>
    <row r="13" spans="1:16" x14ac:dyDescent="0.2">
      <c r="A13" s="4" t="s">
        <v>30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</row>
    <row r="14" spans="1:16" x14ac:dyDescent="0.2">
      <c r="A14" s="4" t="s">
        <v>31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  <c r="K14">
        <v>20</v>
      </c>
      <c r="L14">
        <v>20</v>
      </c>
      <c r="M14">
        <v>20</v>
      </c>
      <c r="N14">
        <v>20</v>
      </c>
      <c r="O14">
        <v>20</v>
      </c>
      <c r="P14">
        <v>20</v>
      </c>
    </row>
    <row r="15" spans="1:16" x14ac:dyDescent="0.2">
      <c r="A15" s="4" t="s">
        <v>32</v>
      </c>
      <c r="B15">
        <v>20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20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20</v>
      </c>
      <c r="O15">
        <v>20</v>
      </c>
      <c r="P15">
        <v>20</v>
      </c>
    </row>
    <row r="16" spans="1:16" x14ac:dyDescent="0.2">
      <c r="A16" s="4" t="s">
        <v>33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</row>
    <row r="17" spans="1:16" x14ac:dyDescent="0.2">
      <c r="A17" s="4" t="s">
        <v>34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</row>
    <row r="18" spans="1:16" x14ac:dyDescent="0.2">
      <c r="A18" s="4" t="s">
        <v>35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20</v>
      </c>
    </row>
    <row r="19" spans="1:16" x14ac:dyDescent="0.2">
      <c r="A19" s="4" t="s">
        <v>36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20</v>
      </c>
    </row>
    <row r="20" spans="1:16" x14ac:dyDescent="0.2">
      <c r="A20" s="4" t="s">
        <v>37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</row>
    <row r="21" spans="1:16" x14ac:dyDescent="0.2">
      <c r="A21" s="4" t="s">
        <v>38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</row>
    <row r="22" spans="1:16" x14ac:dyDescent="0.2">
      <c r="A22" s="4" t="s">
        <v>39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20</v>
      </c>
    </row>
    <row r="23" spans="1:16" x14ac:dyDescent="0.2">
      <c r="A23" s="4" t="s">
        <v>40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</row>
    <row r="24" spans="1:16" x14ac:dyDescent="0.2">
      <c r="A24" s="4" t="s">
        <v>41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20</v>
      </c>
      <c r="M24">
        <v>20</v>
      </c>
      <c r="N24">
        <v>20</v>
      </c>
      <c r="O24">
        <v>20</v>
      </c>
      <c r="P24">
        <v>20</v>
      </c>
    </row>
    <row r="25" spans="1:16" x14ac:dyDescent="0.2">
      <c r="A25" s="4" t="s">
        <v>42</v>
      </c>
      <c r="B25">
        <v>20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IC Exp. </vt:lpstr>
      <vt:lpstr>IC. Exp</vt:lpstr>
      <vt:lpstr>IC. OHNE ARE+R</vt:lpstr>
      <vt:lpstr>IC. ARE+R CLEAN</vt:lpstr>
      <vt:lpstr>IC. R_and_Control OHNE</vt:lpstr>
      <vt:lpstr>IC.R and Control Clean</vt:lpstr>
      <vt:lpstr>IC. CLEAN</vt:lpstr>
      <vt:lpstr>Content in 50ml</vt:lpstr>
      <vt:lpstr>Sample weight in g</vt:lpstr>
      <vt:lpstr>Concerntration ug per g</vt:lpstr>
      <vt:lpstr>Concerntration ready</vt:lpstr>
      <vt:lpstr>soil characterization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2022-10-10T22:40:43Z</dcterms:modified>
</cp:coreProperties>
</file>