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timelines/timeline6.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7.xml" ContentType="application/vnd.ms-excel.slicer+xml"/>
  <Override PartName="/xl/timelines/timeline7.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stuconestogacon-my.sharepoint.com/personal/bigoboye0304_conestogac_on_ca/Documents/Fall 2022/Data Analytics/Projects/"/>
    </mc:Choice>
  </mc:AlternateContent>
  <xr:revisionPtr revIDLastSave="3350" documentId="8_{360E938A-2970-4ED7-8F90-FD23325BD49E}" xr6:coauthVersionLast="47" xr6:coauthVersionMax="47" xr10:uidLastSave="{EE18C33F-96B2-44B7-8350-087D1C0486D1}"/>
  <bookViews>
    <workbookView xWindow="-120" yWindow="-120" windowWidth="20730" windowHeight="11160" xr2:uid="{43BA052C-DBD9-4510-BE88-F5375A3AA2E8}"/>
  </bookViews>
  <sheets>
    <sheet name="Data" sheetId="2" r:id="rId1"/>
    <sheet name="DataQualityAudit" sheetId="3" r:id="rId2"/>
    <sheet name="MetricDevelopment" sheetId="4" r:id="rId3"/>
    <sheet name="LocationAccuracyKPI" sheetId="5" r:id="rId4"/>
    <sheet name="QuantityAccuracyKPI" sheetId="6" r:id="rId5"/>
    <sheet name="VendorCommitDateAchievementKPI" sheetId="7" r:id="rId6"/>
    <sheet name="ItemAccuracyKPI" sheetId="9" r:id="rId7"/>
    <sheet name="DefectFreeConformanceKPI" sheetId="10" r:id="rId8"/>
    <sheet name="DamageFreeConformanceKPI" sheetId="11" r:id="rId9"/>
    <sheet name="ReliabilityScorecard" sheetId="8" r:id="rId10"/>
  </sheets>
  <definedNames>
    <definedName name="_xlcn.WorksheetConnection_Dashboard_Assignment.xlsxExportQuery1" hidden="1">ExportQuery1[]</definedName>
    <definedName name="_xlcn.WorksheetConnection_Dashboard_Assignment2.xlsxExportQuery13" hidden="1">ExportQuery13[]</definedName>
    <definedName name="Customer_ID">DataQualityAudit!$F$2:$F$101</definedName>
    <definedName name="ExternalData_1" localSheetId="0" hidden="1">Data!$A$1:$S$290</definedName>
    <definedName name="ExternalData_1" localSheetId="1" hidden="1">DataQualityAudit!$A$1:$S$290</definedName>
    <definedName name="InventoryClassCode">DataQualityAudit!$AC$2:$AC$4</definedName>
    <definedName name="Product_ID">DataQualityAudit!$N$2:$N$101</definedName>
    <definedName name="Region">DataQualityAudit!$M$2:$M$101</definedName>
    <definedName name="Slicer_InventoryClassCode">#N/A</definedName>
    <definedName name="Slicer_InventoryClassCode1">#N/A</definedName>
    <definedName name="Slicer_InventoryClassCode2">#N/A</definedName>
    <definedName name="Slicer_InventoryClassCode3">#N/A</definedName>
    <definedName name="Slicer_InventoryClassCode4">#N/A</definedName>
    <definedName name="Slicer_ReceivingDock">#N/A</definedName>
    <definedName name="Slicer_SupplierClassDescription">#N/A</definedName>
    <definedName name="Slicer_SupplierClassDescription1">#N/A</definedName>
    <definedName name="Slicer_SupplierClassDescription2">#N/A</definedName>
    <definedName name="Slicer_SupplierClassDescription3">#N/A</definedName>
    <definedName name="Slicer_SupplierClassDescription4">#N/A</definedName>
    <definedName name="Slicer_SupplierClassDescription5">#N/A</definedName>
    <definedName name="Slicer_SupplierName6">#N/A</definedName>
    <definedName name="Timeline_ReceiptDate6">#N/A</definedName>
  </definedNames>
  <calcPr calcId="191028"/>
  <pivotCaches>
    <pivotCache cacheId="0" r:id="rId11"/>
    <pivotCache cacheId="1" r:id="rId12"/>
    <pivotCache cacheId="2" r:id="rId13"/>
    <pivotCache cacheId="3" r:id="rId14"/>
    <pivotCache cacheId="4" r:id="rId15"/>
    <pivotCache cacheId="5" r:id="rId16"/>
  </pivotCaches>
  <extLst>
    <ext xmlns:x14="http://schemas.microsoft.com/office/spreadsheetml/2009/9/main" uri="{876F7934-8845-4945-9796-88D515C7AA90}">
      <x14:pivotCaches>
        <pivotCache cacheId="6" r:id="rId17"/>
        <pivotCache cacheId="7" r:id="rId18"/>
        <pivotCache cacheId="8" r:id="rId19"/>
        <pivotCache cacheId="9" r:id="rId20"/>
      </x14:pivotCaches>
    </ext>
    <ext xmlns:x14="http://schemas.microsoft.com/office/spreadsheetml/2009/9/main" uri="{BBE1A952-AA13-448e-AADC-164F8A28A991}">
      <x14:slicerCaches>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34"/>
      </x15:timelineCachePivotCaches>
    </ext>
    <ext xmlns:x15="http://schemas.microsoft.com/office/spreadsheetml/2010/11/main" uri="{D0CA8CA8-9F24-4464-BF8E-62219DCF47F9}">
      <x15:timelineCacheRefs>
        <x15:timelineCacheRef r:id="rId3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portQuery13" name="ExportQuery13" connection="WorksheetConnection_Dashboard_Assignment2.xlsx!ExportQuery13"/>
          <x15:modelTable id="ExportQuery1" name="ExportQuery1" connection="WorksheetConnection_Dashboard_Assignment.xlsx!ExportQuery1"/>
        </x15:modelTables>
        <x15:extLst>
          <ext xmlns:x16="http://schemas.microsoft.com/office/spreadsheetml/2014/11/main" uri="{9835A34E-60A6-4A7C-AAB8-D5F71C897F49}">
            <x16:modelTimeGroupings>
              <x16:modelTimeGrouping tableName="ExportQuery1" columnName="RequestedDeliveryDate" columnId="RequestedDeliveryDate">
                <x16:calculatedTimeColumn columnName="RequestedDeliveryDate (Month Index)" columnId="RequestedDeliveryDate (Month Index)" contentType="monthsindex" isSelected="1"/>
                <x16:calculatedTimeColumn columnName="RequestedDeliveryDate (Month)" columnId="RequestedDelivery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 i="8" l="1"/>
  <c r="C12" i="8" l="1"/>
  <c r="C11" i="8"/>
  <c r="C9" i="8"/>
  <c r="C8" i="8"/>
  <c r="C6" i="8"/>
  <c r="C5" i="8"/>
  <c r="Y2" i="3"/>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195" i="3"/>
  <c r="Y196" i="3"/>
  <c r="Y197" i="3"/>
  <c r="Y198" i="3"/>
  <c r="Y199" i="3"/>
  <c r="Y200" i="3"/>
  <c r="Y201" i="3"/>
  <c r="Y202" i="3"/>
  <c r="Y203" i="3"/>
  <c r="Y204" i="3"/>
  <c r="Y205" i="3"/>
  <c r="Y206" i="3"/>
  <c r="Y207" i="3"/>
  <c r="Y208" i="3"/>
  <c r="Y209" i="3"/>
  <c r="Y210" i="3"/>
  <c r="Y211" i="3"/>
  <c r="Y212" i="3"/>
  <c r="Y213" i="3"/>
  <c r="Y214" i="3"/>
  <c r="Y215" i="3"/>
  <c r="Y216" i="3"/>
  <c r="Y217" i="3"/>
  <c r="Y218" i="3"/>
  <c r="Y219" i="3"/>
  <c r="Y220" i="3"/>
  <c r="Y221" i="3"/>
  <c r="Y222" i="3"/>
  <c r="Y223" i="3"/>
  <c r="Y224" i="3"/>
  <c r="Y225" i="3"/>
  <c r="Y226" i="3"/>
  <c r="Y227" i="3"/>
  <c r="Y228" i="3"/>
  <c r="Y229" i="3"/>
  <c r="Y230" i="3"/>
  <c r="Y231" i="3"/>
  <c r="Y232" i="3"/>
  <c r="Y233" i="3"/>
  <c r="Y234" i="3"/>
  <c r="Y235" i="3"/>
  <c r="Y236" i="3"/>
  <c r="Y237" i="3"/>
  <c r="Y238" i="3"/>
  <c r="Y239" i="3"/>
  <c r="Y240" i="3"/>
  <c r="Y241" i="3"/>
  <c r="Y242" i="3"/>
  <c r="Y243" i="3"/>
  <c r="Y244" i="3"/>
  <c r="Y245" i="3"/>
  <c r="Y246" i="3"/>
  <c r="Y247" i="3"/>
  <c r="Y248" i="3"/>
  <c r="Y249" i="3"/>
  <c r="Y250" i="3"/>
  <c r="Y251" i="3"/>
  <c r="Y252" i="3"/>
  <c r="Y253" i="3"/>
  <c r="Y254" i="3"/>
  <c r="Y255" i="3"/>
  <c r="Y256" i="3"/>
  <c r="Y257" i="3"/>
  <c r="Y258" i="3"/>
  <c r="Y259" i="3"/>
  <c r="Y260" i="3"/>
  <c r="Y261" i="3"/>
  <c r="Y262" i="3"/>
  <c r="Y263" i="3"/>
  <c r="Y264" i="3"/>
  <c r="Y265" i="3"/>
  <c r="Y266" i="3"/>
  <c r="Y267" i="3"/>
  <c r="Y268" i="3"/>
  <c r="Y269" i="3"/>
  <c r="Y270" i="3"/>
  <c r="Y271" i="3"/>
  <c r="Y272" i="3"/>
  <c r="Y273" i="3"/>
  <c r="Y274" i="3"/>
  <c r="Y275" i="3"/>
  <c r="Y276" i="3"/>
  <c r="Y277" i="3"/>
  <c r="Y278" i="3"/>
  <c r="Y279" i="3"/>
  <c r="Y280" i="3"/>
  <c r="Y281" i="3"/>
  <c r="Y282" i="3"/>
  <c r="Y283" i="3"/>
  <c r="Y284" i="3"/>
  <c r="Y285" i="3"/>
  <c r="Y286" i="3"/>
  <c r="Y287" i="3"/>
  <c r="Y288" i="3"/>
  <c r="Y289" i="3"/>
  <c r="Y290" i="3"/>
  <c r="X2" i="3"/>
  <c r="AA293" i="3"/>
  <c r="E3" i="7"/>
  <c r="E3" i="10"/>
  <c r="E3" i="11"/>
  <c r="E3" i="9"/>
  <c r="E3" i="6"/>
  <c r="E3" i="5"/>
  <c r="C10" i="8" l="1"/>
  <c r="C4" i="8"/>
  <c r="C7" i="8"/>
  <c r="B9" i="8"/>
  <c r="D9" i="8" s="1"/>
  <c r="B6" i="8"/>
  <c r="D6" i="8" s="1"/>
  <c r="B8" i="8"/>
  <c r="B5" i="8"/>
  <c r="B11" i="8"/>
  <c r="D11" i="8" s="1"/>
  <c r="B12" i="8"/>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W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V2"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T2" i="3"/>
  <c r="Z2" i="3" s="1"/>
  <c r="AA2" i="3" s="1"/>
  <c r="T3" i="3"/>
  <c r="T4" i="3"/>
  <c r="T5" i="3"/>
  <c r="T6" i="3"/>
  <c r="Z6" i="3" s="1"/>
  <c r="AA6" i="3" s="1"/>
  <c r="T7" i="3"/>
  <c r="T8" i="3"/>
  <c r="T9" i="3"/>
  <c r="T10" i="3"/>
  <c r="Z10" i="3" s="1"/>
  <c r="AA10" i="3" s="1"/>
  <c r="T11" i="3"/>
  <c r="T12" i="3"/>
  <c r="T13" i="3"/>
  <c r="T14" i="3"/>
  <c r="Z14" i="3" s="1"/>
  <c r="AA14" i="3" s="1"/>
  <c r="T15" i="3"/>
  <c r="T16" i="3"/>
  <c r="T17" i="3"/>
  <c r="T18" i="3"/>
  <c r="Z18" i="3" s="1"/>
  <c r="AA18" i="3" s="1"/>
  <c r="T19" i="3"/>
  <c r="T20" i="3"/>
  <c r="T21" i="3"/>
  <c r="T22" i="3"/>
  <c r="Z22" i="3" s="1"/>
  <c r="AA22" i="3" s="1"/>
  <c r="T23" i="3"/>
  <c r="T24" i="3"/>
  <c r="T25" i="3"/>
  <c r="T26" i="3"/>
  <c r="Z26" i="3" s="1"/>
  <c r="AA26" i="3" s="1"/>
  <c r="T27" i="3"/>
  <c r="T28" i="3"/>
  <c r="T29" i="3"/>
  <c r="T30" i="3"/>
  <c r="Z30" i="3" s="1"/>
  <c r="AA30" i="3" s="1"/>
  <c r="T31" i="3"/>
  <c r="T32" i="3"/>
  <c r="T33" i="3"/>
  <c r="T34" i="3"/>
  <c r="Z34" i="3" s="1"/>
  <c r="AA34" i="3" s="1"/>
  <c r="T35" i="3"/>
  <c r="T36" i="3"/>
  <c r="T37" i="3"/>
  <c r="T38" i="3"/>
  <c r="Z38" i="3" s="1"/>
  <c r="AA38" i="3" s="1"/>
  <c r="T39" i="3"/>
  <c r="T40" i="3"/>
  <c r="T41" i="3"/>
  <c r="T42" i="3"/>
  <c r="Z42" i="3" s="1"/>
  <c r="AA42" i="3" s="1"/>
  <c r="T43" i="3"/>
  <c r="T44" i="3"/>
  <c r="T45" i="3"/>
  <c r="T46" i="3"/>
  <c r="Z46" i="3" s="1"/>
  <c r="AA46" i="3" s="1"/>
  <c r="T47" i="3"/>
  <c r="T48" i="3"/>
  <c r="T49" i="3"/>
  <c r="T50" i="3"/>
  <c r="Z50" i="3" s="1"/>
  <c r="AA50" i="3" s="1"/>
  <c r="T51" i="3"/>
  <c r="T52" i="3"/>
  <c r="T53" i="3"/>
  <c r="T54" i="3"/>
  <c r="Z54" i="3" s="1"/>
  <c r="AA54" i="3" s="1"/>
  <c r="T55" i="3"/>
  <c r="T56" i="3"/>
  <c r="T57" i="3"/>
  <c r="T58" i="3"/>
  <c r="Z58" i="3" s="1"/>
  <c r="AA58" i="3" s="1"/>
  <c r="T59" i="3"/>
  <c r="T60" i="3"/>
  <c r="T61" i="3"/>
  <c r="T62" i="3"/>
  <c r="Z62" i="3" s="1"/>
  <c r="AA62" i="3" s="1"/>
  <c r="T63" i="3"/>
  <c r="T64" i="3"/>
  <c r="T65" i="3"/>
  <c r="T66" i="3"/>
  <c r="Z66" i="3" s="1"/>
  <c r="AA66" i="3" s="1"/>
  <c r="T67" i="3"/>
  <c r="T68" i="3"/>
  <c r="T69" i="3"/>
  <c r="T70" i="3"/>
  <c r="Z70" i="3" s="1"/>
  <c r="AA70" i="3" s="1"/>
  <c r="T71" i="3"/>
  <c r="T72" i="3"/>
  <c r="T73" i="3"/>
  <c r="T74" i="3"/>
  <c r="Z74" i="3" s="1"/>
  <c r="AA74" i="3" s="1"/>
  <c r="T75" i="3"/>
  <c r="T76" i="3"/>
  <c r="T77" i="3"/>
  <c r="T78" i="3"/>
  <c r="Z78" i="3" s="1"/>
  <c r="AA78" i="3" s="1"/>
  <c r="T79" i="3"/>
  <c r="T80" i="3"/>
  <c r="T81" i="3"/>
  <c r="T82" i="3"/>
  <c r="Z82" i="3" s="1"/>
  <c r="AA82" i="3" s="1"/>
  <c r="T83" i="3"/>
  <c r="T84" i="3"/>
  <c r="T85" i="3"/>
  <c r="T86" i="3"/>
  <c r="Z86" i="3" s="1"/>
  <c r="AA86" i="3" s="1"/>
  <c r="T87" i="3"/>
  <c r="T88" i="3"/>
  <c r="T89" i="3"/>
  <c r="T90" i="3"/>
  <c r="Z90" i="3" s="1"/>
  <c r="AA90" i="3" s="1"/>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U2"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U264" i="3"/>
  <c r="U265" i="3"/>
  <c r="U266" i="3"/>
  <c r="U267" i="3"/>
  <c r="U268" i="3"/>
  <c r="U269" i="3"/>
  <c r="U270" i="3"/>
  <c r="U271" i="3"/>
  <c r="U272" i="3"/>
  <c r="U273" i="3"/>
  <c r="U274" i="3"/>
  <c r="U275" i="3"/>
  <c r="U276" i="3"/>
  <c r="U277" i="3"/>
  <c r="U278" i="3"/>
  <c r="U279" i="3"/>
  <c r="U280" i="3"/>
  <c r="U281" i="3"/>
  <c r="U282" i="3"/>
  <c r="U283" i="3"/>
  <c r="U284" i="3"/>
  <c r="U285" i="3"/>
  <c r="U286" i="3"/>
  <c r="U287" i="3"/>
  <c r="U288" i="3"/>
  <c r="U289" i="3"/>
  <c r="U290" i="3"/>
  <c r="C3" i="8" l="1"/>
  <c r="B4" i="8"/>
  <c r="D5" i="8"/>
  <c r="B10" i="8"/>
  <c r="D10" i="8" s="1"/>
  <c r="D12" i="8"/>
  <c r="D8" i="8"/>
  <c r="B7" i="8"/>
  <c r="D7" i="8" s="1"/>
  <c r="Z290" i="3"/>
  <c r="AA290" i="3" s="1"/>
  <c r="Z286" i="3"/>
  <c r="AA286" i="3" s="1"/>
  <c r="Z282" i="3"/>
  <c r="AA282" i="3" s="1"/>
  <c r="Z278" i="3"/>
  <c r="AA278" i="3" s="1"/>
  <c r="Z274" i="3"/>
  <c r="AA274" i="3" s="1"/>
  <c r="Z270" i="3"/>
  <c r="AA270" i="3" s="1"/>
  <c r="Z266" i="3"/>
  <c r="AA266" i="3" s="1"/>
  <c r="Z262" i="3"/>
  <c r="AA262" i="3" s="1"/>
  <c r="Z258" i="3"/>
  <c r="AA258" i="3" s="1"/>
  <c r="Z254" i="3"/>
  <c r="AA254" i="3" s="1"/>
  <c r="Z250" i="3"/>
  <c r="AA250" i="3" s="1"/>
  <c r="Z246" i="3"/>
  <c r="AA246" i="3" s="1"/>
  <c r="Z242" i="3"/>
  <c r="AA242" i="3" s="1"/>
  <c r="Z238" i="3"/>
  <c r="AA238" i="3" s="1"/>
  <c r="Z234" i="3"/>
  <c r="AA234" i="3" s="1"/>
  <c r="Z230" i="3"/>
  <c r="AA230" i="3" s="1"/>
  <c r="Z226" i="3"/>
  <c r="AA226" i="3" s="1"/>
  <c r="Z222" i="3"/>
  <c r="AA222" i="3" s="1"/>
  <c r="Z218" i="3"/>
  <c r="AA218" i="3" s="1"/>
  <c r="Z214" i="3"/>
  <c r="AA214" i="3" s="1"/>
  <c r="Z210" i="3"/>
  <c r="AA210" i="3" s="1"/>
  <c r="Z206" i="3"/>
  <c r="AA206" i="3" s="1"/>
  <c r="Z202" i="3"/>
  <c r="AA202" i="3" s="1"/>
  <c r="Z198" i="3"/>
  <c r="AA198" i="3" s="1"/>
  <c r="Z194" i="3"/>
  <c r="AA194" i="3" s="1"/>
  <c r="Z190" i="3"/>
  <c r="AA190" i="3" s="1"/>
  <c r="Z186" i="3"/>
  <c r="AA186" i="3" s="1"/>
  <c r="Z182" i="3"/>
  <c r="AA182" i="3" s="1"/>
  <c r="Z178" i="3"/>
  <c r="AA178" i="3" s="1"/>
  <c r="Z174" i="3"/>
  <c r="AA174" i="3" s="1"/>
  <c r="Z170" i="3"/>
  <c r="AA170" i="3" s="1"/>
  <c r="Z166" i="3"/>
  <c r="AA166" i="3" s="1"/>
  <c r="Z162" i="3"/>
  <c r="AA162" i="3" s="1"/>
  <c r="Z158" i="3"/>
  <c r="AA158" i="3" s="1"/>
  <c r="Z154" i="3"/>
  <c r="AA154" i="3" s="1"/>
  <c r="Z150" i="3"/>
  <c r="AA150" i="3" s="1"/>
  <c r="Z146" i="3"/>
  <c r="AA146" i="3" s="1"/>
  <c r="Z142" i="3"/>
  <c r="AA142" i="3" s="1"/>
  <c r="Z138" i="3"/>
  <c r="AA138" i="3" s="1"/>
  <c r="Z134" i="3"/>
  <c r="AA134" i="3" s="1"/>
  <c r="Z130" i="3"/>
  <c r="AA130" i="3" s="1"/>
  <c r="Z126" i="3"/>
  <c r="AA126" i="3" s="1"/>
  <c r="Z122" i="3"/>
  <c r="AA122" i="3" s="1"/>
  <c r="Z118" i="3"/>
  <c r="AA118" i="3" s="1"/>
  <c r="Z114" i="3"/>
  <c r="AA114" i="3" s="1"/>
  <c r="Z110" i="3"/>
  <c r="AA110" i="3" s="1"/>
  <c r="Z106" i="3"/>
  <c r="AA106" i="3" s="1"/>
  <c r="Z102" i="3"/>
  <c r="AA102" i="3" s="1"/>
  <c r="Z98" i="3"/>
  <c r="AA98" i="3" s="1"/>
  <c r="Z94" i="3"/>
  <c r="AA94" i="3" s="1"/>
  <c r="Z289" i="3"/>
  <c r="AA289" i="3" s="1"/>
  <c r="Z285" i="3"/>
  <c r="AA285" i="3" s="1"/>
  <c r="Z281" i="3"/>
  <c r="AA281" i="3" s="1"/>
  <c r="Z277" i="3"/>
  <c r="AA277" i="3" s="1"/>
  <c r="Z273" i="3"/>
  <c r="AA273" i="3" s="1"/>
  <c r="Z269" i="3"/>
  <c r="AA269" i="3" s="1"/>
  <c r="Z265" i="3"/>
  <c r="AA265" i="3" s="1"/>
  <c r="Z261" i="3"/>
  <c r="AA261" i="3" s="1"/>
  <c r="Z257" i="3"/>
  <c r="AA257" i="3" s="1"/>
  <c r="Z253" i="3"/>
  <c r="AA253" i="3" s="1"/>
  <c r="Z249" i="3"/>
  <c r="AA249" i="3" s="1"/>
  <c r="Z245" i="3"/>
  <c r="AA245" i="3" s="1"/>
  <c r="Z241" i="3"/>
  <c r="AA241" i="3" s="1"/>
  <c r="Z237" i="3"/>
  <c r="AA237" i="3" s="1"/>
  <c r="Z233" i="3"/>
  <c r="AA233" i="3" s="1"/>
  <c r="Z229" i="3"/>
  <c r="AA229" i="3" s="1"/>
  <c r="Z225" i="3"/>
  <c r="AA225" i="3" s="1"/>
  <c r="Z221" i="3"/>
  <c r="AA221" i="3" s="1"/>
  <c r="Z217" i="3"/>
  <c r="AA217" i="3" s="1"/>
  <c r="Z213" i="3"/>
  <c r="AA213" i="3" s="1"/>
  <c r="Z209" i="3"/>
  <c r="AA209" i="3" s="1"/>
  <c r="Z205" i="3"/>
  <c r="AA205" i="3" s="1"/>
  <c r="Z201" i="3"/>
  <c r="AA201" i="3" s="1"/>
  <c r="Z197" i="3"/>
  <c r="AA197" i="3" s="1"/>
  <c r="Z193" i="3"/>
  <c r="AA193" i="3" s="1"/>
  <c r="Z189" i="3"/>
  <c r="AA189" i="3" s="1"/>
  <c r="Z185" i="3"/>
  <c r="AA185" i="3" s="1"/>
  <c r="Z181" i="3"/>
  <c r="AA181" i="3" s="1"/>
  <c r="Z177" i="3"/>
  <c r="AA177" i="3" s="1"/>
  <c r="Z173" i="3"/>
  <c r="AA173" i="3" s="1"/>
  <c r="Z169" i="3"/>
  <c r="AA169" i="3" s="1"/>
  <c r="Z165" i="3"/>
  <c r="AA165" i="3" s="1"/>
  <c r="Z161" i="3"/>
  <c r="AA161" i="3" s="1"/>
  <c r="Z157" i="3"/>
  <c r="AA157" i="3" s="1"/>
  <c r="Z153" i="3"/>
  <c r="AA153" i="3" s="1"/>
  <c r="Z149" i="3"/>
  <c r="AA149" i="3" s="1"/>
  <c r="Z145" i="3"/>
  <c r="AA145" i="3" s="1"/>
  <c r="Z141" i="3"/>
  <c r="AA141" i="3" s="1"/>
  <c r="Z137" i="3"/>
  <c r="AA137" i="3" s="1"/>
  <c r="Z133" i="3"/>
  <c r="AA133" i="3" s="1"/>
  <c r="Z129" i="3"/>
  <c r="AA129" i="3" s="1"/>
  <c r="Z125" i="3"/>
  <c r="AA125" i="3" s="1"/>
  <c r="Z121" i="3"/>
  <c r="AA121" i="3" s="1"/>
  <c r="Z117" i="3"/>
  <c r="AA117" i="3" s="1"/>
  <c r="Z113" i="3"/>
  <c r="AA113" i="3" s="1"/>
  <c r="Z109" i="3"/>
  <c r="AA109" i="3" s="1"/>
  <c r="Z105" i="3"/>
  <c r="AA105" i="3" s="1"/>
  <c r="Z101" i="3"/>
  <c r="AA101" i="3" s="1"/>
  <c r="Z97" i="3"/>
  <c r="AA97" i="3" s="1"/>
  <c r="Z93" i="3"/>
  <c r="AA93" i="3" s="1"/>
  <c r="Z89" i="3"/>
  <c r="AA89" i="3" s="1"/>
  <c r="Z85" i="3"/>
  <c r="AA85" i="3" s="1"/>
  <c r="Z81" i="3"/>
  <c r="AA81" i="3" s="1"/>
  <c r="Z77" i="3"/>
  <c r="AA77" i="3" s="1"/>
  <c r="Z73" i="3"/>
  <c r="AA73" i="3" s="1"/>
  <c r="Z69" i="3"/>
  <c r="AA69" i="3" s="1"/>
  <c r="Z65" i="3"/>
  <c r="AA65" i="3" s="1"/>
  <c r="Z61" i="3"/>
  <c r="AA61" i="3" s="1"/>
  <c r="Z57" i="3"/>
  <c r="AA57" i="3" s="1"/>
  <c r="Z53" i="3"/>
  <c r="AA53" i="3" s="1"/>
  <c r="Z49" i="3"/>
  <c r="AA49" i="3" s="1"/>
  <c r="Z45" i="3"/>
  <c r="AA45" i="3" s="1"/>
  <c r="Z41" i="3"/>
  <c r="AA41" i="3" s="1"/>
  <c r="Z37" i="3"/>
  <c r="AA37" i="3" s="1"/>
  <c r="Z33" i="3"/>
  <c r="AA33" i="3" s="1"/>
  <c r="Z29" i="3"/>
  <c r="AA29" i="3" s="1"/>
  <c r="Z25" i="3"/>
  <c r="AA25" i="3" s="1"/>
  <c r="Z21" i="3"/>
  <c r="AA21" i="3" s="1"/>
  <c r="Z17" i="3"/>
  <c r="AA17" i="3" s="1"/>
  <c r="Z13" i="3"/>
  <c r="AA13" i="3" s="1"/>
  <c r="Z9" i="3"/>
  <c r="AA9" i="3" s="1"/>
  <c r="Z5" i="3"/>
  <c r="AA5" i="3" s="1"/>
  <c r="Z288" i="3"/>
  <c r="AA288" i="3" s="1"/>
  <c r="Z280" i="3"/>
  <c r="AA280" i="3" s="1"/>
  <c r="Z276" i="3"/>
  <c r="AA276" i="3" s="1"/>
  <c r="Z268" i="3"/>
  <c r="AA268" i="3" s="1"/>
  <c r="Z260" i="3"/>
  <c r="AA260" i="3" s="1"/>
  <c r="Z252" i="3"/>
  <c r="AA252" i="3" s="1"/>
  <c r="Z244" i="3"/>
  <c r="AA244" i="3" s="1"/>
  <c r="Z236" i="3"/>
  <c r="AA236" i="3" s="1"/>
  <c r="Z228" i="3"/>
  <c r="AA228" i="3" s="1"/>
  <c r="Z220" i="3"/>
  <c r="AA220" i="3" s="1"/>
  <c r="Z212" i="3"/>
  <c r="AA212" i="3" s="1"/>
  <c r="Z204" i="3"/>
  <c r="AA204" i="3" s="1"/>
  <c r="Z196" i="3"/>
  <c r="AA196" i="3" s="1"/>
  <c r="Z188" i="3"/>
  <c r="AA188" i="3" s="1"/>
  <c r="Z180" i="3"/>
  <c r="AA180" i="3" s="1"/>
  <c r="Z172" i="3"/>
  <c r="AA172" i="3" s="1"/>
  <c r="Z164" i="3"/>
  <c r="AA164" i="3" s="1"/>
  <c r="Z156" i="3"/>
  <c r="AA156" i="3" s="1"/>
  <c r="Z148" i="3"/>
  <c r="AA148" i="3" s="1"/>
  <c r="Z140" i="3"/>
  <c r="AA140" i="3" s="1"/>
  <c r="Z132" i="3"/>
  <c r="AA132" i="3" s="1"/>
  <c r="Z124" i="3"/>
  <c r="AA124" i="3" s="1"/>
  <c r="Z116" i="3"/>
  <c r="AA116" i="3" s="1"/>
  <c r="Z108" i="3"/>
  <c r="AA108" i="3" s="1"/>
  <c r="Z100" i="3"/>
  <c r="AA100" i="3" s="1"/>
  <c r="Z92" i="3"/>
  <c r="AA92" i="3" s="1"/>
  <c r="Z88" i="3"/>
  <c r="AA88" i="3" s="1"/>
  <c r="Z76" i="3"/>
  <c r="AA76" i="3" s="1"/>
  <c r="Z68" i="3"/>
  <c r="AA68" i="3" s="1"/>
  <c r="Z60" i="3"/>
  <c r="AA60" i="3" s="1"/>
  <c r="Z52" i="3"/>
  <c r="AA52" i="3" s="1"/>
  <c r="Z44" i="3"/>
  <c r="AA44" i="3" s="1"/>
  <c r="Z36" i="3"/>
  <c r="AA36" i="3" s="1"/>
  <c r="Z28" i="3"/>
  <c r="AA28" i="3" s="1"/>
  <c r="Z20" i="3"/>
  <c r="AA20" i="3" s="1"/>
  <c r="Z16" i="3"/>
  <c r="AA16" i="3" s="1"/>
  <c r="Z4" i="3"/>
  <c r="AA4" i="3" s="1"/>
  <c r="Z284" i="3"/>
  <c r="AA284" i="3" s="1"/>
  <c r="Z272" i="3"/>
  <c r="AA272" i="3" s="1"/>
  <c r="Z264" i="3"/>
  <c r="AA264" i="3" s="1"/>
  <c r="Z256" i="3"/>
  <c r="AA256" i="3" s="1"/>
  <c r="Z248" i="3"/>
  <c r="AA248" i="3" s="1"/>
  <c r="Z240" i="3"/>
  <c r="AA240" i="3" s="1"/>
  <c r="Z232" i="3"/>
  <c r="AA232" i="3" s="1"/>
  <c r="Z224" i="3"/>
  <c r="AA224" i="3" s="1"/>
  <c r="Z216" i="3"/>
  <c r="AA216" i="3" s="1"/>
  <c r="Z208" i="3"/>
  <c r="AA208" i="3" s="1"/>
  <c r="Z200" i="3"/>
  <c r="AA200" i="3" s="1"/>
  <c r="Z192" i="3"/>
  <c r="AA192" i="3" s="1"/>
  <c r="Z184" i="3"/>
  <c r="AA184" i="3" s="1"/>
  <c r="Z176" i="3"/>
  <c r="AA176" i="3" s="1"/>
  <c r="Z168" i="3"/>
  <c r="AA168" i="3" s="1"/>
  <c r="Z160" i="3"/>
  <c r="AA160" i="3" s="1"/>
  <c r="Z152" i="3"/>
  <c r="AA152" i="3" s="1"/>
  <c r="Z144" i="3"/>
  <c r="AA144" i="3" s="1"/>
  <c r="Z136" i="3"/>
  <c r="AA136" i="3" s="1"/>
  <c r="Z128" i="3"/>
  <c r="AA128" i="3" s="1"/>
  <c r="Z120" i="3"/>
  <c r="AA120" i="3" s="1"/>
  <c r="Z112" i="3"/>
  <c r="AA112" i="3" s="1"/>
  <c r="Z104" i="3"/>
  <c r="AA104" i="3" s="1"/>
  <c r="Z96" i="3"/>
  <c r="AA96" i="3" s="1"/>
  <c r="Z84" i="3"/>
  <c r="AA84" i="3" s="1"/>
  <c r="Z80" i="3"/>
  <c r="AA80" i="3" s="1"/>
  <c r="Z72" i="3"/>
  <c r="AA72" i="3" s="1"/>
  <c r="Z64" i="3"/>
  <c r="AA64" i="3" s="1"/>
  <c r="Z56" i="3"/>
  <c r="AA56" i="3" s="1"/>
  <c r="Z48" i="3"/>
  <c r="AA48" i="3" s="1"/>
  <c r="Z40" i="3"/>
  <c r="AA40" i="3" s="1"/>
  <c r="Z32" i="3"/>
  <c r="AA32" i="3" s="1"/>
  <c r="Z24" i="3"/>
  <c r="AA24" i="3" s="1"/>
  <c r="Z12" i="3"/>
  <c r="AA12" i="3" s="1"/>
  <c r="Z8" i="3"/>
  <c r="AA8" i="3" s="1"/>
  <c r="Z287" i="3"/>
  <c r="AA287" i="3" s="1"/>
  <c r="Z283" i="3"/>
  <c r="AA283" i="3" s="1"/>
  <c r="Z279" i="3"/>
  <c r="AA279" i="3" s="1"/>
  <c r="Z275" i="3"/>
  <c r="AA275" i="3" s="1"/>
  <c r="Z271" i="3"/>
  <c r="AA271" i="3" s="1"/>
  <c r="Z267" i="3"/>
  <c r="AA267" i="3" s="1"/>
  <c r="Z263" i="3"/>
  <c r="AA263" i="3" s="1"/>
  <c r="Z259" i="3"/>
  <c r="AA259" i="3" s="1"/>
  <c r="Z255" i="3"/>
  <c r="AA255" i="3" s="1"/>
  <c r="Z251" i="3"/>
  <c r="AA251" i="3" s="1"/>
  <c r="Z247" i="3"/>
  <c r="AA247" i="3" s="1"/>
  <c r="Z243" i="3"/>
  <c r="AA243" i="3" s="1"/>
  <c r="Z239" i="3"/>
  <c r="AA239" i="3" s="1"/>
  <c r="Z235" i="3"/>
  <c r="AA235" i="3" s="1"/>
  <c r="Z231" i="3"/>
  <c r="AA231" i="3" s="1"/>
  <c r="Z227" i="3"/>
  <c r="AA227" i="3" s="1"/>
  <c r="Z223" i="3"/>
  <c r="AA223" i="3" s="1"/>
  <c r="Z219" i="3"/>
  <c r="AA219" i="3" s="1"/>
  <c r="Z215" i="3"/>
  <c r="AA215" i="3" s="1"/>
  <c r="Z211" i="3"/>
  <c r="AA211" i="3" s="1"/>
  <c r="Z207" i="3"/>
  <c r="AA207" i="3" s="1"/>
  <c r="Z203" i="3"/>
  <c r="AA203" i="3" s="1"/>
  <c r="Z199" i="3"/>
  <c r="AA199" i="3" s="1"/>
  <c r="Z195" i="3"/>
  <c r="AA195" i="3" s="1"/>
  <c r="Z191" i="3"/>
  <c r="AA191" i="3" s="1"/>
  <c r="Z187" i="3"/>
  <c r="AA187" i="3" s="1"/>
  <c r="Z183" i="3"/>
  <c r="AA183" i="3" s="1"/>
  <c r="Z179" i="3"/>
  <c r="AA179" i="3" s="1"/>
  <c r="Z175" i="3"/>
  <c r="AA175" i="3" s="1"/>
  <c r="Z171" i="3"/>
  <c r="AA171" i="3" s="1"/>
  <c r="Z167" i="3"/>
  <c r="AA167" i="3" s="1"/>
  <c r="Z163" i="3"/>
  <c r="AA163" i="3" s="1"/>
  <c r="Z159" i="3"/>
  <c r="AA159" i="3" s="1"/>
  <c r="Z155" i="3"/>
  <c r="AA155" i="3" s="1"/>
  <c r="Z151" i="3"/>
  <c r="AA151" i="3" s="1"/>
  <c r="Z147" i="3"/>
  <c r="AA147" i="3" s="1"/>
  <c r="Z143" i="3"/>
  <c r="AA143" i="3" s="1"/>
  <c r="Z139" i="3"/>
  <c r="AA139" i="3" s="1"/>
  <c r="Z135" i="3"/>
  <c r="AA135" i="3" s="1"/>
  <c r="Z131" i="3"/>
  <c r="AA131" i="3" s="1"/>
  <c r="Z127" i="3"/>
  <c r="AA127" i="3" s="1"/>
  <c r="Z123" i="3"/>
  <c r="AA123" i="3" s="1"/>
  <c r="Z119" i="3"/>
  <c r="AA119" i="3" s="1"/>
  <c r="Z115" i="3"/>
  <c r="AA115" i="3" s="1"/>
  <c r="Z111" i="3"/>
  <c r="AA111" i="3" s="1"/>
  <c r="Z107" i="3"/>
  <c r="AA107" i="3" s="1"/>
  <c r="Z103" i="3"/>
  <c r="AA103" i="3" s="1"/>
  <c r="Z99" i="3"/>
  <c r="AA99" i="3" s="1"/>
  <c r="Z95" i="3"/>
  <c r="AA95" i="3" s="1"/>
  <c r="Z91" i="3"/>
  <c r="AA91" i="3" s="1"/>
  <c r="Z87" i="3"/>
  <c r="AA87" i="3" s="1"/>
  <c r="Z83" i="3"/>
  <c r="AA83" i="3" s="1"/>
  <c r="Z79" i="3"/>
  <c r="AA79" i="3" s="1"/>
  <c r="Z75" i="3"/>
  <c r="AA75" i="3" s="1"/>
  <c r="Z71" i="3"/>
  <c r="AA71" i="3" s="1"/>
  <c r="Z67" i="3"/>
  <c r="AA67" i="3" s="1"/>
  <c r="Z63" i="3"/>
  <c r="AA63" i="3" s="1"/>
  <c r="Z59" i="3"/>
  <c r="AA59" i="3" s="1"/>
  <c r="Z55" i="3"/>
  <c r="AA55" i="3" s="1"/>
  <c r="Z51" i="3"/>
  <c r="AA51" i="3" s="1"/>
  <c r="Z47" i="3"/>
  <c r="AA47" i="3" s="1"/>
  <c r="Z43" i="3"/>
  <c r="AA43" i="3" s="1"/>
  <c r="Z39" i="3"/>
  <c r="AA39" i="3" s="1"/>
  <c r="Z35" i="3"/>
  <c r="AA35" i="3" s="1"/>
  <c r="Z31" i="3"/>
  <c r="AA31" i="3" s="1"/>
  <c r="Z27" i="3"/>
  <c r="AA27" i="3" s="1"/>
  <c r="Z23" i="3"/>
  <c r="AA23" i="3" s="1"/>
  <c r="Z19" i="3"/>
  <c r="AA19" i="3" s="1"/>
  <c r="Z15" i="3"/>
  <c r="AA15" i="3" s="1"/>
  <c r="Z11" i="3"/>
  <c r="AA11" i="3" s="1"/>
  <c r="Z7" i="3"/>
  <c r="AA7" i="3" s="1"/>
  <c r="Z3" i="3"/>
  <c r="AA3" i="3" s="1"/>
  <c r="D4" i="8" l="1"/>
  <c r="B3" i="8"/>
  <c r="D3" i="8" s="1"/>
  <c r="AA292" i="3"/>
  <c r="AA294"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F87EFD-C053-47D7-9BC7-9D5A3A473E73}" keepAlive="1" name="Query - ExportQuery1" description="Connection to the 'ExportQuery1' query in the workbook." type="5" refreshedVersion="7" background="1" saveData="1">
    <dbPr connection="Provider=Microsoft.Mashup.OleDb.1;Data Source=$Workbook$;Location=ExportQuery1;Extended Properties=&quot;&quot;" command="SELECT * FROM [ExportQuery1]"/>
  </connection>
  <connection id="2" xr16:uid="{49E8CCE2-309E-46F3-A8A4-5CBAB76E491B}" keepAlive="1" name="Query - ExportQuery1 (2)" description="Connection to the 'ExportQuery1 (2)' query in the workbook." type="5" refreshedVersion="7" background="1" saveData="1">
    <dbPr connection="Provider=Microsoft.Mashup.OleDb.1;Data Source=$Workbook$;Location=&quot;ExportQuery1 (2)&quot;;Extended Properties=&quot;&quot;" command="SELECT * FROM [ExportQuery1 (2)]"/>
  </connection>
  <connection id="3" xr16:uid="{27842C43-ED4D-4E22-A876-8753E4B04CF6}"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FEC77028-924F-4DD2-B965-C1A9CB9DF70B}" name="WorksheetConnection_Dashboard_Assignment.xlsx!ExportQuery1" type="102" refreshedVersion="7" minRefreshableVersion="5">
    <extLst>
      <ext xmlns:x15="http://schemas.microsoft.com/office/spreadsheetml/2010/11/main" uri="{DE250136-89BD-433C-8126-D09CA5730AF9}">
        <x15:connection id="ExportQuery1">
          <x15:rangePr sourceName="_xlcn.WorksheetConnection_Dashboard_Assignment.xlsxExportQuery1"/>
        </x15:connection>
      </ext>
    </extLst>
  </connection>
  <connection id="5" xr16:uid="{66822555-F37C-4FAD-9BE6-C8A5B0D959C9}" name="WorksheetConnection_Dashboard_Assignment2.xlsx!ExportQuery13" type="102" refreshedVersion="7" minRefreshableVersion="5">
    <extLst>
      <ext xmlns:x15="http://schemas.microsoft.com/office/spreadsheetml/2010/11/main" uri="{DE250136-89BD-433C-8126-D09CA5730AF9}">
        <x15:connection id="ExportQuery13">
          <x15:rangePr sourceName="_xlcn.WorksheetConnection_Dashboard_Assignment2.xlsxExportQuery13"/>
        </x15:connection>
      </ext>
    </extLst>
  </connection>
</connections>
</file>

<file path=xl/sharedStrings.xml><?xml version="1.0" encoding="utf-8"?>
<sst xmlns="http://schemas.openxmlformats.org/spreadsheetml/2006/main" count="5089" uniqueCount="284">
  <si>
    <t>SupplierClassDescription</t>
  </si>
  <si>
    <t>SupplierName</t>
  </si>
  <si>
    <t>PurchaseOrderNo</t>
  </si>
  <si>
    <t>RequestedDeliveryDate</t>
  </si>
  <si>
    <t>RequestedDeliveryDock</t>
  </si>
  <si>
    <t>SupplierAllowableTimeTolerance</t>
  </si>
  <si>
    <t>PartNumber</t>
  </si>
  <si>
    <t>PartDescription</t>
  </si>
  <si>
    <t>QuantityOrdered</t>
  </si>
  <si>
    <t>UOMDescription</t>
  </si>
  <si>
    <t>PurchasingCost</t>
  </si>
  <si>
    <t>ReceiptDate</t>
  </si>
  <si>
    <t>ReceivingDock</t>
  </si>
  <si>
    <t>QuantityReceivedTotal</t>
  </si>
  <si>
    <t>QuantityScrapped</t>
  </si>
  <si>
    <t>ScrapReason</t>
  </si>
  <si>
    <t>InventoryClassCode</t>
  </si>
  <si>
    <t>InventoryClassDescription</t>
  </si>
  <si>
    <t>AllowableReceivingTolerance</t>
  </si>
  <si>
    <t>Cabinet/Counter Tops/Doors</t>
  </si>
  <si>
    <t>The Cabinet People</t>
  </si>
  <si>
    <t>B1</t>
  </si>
  <si>
    <t>Cabinet Design opt 1</t>
  </si>
  <si>
    <t>Linear Feet</t>
  </si>
  <si>
    <t>B2</t>
  </si>
  <si>
    <t>Non-Conformance to Specification</t>
  </si>
  <si>
    <t>A</t>
  </si>
  <si>
    <t>Class A Items</t>
  </si>
  <si>
    <t>Paint</t>
  </si>
  <si>
    <t>Sheri Walter Paints</t>
  </si>
  <si>
    <t>Paint - Grey 1</t>
  </si>
  <si>
    <t>Kgs</t>
  </si>
  <si>
    <t>C</t>
  </si>
  <si>
    <t>Class C Items</t>
  </si>
  <si>
    <t>Interior Accessories</t>
  </si>
  <si>
    <t>Larry Lit's Lighting</t>
  </si>
  <si>
    <t>lighting Opt 1</t>
  </si>
  <si>
    <t>Unit</t>
  </si>
  <si>
    <t>B</t>
  </si>
  <si>
    <t>Class B Items</t>
  </si>
  <si>
    <t>lighting Opt 2</t>
  </si>
  <si>
    <t>Damaged Container</t>
  </si>
  <si>
    <t>lighting Opt 3</t>
  </si>
  <si>
    <t>Appliances</t>
  </si>
  <si>
    <t>Home Appliance Warehouse</t>
  </si>
  <si>
    <t>A3</t>
  </si>
  <si>
    <t>dishwasher</t>
  </si>
  <si>
    <t>A1</t>
  </si>
  <si>
    <t>washing machine</t>
  </si>
  <si>
    <t>dryer</t>
  </si>
  <si>
    <t>furnace</t>
  </si>
  <si>
    <t>water softner</t>
  </si>
  <si>
    <t>fireplace</t>
  </si>
  <si>
    <t>surround sound</t>
  </si>
  <si>
    <t>central vac</t>
  </si>
  <si>
    <t>central air</t>
  </si>
  <si>
    <t>Bathroom</t>
  </si>
  <si>
    <t>Delux Jacuzzi</t>
  </si>
  <si>
    <t>D2</t>
  </si>
  <si>
    <t>Jacuzzi Tub - White</t>
  </si>
  <si>
    <t>Jacuzzi Tub - Off-White</t>
  </si>
  <si>
    <t>Jacuzzi Tub - Black</t>
  </si>
  <si>
    <t>The Finer Side Fixtures</t>
  </si>
  <si>
    <t>C1</t>
  </si>
  <si>
    <t>Toilet - Black</t>
  </si>
  <si>
    <t>Sink - Black</t>
  </si>
  <si>
    <t>Basic Tub - Black</t>
  </si>
  <si>
    <t>C2</t>
  </si>
  <si>
    <t>Stand Up Shower - Black</t>
  </si>
  <si>
    <t>Wrong Part Received</t>
  </si>
  <si>
    <t>Flooring</t>
  </si>
  <si>
    <t>Premium Custom Floors</t>
  </si>
  <si>
    <t>C4</t>
  </si>
  <si>
    <t>Linoleum Flooring Design Opt 1</t>
  </si>
  <si>
    <t>Square Feet</t>
  </si>
  <si>
    <t>Linoleum Flooring Design Opt 2</t>
  </si>
  <si>
    <t>Linoleum Flooring Design Opt 3</t>
  </si>
  <si>
    <t>Linoleum Flooring Design Opt 4</t>
  </si>
  <si>
    <t>Ceramic Tile Design Opt 1</t>
  </si>
  <si>
    <t>Marg's Bathroom Fittings</t>
  </si>
  <si>
    <t>B3</t>
  </si>
  <si>
    <t>Toilet - White</t>
  </si>
  <si>
    <t>Toilet - Off-White</t>
  </si>
  <si>
    <t>Sink - White</t>
  </si>
  <si>
    <t>Sink - Off-White</t>
  </si>
  <si>
    <t>Basic Tub - White</t>
  </si>
  <si>
    <t>Basic Tub - Off-White</t>
  </si>
  <si>
    <t>Stand Up Shower - White</t>
  </si>
  <si>
    <t>Stand Up Shower - Off-White</t>
  </si>
  <si>
    <t xml:space="preserve">Exterior </t>
  </si>
  <si>
    <t>Exterior Home Outfitters</t>
  </si>
  <si>
    <t>Brick - Brown</t>
  </si>
  <si>
    <t>Paint Surplus</t>
  </si>
  <si>
    <t>Paint - Grey 2</t>
  </si>
  <si>
    <t>Paint - Grey 3</t>
  </si>
  <si>
    <t>Paint - Grey 4</t>
  </si>
  <si>
    <t>B4</t>
  </si>
  <si>
    <t>Paint - Blue 1</t>
  </si>
  <si>
    <t>Paint - Blue 2</t>
  </si>
  <si>
    <t>Paint - White 3</t>
  </si>
  <si>
    <t>Cabinet Design opt 2</t>
  </si>
  <si>
    <t>Cabinet Design opt 3</t>
  </si>
  <si>
    <t>Metal Fixture Designs</t>
  </si>
  <si>
    <t>A2</t>
  </si>
  <si>
    <t>door knobs opt 1</t>
  </si>
  <si>
    <t>door knobs opt 2</t>
  </si>
  <si>
    <t>door knobs opt 3</t>
  </si>
  <si>
    <t>hinges opt 1</t>
  </si>
  <si>
    <t>hinges opt 2</t>
  </si>
  <si>
    <t>hinges opt 3</t>
  </si>
  <si>
    <t>cabinet handles opt 1</t>
  </si>
  <si>
    <t>cabinet handles opt 2</t>
  </si>
  <si>
    <t>cabinet handles opt 3</t>
  </si>
  <si>
    <t>Peter Piper</t>
  </si>
  <si>
    <t>copper pipe</t>
  </si>
  <si>
    <t>Painting and Wallpaper Supplies Depot</t>
  </si>
  <si>
    <t>wallpaper design 1</t>
  </si>
  <si>
    <t>wallpaper design 2</t>
  </si>
  <si>
    <t>wallpaper design 3</t>
  </si>
  <si>
    <t>Building materials</t>
  </si>
  <si>
    <t>The Insulators</t>
  </si>
  <si>
    <t>insulation</t>
  </si>
  <si>
    <t>Charlie's Hardwood</t>
  </si>
  <si>
    <t>Maple Flooring</t>
  </si>
  <si>
    <t>Oak Flooring</t>
  </si>
  <si>
    <t>Birch Flooring</t>
  </si>
  <si>
    <t>Cherry Flooring</t>
  </si>
  <si>
    <t>The Lumber Yard</t>
  </si>
  <si>
    <t>lumber</t>
  </si>
  <si>
    <t>Arnold Metals</t>
  </si>
  <si>
    <t>steal beams</t>
  </si>
  <si>
    <t>Jefferson Concrete Suppliers</t>
  </si>
  <si>
    <t>concrete</t>
  </si>
  <si>
    <t>Liters</t>
  </si>
  <si>
    <t>The Electric Wire Depot</t>
  </si>
  <si>
    <t>copper wiring</t>
  </si>
  <si>
    <t>Frans Fancy Fireplaces</t>
  </si>
  <si>
    <t>C3</t>
  </si>
  <si>
    <t>Central VAC Installers</t>
  </si>
  <si>
    <t>Drywall Surplus</t>
  </si>
  <si>
    <t>drywall</t>
  </si>
  <si>
    <t>A4</t>
  </si>
  <si>
    <t>Ceramic Tile Design Opt 2</t>
  </si>
  <si>
    <t>Ceramic Tile Design Opt 3</t>
  </si>
  <si>
    <t>Ceramic Tile Design Opt 4</t>
  </si>
  <si>
    <t>Crazy Carpets R Us</t>
  </si>
  <si>
    <t>Carpet - Shag</t>
  </si>
  <si>
    <t>Carpet - Short</t>
  </si>
  <si>
    <t>Kitchener Home Appliances</t>
  </si>
  <si>
    <t>Brick - Grey</t>
  </si>
  <si>
    <t>Paint - Blue 3</t>
  </si>
  <si>
    <t>Paint - White 1</t>
  </si>
  <si>
    <t>Paint - White 2</t>
  </si>
  <si>
    <t>Paint - White 4</t>
  </si>
  <si>
    <t>Solomon Siding Depot</t>
  </si>
  <si>
    <t>Siding - Grey</t>
  </si>
  <si>
    <t>Siding - White</t>
  </si>
  <si>
    <t>Siding - Green</t>
  </si>
  <si>
    <t>Siding - Eggshell</t>
  </si>
  <si>
    <t>Siding - Beige</t>
  </si>
  <si>
    <t>For U Countertops</t>
  </si>
  <si>
    <t>Laminate Countertop</t>
  </si>
  <si>
    <t>Granite Countertop</t>
  </si>
  <si>
    <t>Tile Countertop</t>
  </si>
  <si>
    <t>Home Décor Depot</t>
  </si>
  <si>
    <t>Greg's Windows and Glass</t>
  </si>
  <si>
    <t>Window Opt 1</t>
  </si>
  <si>
    <t>Window Opt 2</t>
  </si>
  <si>
    <t>Window Opt 3</t>
  </si>
  <si>
    <t>Window Opt 4</t>
  </si>
  <si>
    <t>Window Opt 5</t>
  </si>
  <si>
    <t>Roofing</t>
  </si>
  <si>
    <t>The Roofers</t>
  </si>
  <si>
    <t>roofing shingles basic black</t>
  </si>
  <si>
    <t>roofing shingles basic grey</t>
  </si>
  <si>
    <t>AJ Audio Surpluss</t>
  </si>
  <si>
    <t>Furnace Man</t>
  </si>
  <si>
    <t>The Softer Side</t>
  </si>
  <si>
    <t>Stone and Tile Depot</t>
  </si>
  <si>
    <t>driveway stone opt 1</t>
  </si>
  <si>
    <t>driveway stone opt 2</t>
  </si>
  <si>
    <t>Sam's Home Ventilation Systems</t>
  </si>
  <si>
    <t>Brick - Red</t>
  </si>
  <si>
    <t>stainless steel countertop</t>
  </si>
  <si>
    <t>Marble Countertop</t>
  </si>
  <si>
    <t>roofing shingles basic red</t>
  </si>
  <si>
    <t>roofing shingles basic brown</t>
  </si>
  <si>
    <t>roofing shingles premium red</t>
  </si>
  <si>
    <t>roofing shingles premium black</t>
  </si>
  <si>
    <t>cast iron pipe</t>
  </si>
  <si>
    <t>Missing Quantity ordered, Purchase cost or Quantity received</t>
  </si>
  <si>
    <t>Duplicate Check</t>
  </si>
  <si>
    <t>Numeric Fields</t>
  </si>
  <si>
    <t>Text Fields</t>
  </si>
  <si>
    <t>Part Number Length</t>
  </si>
  <si>
    <t>Missing Scrap Reason</t>
  </si>
  <si>
    <t>Description of Issue</t>
  </si>
  <si>
    <t>Perfect Record</t>
  </si>
  <si>
    <t># of Perfect Records</t>
  </si>
  <si>
    <t>Total # of Records Audited</t>
  </si>
  <si>
    <t>Data Quality</t>
  </si>
  <si>
    <t>Metric</t>
  </si>
  <si>
    <t>Required Data</t>
  </si>
  <si>
    <t>How Calculated</t>
  </si>
  <si>
    <t>KPI Target</t>
  </si>
  <si>
    <t>NOTE</t>
  </si>
  <si>
    <t>RL.3.33 Delivery Item Accuracy</t>
  </si>
  <si>
    <t>Part Number Ordered + Part Received (or indication of wrong part received)</t>
  </si>
  <si>
    <t>If the order delivered is correct, then 1, else 0</t>
  </si>
  <si>
    <t>The delivery item accuracy metric measures if delivered items were the items ordered.</t>
  </si>
  <si>
    <t>RL.3.35 - Delivery Quantity Accuracy</t>
  </si>
  <si>
    <t>Quantity Ordered + Quantity Received</t>
  </si>
  <si>
    <t>If the order was delivered within QT, then 1, else 0</t>
  </si>
  <si>
    <t>All quantities received by the customer match the order quantities (within mutually agreed tolerances).</t>
  </si>
  <si>
    <t>RL.3.32 - Vendor Commit Date Achievement Time</t>
  </si>
  <si>
    <t>Requested Delivery Date + Receipt Date</t>
  </si>
  <si>
    <t>If the order was deliverd on the original commitment date, then 1, else 0</t>
  </si>
  <si>
    <t>This metric indicates if the order was delivered at the right time based upon the original commitments agreed to by the customer.</t>
  </si>
  <si>
    <t>RL.3.34 - Delivery Location Accuracy</t>
  </si>
  <si>
    <t>Requested Delivery Dock + Receiving Dock</t>
  </si>
  <si>
    <t>If Requested Delivery Dock = Receiving Dock,1 0</t>
  </si>
  <si>
    <t>This metric measures if the order was delivered to the right location.</t>
  </si>
  <si>
    <t>RL.3.31 - Compliance Documentation Accuracy</t>
  </si>
  <si>
    <t>Required Compliance Documentation + Compliance Documentation</t>
  </si>
  <si>
    <t>If documentation is accurate then 1, if not 0</t>
  </si>
  <si>
    <t>This metric measures if the doumentations in regards to the suppliers and products is accurate/correct</t>
  </si>
  <si>
    <t>RL.3.43 - Other Required Documentation Accuracy</t>
  </si>
  <si>
    <t>Other Required Documentation</t>
  </si>
  <si>
    <t>If additional documentation is accurate/recieved then 1, if not 0</t>
  </si>
  <si>
    <t xml:space="preserve">This metric measures if extra required documents are accurrate, up to date or correct </t>
  </si>
  <si>
    <t>RL.3.45 - Payment Documentation Accuracy</t>
  </si>
  <si>
    <t>Required Payment Documentation + Payment Documentation</t>
  </si>
  <si>
    <t>If payment documentation is accurate then 1, if not 0</t>
  </si>
  <si>
    <t>This metric measures if payment documentation is accurate, up to date or correct.</t>
  </si>
  <si>
    <t>RL.3.50 - Shipping Documentation Accuracy</t>
  </si>
  <si>
    <t>Required Shipping Documentation + Shipping Documentation Received</t>
  </si>
  <si>
    <t>If shipping documentation is accurate then 1, if not 0</t>
  </si>
  <si>
    <r>
      <rPr>
        <i/>
        <sz val="11"/>
        <color theme="1"/>
        <rFont val="Times New Roman"/>
        <family val="1"/>
      </rPr>
      <t xml:space="preserve"> </t>
    </r>
    <r>
      <rPr>
        <sz val="11"/>
        <color theme="1"/>
        <rFont val="Times New Roman"/>
        <family val="1"/>
      </rPr>
      <t xml:space="preserve">All documentation must be complete, correct, and readily available when and how expected by the customer, government and other supply chain regulatory entities </t>
    </r>
  </si>
  <si>
    <t>RL.3.12 - % Of Faultless Installations</t>
  </si>
  <si>
    <t>Quantity Received + Quantity with faulty installation (or indication of faulty installation)</t>
  </si>
  <si>
    <t>If installations have no faults then 1 if not 0</t>
  </si>
  <si>
    <t>This metric measures if the orders are faultlessly installed and accepted by the customer</t>
  </si>
  <si>
    <t>RL.3.24 - % Orders/Lines Received Damage Free</t>
  </si>
  <si>
    <t>QuantityReceivedTotal + Quantity damaged * 100</t>
  </si>
  <si>
    <t xml:space="preserve">If orders were recieved with no damage then 1, if not 0 </t>
  </si>
  <si>
    <t>This metric measures the Percent of orders received damage free</t>
  </si>
  <si>
    <t>RL.3.41 - Orders Delivered Damage Free Conformance</t>
  </si>
  <si>
    <t>QuantityReceivedTotal + Quantity damaged (or indication of damaged items received)</t>
  </si>
  <si>
    <t>If the order was delivered without damage, then 1, else 0</t>
  </si>
  <si>
    <t>This metric measures how many orders were delivered damage free. It assesses the damage of the products delivered through the supply chain</t>
  </si>
  <si>
    <t>RL.3.42 - Orders Delivered Defect Free Conformance</t>
  </si>
  <si>
    <t>QuantityReceivedTotal + Quantity defect (or indication of defective items received)</t>
  </si>
  <si>
    <t>If the order was delivered with acceptable quality, then 1, else 0</t>
  </si>
  <si>
    <t>This metric measures if the quality of the delivered items satisfied the customer’s quality demands.</t>
  </si>
  <si>
    <t>RL.3.55 - Warranty and Returns</t>
  </si>
  <si>
    <t>Quantity Received + Quantity Returned (or indication of return)</t>
  </si>
  <si>
    <t xml:space="preserve">If no orders were returned for repair or replacement then 1, if not 0 </t>
  </si>
  <si>
    <t>This metric measures the orders not returned for repair or replacement (within the warranty period).</t>
  </si>
  <si>
    <t>Supplier Location Accuracy based on Supplier and Requested Delivery Dock for February - July 2017</t>
  </si>
  <si>
    <t>Overall KPI</t>
  </si>
  <si>
    <t>Supplier Name</t>
  </si>
  <si>
    <t>Location Accuracy</t>
  </si>
  <si>
    <t>Grand Total</t>
  </si>
  <si>
    <t>Supplier Quantity Accuracy based on Supplier and Quantity Ordered for February - July 2017</t>
  </si>
  <si>
    <t xml:space="preserve">Supplier Name </t>
  </si>
  <si>
    <t xml:space="preserve">Quantity Accuracy </t>
  </si>
  <si>
    <t>Supplier Commit Date Achievement based on Supplier and Requested Delivery Date for February - July 2017</t>
  </si>
  <si>
    <t>Vendor Commitment Date Achievement</t>
  </si>
  <si>
    <t xml:space="preserve">Supplier Item Accuracy based on Quantity Received  for February 2017 - July 2017 </t>
  </si>
  <si>
    <t xml:space="preserve"> Item Accuracy </t>
  </si>
  <si>
    <t>Defect Free Conformance based on Supplier and Quantity Received for February to July 2017</t>
  </si>
  <si>
    <t xml:space="preserve"> Defect Free Conformance</t>
  </si>
  <si>
    <t xml:space="preserve">Damage Free Conformance based on Supplier and Quantity Received for February to July 2017 </t>
  </si>
  <si>
    <t xml:space="preserve"> Damage Free Conformance</t>
  </si>
  <si>
    <t>ACTUAL</t>
  </si>
  <si>
    <t>TARGET</t>
  </si>
  <si>
    <t>VARIANCE</t>
  </si>
  <si>
    <t>RELIABILITY</t>
  </si>
  <si>
    <t>RL.1.1 - Perfect Order Fulfillment</t>
  </si>
  <si>
    <t>RL.2.1 - % of Orders Delivered in Full</t>
  </si>
  <si>
    <t>RL.3.33 - Delivery Item Accuracy</t>
  </si>
  <si>
    <t>RL.2.2 - Delivery Performance to Customer Commit Date</t>
  </si>
  <si>
    <t>RL.3.32 - Customer Commit Date Achievement Time Customer Receiving</t>
  </si>
  <si>
    <t>RL.2.4 - Perfect 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</si>
</sst>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1"/>
      <color rgb="FF202124"/>
      <name val="Calibri"/>
      <family val="2"/>
      <scheme val="minor"/>
    </font>
    <font>
      <b/>
      <sz val="10"/>
      <color theme="1"/>
      <name val="Verdana"/>
      <family val="2"/>
    </font>
    <font>
      <b/>
      <sz val="10"/>
      <color rgb="FFFFFFFF"/>
      <name val="Verdana"/>
      <family val="2"/>
    </font>
    <font>
      <sz val="10"/>
      <color theme="1"/>
      <name val="Verdana"/>
      <family val="2"/>
    </font>
    <font>
      <b/>
      <sz val="10"/>
      <color rgb="FF000000"/>
      <name val="Verdana"/>
      <family val="2"/>
    </font>
    <font>
      <u/>
      <sz val="11"/>
      <color theme="10"/>
      <name val="Calibri"/>
      <family val="2"/>
      <scheme val="minor"/>
    </font>
    <font>
      <b/>
      <sz val="11"/>
      <color theme="0"/>
      <name val="Calibri"/>
      <family val="2"/>
      <scheme val="minor"/>
    </font>
    <font>
      <b/>
      <sz val="12"/>
      <color theme="1"/>
      <name val="Calibri"/>
      <family val="2"/>
      <scheme val="minor"/>
    </font>
    <font>
      <sz val="8"/>
      <color theme="1"/>
      <name val="Calibri"/>
      <family val="2"/>
      <scheme val="minor"/>
    </font>
    <font>
      <sz val="11"/>
      <color theme="1"/>
      <name val="Times New Roman"/>
      <family val="1"/>
    </font>
    <font>
      <i/>
      <sz val="11"/>
      <color theme="1"/>
      <name val="Times New Roman"/>
      <family val="1"/>
    </font>
    <font>
      <b/>
      <sz val="15"/>
      <color theme="3"/>
      <name val="Calibri"/>
      <family val="2"/>
      <scheme val="minor"/>
    </font>
  </fonts>
  <fills count="7">
    <fill>
      <patternFill patternType="none"/>
    </fill>
    <fill>
      <patternFill patternType="gray125"/>
    </fill>
    <fill>
      <patternFill patternType="solid">
        <fgColor rgb="FF6FAC46"/>
        <bgColor indexed="64"/>
      </patternFill>
    </fill>
    <fill>
      <patternFill patternType="solid">
        <fgColor rgb="FF000000"/>
        <bgColor indexed="64"/>
      </patternFill>
    </fill>
    <fill>
      <patternFill patternType="solid">
        <fgColor rgb="FFDDEBF7"/>
        <bgColor indexed="64"/>
      </patternFill>
    </fill>
    <fill>
      <patternFill patternType="solid">
        <fgColor rgb="FF00AFEF"/>
        <bgColor indexed="64"/>
      </patternFill>
    </fill>
    <fill>
      <patternFill patternType="solid">
        <fgColor theme="8"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top style="thin">
        <color theme="9" tint="0.39997558519241921"/>
      </top>
      <bottom style="thin">
        <color theme="9" tint="0.39997558519241921"/>
      </bottom>
      <diagonal/>
    </border>
    <border>
      <left/>
      <right/>
      <top/>
      <bottom style="thick">
        <color theme="4"/>
      </bottom>
      <diagonal/>
    </border>
  </borders>
  <cellStyleXfs count="4">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4" fillId="0" borderId="10" applyNumberFormat="0" applyFill="0" applyAlignment="0" applyProtection="0"/>
  </cellStyleXfs>
  <cellXfs count="40">
    <xf numFmtId="0" fontId="0" fillId="0" borderId="0" xfId="0"/>
    <xf numFmtId="22" fontId="0" fillId="0" borderId="0" xfId="0" applyNumberFormat="1"/>
    <xf numFmtId="0" fontId="0" fillId="0" borderId="1" xfId="0" applyBorder="1" applyAlignment="1">
      <alignment vertical="center" wrapText="1"/>
    </xf>
    <xf numFmtId="0" fontId="0" fillId="0" borderId="1" xfId="0" applyBorder="1"/>
    <xf numFmtId="0" fontId="0" fillId="0" borderId="0" xfId="0" applyAlignment="1">
      <alignment horizontal="left"/>
    </xf>
    <xf numFmtId="0" fontId="2" fillId="0" borderId="1" xfId="0" applyFont="1" applyBorder="1"/>
    <xf numFmtId="164" fontId="2" fillId="0" borderId="1" xfId="1" applyNumberFormat="1" applyFont="1" applyBorder="1"/>
    <xf numFmtId="0" fontId="0" fillId="0" borderId="0" xfId="0" applyAlignment="1">
      <alignment horizontal="center"/>
    </xf>
    <xf numFmtId="0" fontId="3" fillId="0" borderId="0" xfId="0" applyFont="1" applyAlignment="1">
      <alignment horizontal="center"/>
    </xf>
    <xf numFmtId="0" fontId="0" fillId="0" borderId="0" xfId="0" applyAlignment="1">
      <alignment vertical="center" wrapText="1"/>
    </xf>
    <xf numFmtId="9" fontId="0" fillId="0" borderId="0" xfId="0" applyNumberFormat="1"/>
    <xf numFmtId="9" fontId="0" fillId="0" borderId="0" xfId="1" applyFont="1"/>
    <xf numFmtId="0" fontId="4" fillId="0" borderId="3" xfId="0" applyFont="1" applyBorder="1" applyAlignment="1">
      <alignment horizontal="center" vertical="center"/>
    </xf>
    <xf numFmtId="0" fontId="4" fillId="0" borderId="3" xfId="0" applyFont="1" applyBorder="1" applyAlignment="1">
      <alignment horizontal="right" vertical="center"/>
    </xf>
    <xf numFmtId="0" fontId="5" fillId="5" borderId="8" xfId="0" applyFont="1" applyFill="1" applyBorder="1" applyAlignment="1">
      <alignment horizontal="left" vertical="center"/>
    </xf>
    <xf numFmtId="9" fontId="5" fillId="5" borderId="3" xfId="0" applyNumberFormat="1" applyFont="1" applyFill="1" applyBorder="1" applyAlignment="1">
      <alignment horizontal="center" vertical="center"/>
    </xf>
    <xf numFmtId="0" fontId="5" fillId="5" borderId="4" xfId="0" applyFont="1" applyFill="1" applyBorder="1" applyAlignment="1">
      <alignment horizontal="left" vertical="center"/>
    </xf>
    <xf numFmtId="9" fontId="5" fillId="5" borderId="7" xfId="0" applyNumberFormat="1" applyFont="1" applyFill="1" applyBorder="1" applyAlignment="1">
      <alignment horizontal="center" vertical="center"/>
    </xf>
    <xf numFmtId="0" fontId="6" fillId="0" borderId="2" xfId="0" applyFont="1" applyBorder="1" applyAlignment="1">
      <alignment vertical="center"/>
    </xf>
    <xf numFmtId="0" fontId="7" fillId="2" borderId="5" xfId="0" applyFont="1" applyFill="1" applyBorder="1" applyAlignment="1">
      <alignment vertical="center"/>
    </xf>
    <xf numFmtId="0" fontId="7" fillId="2" borderId="6" xfId="0" applyFont="1" applyFill="1" applyBorder="1" applyAlignment="1">
      <alignment vertical="center"/>
    </xf>
    <xf numFmtId="0" fontId="7" fillId="2" borderId="7" xfId="0" applyFont="1" applyFill="1" applyBorder="1" applyAlignment="1">
      <alignment vertical="center"/>
    </xf>
    <xf numFmtId="0" fontId="5" fillId="3" borderId="0" xfId="0" applyFont="1" applyFill="1" applyAlignment="1">
      <alignment vertical="center"/>
    </xf>
    <xf numFmtId="9" fontId="5" fillId="3" borderId="0" xfId="0" applyNumberFormat="1" applyFont="1" applyFill="1" applyAlignment="1">
      <alignment horizontal="center" vertical="center"/>
    </xf>
    <xf numFmtId="9" fontId="7" fillId="4" borderId="7" xfId="0" applyNumberFormat="1" applyFont="1" applyFill="1" applyBorder="1" applyAlignment="1">
      <alignment horizontal="center" vertical="center"/>
    </xf>
    <xf numFmtId="9" fontId="0" fillId="0" borderId="1" xfId="1" applyFont="1" applyBorder="1"/>
    <xf numFmtId="9" fontId="0" fillId="0" borderId="1" xfId="1" applyFont="1" applyBorder="1" applyAlignment="1">
      <alignment vertical="center" wrapText="1"/>
    </xf>
    <xf numFmtId="0" fontId="8" fillId="4" borderId="4" xfId="2" applyFill="1" applyBorder="1" applyAlignment="1">
      <alignment horizontal="left" vertical="center"/>
    </xf>
    <xf numFmtId="0" fontId="0" fillId="6" borderId="0" xfId="0" applyFill="1"/>
    <xf numFmtId="0" fontId="10" fillId="0" borderId="0" xfId="0" applyFont="1"/>
    <xf numFmtId="0" fontId="9" fillId="0" borderId="9" xfId="0" applyFont="1" applyBorder="1"/>
    <xf numFmtId="9" fontId="2" fillId="0" borderId="0" xfId="1" applyFont="1"/>
    <xf numFmtId="0" fontId="11" fillId="0" borderId="0" xfId="0" applyFont="1" applyAlignment="1">
      <alignment vertical="center" wrapText="1"/>
    </xf>
    <xf numFmtId="0" fontId="0" fillId="0" borderId="0" xfId="0" pivotButton="1"/>
    <xf numFmtId="9" fontId="5" fillId="3" borderId="0" xfId="0" applyNumberFormat="1" applyFont="1" applyFill="1"/>
    <xf numFmtId="9" fontId="5" fillId="5" borderId="3" xfId="0" applyNumberFormat="1" applyFont="1" applyFill="1" applyBorder="1"/>
    <xf numFmtId="9" fontId="7" fillId="4" borderId="7" xfId="0" applyNumberFormat="1" applyFont="1" applyFill="1" applyBorder="1"/>
    <xf numFmtId="9" fontId="5" fillId="5" borderId="7" xfId="0" applyNumberFormat="1" applyFont="1" applyFill="1" applyBorder="1"/>
    <xf numFmtId="0" fontId="0" fillId="0" borderId="1" xfId="0" applyBorder="1" applyAlignment="1">
      <alignment wrapText="1"/>
    </xf>
    <xf numFmtId="0" fontId="14" fillId="0" borderId="10" xfId="3"/>
  </cellXfs>
  <cellStyles count="4">
    <cellStyle name="Heading 1" xfId="3" builtinId="16"/>
    <cellStyle name="Hyperlink" xfId="2" builtinId="8"/>
    <cellStyle name="Normal" xfId="0" builtinId="0"/>
    <cellStyle name="Percent" xfId="1" builtinId="5"/>
  </cellStyles>
  <dxfs count="3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m/dd\ h:mm"/>
    </dxf>
    <dxf>
      <numFmt numFmtId="0" formatCode="General"/>
    </dxf>
    <dxf>
      <numFmt numFmtId="0" formatCode="General"/>
    </dxf>
    <dxf>
      <numFmt numFmtId="0" formatCode="General"/>
    </dxf>
    <dxf>
      <numFmt numFmtId="27" formatCode="yyyy/mm/d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m/dd\ h:mm"/>
    </dxf>
    <dxf>
      <numFmt numFmtId="0" formatCode="General"/>
    </dxf>
    <dxf>
      <numFmt numFmtId="0" formatCode="General"/>
    </dxf>
    <dxf>
      <numFmt numFmtId="0" formatCode="General"/>
    </dxf>
    <dxf>
      <numFmt numFmtId="27" formatCode="yyyy/mm/dd\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microsoft.com/office/2007/relationships/slicerCache" Target="slicerCaches/slicerCache6.xml"/><Relationship Id="rId39" Type="http://schemas.openxmlformats.org/officeDocument/2006/relationships/sharedStrings" Target="sharedStrings.xml"/><Relationship Id="rId21" Type="http://schemas.microsoft.com/office/2007/relationships/slicerCache" Target="slicerCaches/slicerCache1.xml"/><Relationship Id="rId34" Type="http://schemas.openxmlformats.org/officeDocument/2006/relationships/pivotCacheDefinition" Target="pivotCache/pivotCacheDefinition11.xml"/><Relationship Id="rId42" Type="http://schemas.openxmlformats.org/officeDocument/2006/relationships/customXml" Target="../customXml/item1.xml"/><Relationship Id="rId47" Type="http://schemas.openxmlformats.org/officeDocument/2006/relationships/customXml" Target="../customXml/item6.xml"/><Relationship Id="rId50" Type="http://schemas.openxmlformats.org/officeDocument/2006/relationships/customXml" Target="../customXml/item9.xml"/><Relationship Id="rId55" Type="http://schemas.openxmlformats.org/officeDocument/2006/relationships/customXml" Target="../customXml/item14.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07/relationships/slicerCache" Target="slicerCaches/slicerCache5.xml"/><Relationship Id="rId33" Type="http://schemas.microsoft.com/office/2007/relationships/slicerCache" Target="slicerCaches/slicerCache13.xml"/><Relationship Id="rId38" Type="http://schemas.openxmlformats.org/officeDocument/2006/relationships/styles" Target="styles.xml"/><Relationship Id="rId46"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pivotCacheDefinition" Target="pivotCache/pivotCacheDefinition10.xml"/><Relationship Id="rId29" Type="http://schemas.microsoft.com/office/2007/relationships/slicerCache" Target="slicerCaches/slicerCache9.xml"/><Relationship Id="rId41" Type="http://schemas.openxmlformats.org/officeDocument/2006/relationships/calcChain" Target="calcChain.xml"/><Relationship Id="rId54"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07/relationships/slicerCache" Target="slicerCaches/slicerCache4.xml"/><Relationship Id="rId32" Type="http://schemas.microsoft.com/office/2007/relationships/slicerCache" Target="slicerCaches/slicerCache12.xml"/><Relationship Id="rId37" Type="http://schemas.openxmlformats.org/officeDocument/2006/relationships/connections" Target="connections.xml"/><Relationship Id="rId40" Type="http://schemas.openxmlformats.org/officeDocument/2006/relationships/powerPivotData" Target="model/item.data"/><Relationship Id="rId45" Type="http://schemas.openxmlformats.org/officeDocument/2006/relationships/customXml" Target="../customXml/item4.xml"/><Relationship Id="rId53" Type="http://schemas.openxmlformats.org/officeDocument/2006/relationships/customXml" Target="../customXml/item12.xml"/><Relationship Id="rId58"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3.xml"/><Relationship Id="rId28" Type="http://schemas.microsoft.com/office/2007/relationships/slicerCache" Target="slicerCaches/slicerCache8.xml"/><Relationship Id="rId36" Type="http://schemas.openxmlformats.org/officeDocument/2006/relationships/theme" Target="theme/theme1.xml"/><Relationship Id="rId49" Type="http://schemas.openxmlformats.org/officeDocument/2006/relationships/customXml" Target="../customXml/item8.xml"/><Relationship Id="rId57" Type="http://schemas.openxmlformats.org/officeDocument/2006/relationships/customXml" Target="../customXml/item16.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microsoft.com/office/2007/relationships/slicerCache" Target="slicerCaches/slicerCache11.xml"/><Relationship Id="rId44" Type="http://schemas.openxmlformats.org/officeDocument/2006/relationships/customXml" Target="../customXml/item3.xml"/><Relationship Id="rId52"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2.xml"/><Relationship Id="rId27" Type="http://schemas.microsoft.com/office/2007/relationships/slicerCache" Target="slicerCaches/slicerCache7.xml"/><Relationship Id="rId30" Type="http://schemas.microsoft.com/office/2007/relationships/slicerCache" Target="slicerCaches/slicerCache10.xml"/><Relationship Id="rId35" Type="http://schemas.microsoft.com/office/2011/relationships/timelineCache" Target="timelineCaches/timelineCache1.xml"/><Relationship Id="rId43" Type="http://schemas.openxmlformats.org/officeDocument/2006/relationships/customXml" Target="../customXml/item2.xml"/><Relationship Id="rId48" Type="http://schemas.openxmlformats.org/officeDocument/2006/relationships/customXml" Target="../customXml/item7.xml"/><Relationship Id="rId56" Type="http://schemas.openxmlformats.org/officeDocument/2006/relationships/customXml" Target="../customXml/item15.xml"/><Relationship Id="rId8" Type="http://schemas.openxmlformats.org/officeDocument/2006/relationships/worksheet" Target="worksheets/sheet8.xml"/><Relationship Id="rId51" Type="http://schemas.openxmlformats.org/officeDocument/2006/relationships/customXml" Target="../customXml/item10.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[Dashboard_Project.xlsx]LocationAccuracyKPI!PivotTable2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Supplier Location Accuracy based on Supplier and Requested Delivery Dock </a:t>
            </a:r>
          </a:p>
          <a:p>
            <a:pPr>
              <a:defRPr/>
            </a:pPr>
            <a:r>
              <a:rPr lang="en-US" sz="1000"/>
              <a:t>February 2017 - July 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LocationAccuracyKPI!$B$4</c:f>
              <c:strCache>
                <c:ptCount val="1"/>
                <c:pt idx="0">
                  <c:v>Total</c:v>
                </c:pt>
              </c:strCache>
            </c:strRef>
          </c:tx>
          <c:spPr>
            <a:solidFill>
              <a:schemeClr val="accent1"/>
            </a:solidFill>
            <a:ln>
              <a:noFill/>
            </a:ln>
            <a:effectLst/>
          </c:spPr>
          <c:invertIfNegative val="0"/>
          <c:cat>
            <c:strRef>
              <c:f>LocationAccuracyKPI!$A$5:$A$39</c:f>
              <c:strCache>
                <c:ptCount val="34"/>
                <c:pt idx="0">
                  <c:v>Solomon Siding Depot</c:v>
                </c:pt>
                <c:pt idx="1">
                  <c:v>Painting and Wallpaper Supplies Depot</c:v>
                </c:pt>
                <c:pt idx="2">
                  <c:v>Jefferson Concrete Suppliers</c:v>
                </c:pt>
                <c:pt idx="3">
                  <c:v>Arnold Metals</c:v>
                </c:pt>
                <c:pt idx="4">
                  <c:v>Sam's Home Ventilation Systems</c:v>
                </c:pt>
                <c:pt idx="5">
                  <c:v>Central VAC Installers</c:v>
                </c:pt>
                <c:pt idx="6">
                  <c:v>The Softer Side</c:v>
                </c:pt>
                <c:pt idx="7">
                  <c:v>Charlie's Hardwood</c:v>
                </c:pt>
                <c:pt idx="8">
                  <c:v>Marg's Bathroom Fittings</c:v>
                </c:pt>
                <c:pt idx="9">
                  <c:v>Crazy Carpets R Us</c:v>
                </c:pt>
                <c:pt idx="10">
                  <c:v>Peter Piper</c:v>
                </c:pt>
                <c:pt idx="11">
                  <c:v>Drywall Surplus</c:v>
                </c:pt>
                <c:pt idx="12">
                  <c:v>Sheri Walter Paints</c:v>
                </c:pt>
                <c:pt idx="13">
                  <c:v>Exterior Home Outfitters</c:v>
                </c:pt>
                <c:pt idx="14">
                  <c:v>The Roofers</c:v>
                </c:pt>
                <c:pt idx="15">
                  <c:v>Frans Fancy Fireplaces</c:v>
                </c:pt>
                <c:pt idx="16">
                  <c:v>Furnace Man</c:v>
                </c:pt>
                <c:pt idx="17">
                  <c:v>Larry Lit's Lighting</c:v>
                </c:pt>
                <c:pt idx="18">
                  <c:v>Premium Custom Floors</c:v>
                </c:pt>
                <c:pt idx="19">
                  <c:v>Home Appliance Warehouse</c:v>
                </c:pt>
                <c:pt idx="20">
                  <c:v>The Cabinet People</c:v>
                </c:pt>
                <c:pt idx="21">
                  <c:v>Home Décor Depot</c:v>
                </c:pt>
                <c:pt idx="22">
                  <c:v>Metal Fixture Designs</c:v>
                </c:pt>
                <c:pt idx="23">
                  <c:v>Stone and Tile Depot</c:v>
                </c:pt>
                <c:pt idx="24">
                  <c:v>The Electric Wire Depot</c:v>
                </c:pt>
                <c:pt idx="25">
                  <c:v>For U Countertops</c:v>
                </c:pt>
                <c:pt idx="26">
                  <c:v>Kitchener Home Appliances</c:v>
                </c:pt>
                <c:pt idx="27">
                  <c:v>The Lumber Yard</c:v>
                </c:pt>
                <c:pt idx="28">
                  <c:v>Paint Surplus</c:v>
                </c:pt>
                <c:pt idx="29">
                  <c:v>Greg's Windows and Glass</c:v>
                </c:pt>
                <c:pt idx="30">
                  <c:v>The Finer Side Fixtures</c:v>
                </c:pt>
                <c:pt idx="31">
                  <c:v>Delux Jacuzzi</c:v>
                </c:pt>
                <c:pt idx="32">
                  <c:v>The Insulators</c:v>
                </c:pt>
                <c:pt idx="33">
                  <c:v>AJ Audio Surpluss</c:v>
                </c:pt>
              </c:strCache>
            </c:strRef>
          </c:cat>
          <c:val>
            <c:numRef>
              <c:f>LocationAccuracyKPI!$B$5:$B$39</c:f>
              <c:numCache>
                <c:formatCode>0%</c:formatCode>
                <c:ptCount val="3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0.95238095238095233</c:v>
                </c:pt>
                <c:pt idx="19">
                  <c:v>0.92307692307692313</c:v>
                </c:pt>
                <c:pt idx="20">
                  <c:v>0.875</c:v>
                </c:pt>
                <c:pt idx="21">
                  <c:v>0.875</c:v>
                </c:pt>
                <c:pt idx="22">
                  <c:v>0.83333333333333337</c:v>
                </c:pt>
                <c:pt idx="23">
                  <c:v>0.81818181818181823</c:v>
                </c:pt>
                <c:pt idx="24">
                  <c:v>0.8</c:v>
                </c:pt>
                <c:pt idx="25">
                  <c:v>0.8</c:v>
                </c:pt>
                <c:pt idx="26">
                  <c:v>0.77777777777777779</c:v>
                </c:pt>
                <c:pt idx="27">
                  <c:v>0.75</c:v>
                </c:pt>
                <c:pt idx="28">
                  <c:v>0.75</c:v>
                </c:pt>
                <c:pt idx="29">
                  <c:v>0.75</c:v>
                </c:pt>
                <c:pt idx="30">
                  <c:v>0.73333333333333328</c:v>
                </c:pt>
                <c:pt idx="31">
                  <c:v>0.7142857142857143</c:v>
                </c:pt>
                <c:pt idx="32">
                  <c:v>0.6</c:v>
                </c:pt>
                <c:pt idx="33">
                  <c:v>0.33333333333333331</c:v>
                </c:pt>
              </c:numCache>
            </c:numRef>
          </c:val>
          <c:extLst>
            <c:ext xmlns:c16="http://schemas.microsoft.com/office/drawing/2014/chart" uri="{C3380CC4-5D6E-409C-BE32-E72D297353CC}">
              <c16:uniqueId val="{00000001-9D51-40A0-83C7-B809D22E493E}"/>
            </c:ext>
          </c:extLst>
        </c:ser>
        <c:dLbls>
          <c:showLegendKey val="0"/>
          <c:showVal val="0"/>
          <c:showCatName val="0"/>
          <c:showSerName val="0"/>
          <c:showPercent val="0"/>
          <c:showBubbleSize val="0"/>
        </c:dLbls>
        <c:gapWidth val="219"/>
        <c:overlap val="-27"/>
        <c:axId val="461558760"/>
        <c:axId val="461552528"/>
      </c:barChart>
      <c:catAx>
        <c:axId val="461558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Supplier</a:t>
                </a:r>
                <a:r>
                  <a:rPr lang="en-CA" baseline="0"/>
                  <a:t> Name </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552528"/>
        <c:crosses val="autoZero"/>
        <c:auto val="1"/>
        <c:lblAlgn val="ctr"/>
        <c:lblOffset val="100"/>
        <c:noMultiLvlLbl val="0"/>
      </c:catAx>
      <c:valAx>
        <c:axId val="461552528"/>
        <c:scaling>
          <c:orientation val="minMax"/>
          <c:max val="1"/>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Percentage</a:t>
                </a:r>
                <a:r>
                  <a:rPr lang="en-CA" baseline="0"/>
                  <a:t> of Acuuracy </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558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[Dashboard_Project.xlsx]QuantityAccuracyKPI!PivotTable3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Supplier Quantity Accuracy based on Quantity Ordered and Quanitty Received</a:t>
            </a:r>
            <a:r>
              <a:rPr lang="en-US" baseline="0"/>
              <a:t> </a:t>
            </a:r>
          </a:p>
          <a:p>
            <a:pPr>
              <a:defRPr/>
            </a:pPr>
            <a:r>
              <a:rPr lang="en-US" sz="1000" baseline="0"/>
              <a:t>February 2017 - July 2017</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QuantityAccuracyKPI!$B$4</c:f>
              <c:strCache>
                <c:ptCount val="1"/>
                <c:pt idx="0">
                  <c:v>Total</c:v>
                </c:pt>
              </c:strCache>
            </c:strRef>
          </c:tx>
          <c:spPr>
            <a:solidFill>
              <a:schemeClr val="accent1"/>
            </a:solidFill>
            <a:ln>
              <a:noFill/>
            </a:ln>
            <a:effectLst/>
          </c:spPr>
          <c:invertIfNegative val="0"/>
          <c:cat>
            <c:strRef>
              <c:f>QuantityAccuracyKPI!$A$5:$A$39</c:f>
              <c:strCache>
                <c:ptCount val="34"/>
                <c:pt idx="0">
                  <c:v>AJ Audio Surpluss</c:v>
                </c:pt>
                <c:pt idx="1">
                  <c:v>Solomon Siding Depot</c:v>
                </c:pt>
                <c:pt idx="2">
                  <c:v>Peter Piper</c:v>
                </c:pt>
                <c:pt idx="3">
                  <c:v>Arnold Metals</c:v>
                </c:pt>
                <c:pt idx="4">
                  <c:v>The Insulators</c:v>
                </c:pt>
                <c:pt idx="5">
                  <c:v>Central VAC Installers</c:v>
                </c:pt>
                <c:pt idx="6">
                  <c:v>The Softer Side</c:v>
                </c:pt>
                <c:pt idx="7">
                  <c:v>Charlie's Hardwood</c:v>
                </c:pt>
                <c:pt idx="8">
                  <c:v>Sam's Home Ventilation Systems</c:v>
                </c:pt>
                <c:pt idx="9">
                  <c:v>Drywall Surplus</c:v>
                </c:pt>
                <c:pt idx="10">
                  <c:v>Jefferson Concrete Suppliers</c:v>
                </c:pt>
                <c:pt idx="11">
                  <c:v>The Roofers</c:v>
                </c:pt>
                <c:pt idx="12">
                  <c:v>Stone and Tile Depot</c:v>
                </c:pt>
                <c:pt idx="13">
                  <c:v>Paint Surplus</c:v>
                </c:pt>
                <c:pt idx="14">
                  <c:v>For U Countertops</c:v>
                </c:pt>
                <c:pt idx="15">
                  <c:v>Metal Fixture Designs</c:v>
                </c:pt>
                <c:pt idx="16">
                  <c:v>Kitchener Home Appliances</c:v>
                </c:pt>
                <c:pt idx="17">
                  <c:v>Crazy Carpets R Us</c:v>
                </c:pt>
                <c:pt idx="18">
                  <c:v>Home Décor Depot</c:v>
                </c:pt>
                <c:pt idx="19">
                  <c:v>The Lumber Yard</c:v>
                </c:pt>
                <c:pt idx="20">
                  <c:v>Exterior Home Outfitters</c:v>
                </c:pt>
                <c:pt idx="21">
                  <c:v>Premium Custom Floors</c:v>
                </c:pt>
                <c:pt idx="22">
                  <c:v>Greg's Windows and Glass</c:v>
                </c:pt>
                <c:pt idx="23">
                  <c:v>Marg's Bathroom Fittings</c:v>
                </c:pt>
                <c:pt idx="24">
                  <c:v>Sheri Walter Paints</c:v>
                </c:pt>
                <c:pt idx="25">
                  <c:v>The Finer Side Fixtures</c:v>
                </c:pt>
                <c:pt idx="26">
                  <c:v>The Electric Wire Depot</c:v>
                </c:pt>
                <c:pt idx="27">
                  <c:v>Larry Lit's Lighting</c:v>
                </c:pt>
                <c:pt idx="28">
                  <c:v>Painting and Wallpaper Supplies Depot</c:v>
                </c:pt>
                <c:pt idx="29">
                  <c:v>Delux Jacuzzi</c:v>
                </c:pt>
                <c:pt idx="30">
                  <c:v>Frans Fancy Fireplaces</c:v>
                </c:pt>
                <c:pt idx="31">
                  <c:v>The Cabinet People</c:v>
                </c:pt>
                <c:pt idx="32">
                  <c:v>Furnace Man</c:v>
                </c:pt>
                <c:pt idx="33">
                  <c:v>Home Appliance Warehouse</c:v>
                </c:pt>
              </c:strCache>
            </c:strRef>
          </c:cat>
          <c:val>
            <c:numRef>
              <c:f>QuantityAccuracyKPI!$B$5:$B$39</c:f>
              <c:numCache>
                <c:formatCode>0%</c:formatCode>
                <c:ptCount val="34"/>
                <c:pt idx="0">
                  <c:v>1</c:v>
                </c:pt>
                <c:pt idx="1">
                  <c:v>1</c:v>
                </c:pt>
                <c:pt idx="2">
                  <c:v>1</c:v>
                </c:pt>
                <c:pt idx="3">
                  <c:v>1</c:v>
                </c:pt>
                <c:pt idx="4">
                  <c:v>1</c:v>
                </c:pt>
                <c:pt idx="5">
                  <c:v>1</c:v>
                </c:pt>
                <c:pt idx="6">
                  <c:v>1</c:v>
                </c:pt>
                <c:pt idx="7">
                  <c:v>1</c:v>
                </c:pt>
                <c:pt idx="8">
                  <c:v>1</c:v>
                </c:pt>
                <c:pt idx="9">
                  <c:v>1</c:v>
                </c:pt>
                <c:pt idx="10">
                  <c:v>1</c:v>
                </c:pt>
                <c:pt idx="11">
                  <c:v>0.91666666666666663</c:v>
                </c:pt>
                <c:pt idx="12">
                  <c:v>0.90909090909090906</c:v>
                </c:pt>
                <c:pt idx="13">
                  <c:v>0.9</c:v>
                </c:pt>
                <c:pt idx="14">
                  <c:v>0.9</c:v>
                </c:pt>
                <c:pt idx="15">
                  <c:v>0.88888888888888884</c:v>
                </c:pt>
                <c:pt idx="16">
                  <c:v>0.88888888888888884</c:v>
                </c:pt>
                <c:pt idx="17">
                  <c:v>0.875</c:v>
                </c:pt>
                <c:pt idx="18">
                  <c:v>0.875</c:v>
                </c:pt>
                <c:pt idx="19">
                  <c:v>0.75</c:v>
                </c:pt>
                <c:pt idx="20">
                  <c:v>0.75</c:v>
                </c:pt>
                <c:pt idx="21">
                  <c:v>0.66666666666666663</c:v>
                </c:pt>
                <c:pt idx="22">
                  <c:v>0.625</c:v>
                </c:pt>
                <c:pt idx="23">
                  <c:v>0.61111111111111116</c:v>
                </c:pt>
                <c:pt idx="24">
                  <c:v>0.6</c:v>
                </c:pt>
                <c:pt idx="25">
                  <c:v>0.6</c:v>
                </c:pt>
                <c:pt idx="26">
                  <c:v>0.6</c:v>
                </c:pt>
                <c:pt idx="27">
                  <c:v>0.6</c:v>
                </c:pt>
                <c:pt idx="28">
                  <c:v>0.5714285714285714</c:v>
                </c:pt>
                <c:pt idx="29">
                  <c:v>0.5714285714285714</c:v>
                </c:pt>
                <c:pt idx="30">
                  <c:v>0.5</c:v>
                </c:pt>
                <c:pt idx="31">
                  <c:v>0.5</c:v>
                </c:pt>
                <c:pt idx="32">
                  <c:v>0.5</c:v>
                </c:pt>
                <c:pt idx="33">
                  <c:v>0.23076923076923078</c:v>
                </c:pt>
              </c:numCache>
            </c:numRef>
          </c:val>
          <c:extLst>
            <c:ext xmlns:c16="http://schemas.microsoft.com/office/drawing/2014/chart" uri="{C3380CC4-5D6E-409C-BE32-E72D297353CC}">
              <c16:uniqueId val="{00000000-0A6D-4356-8849-573DD97E655C}"/>
            </c:ext>
          </c:extLst>
        </c:ser>
        <c:dLbls>
          <c:showLegendKey val="0"/>
          <c:showVal val="0"/>
          <c:showCatName val="0"/>
          <c:showSerName val="0"/>
          <c:showPercent val="0"/>
          <c:showBubbleSize val="0"/>
        </c:dLbls>
        <c:gapWidth val="219"/>
        <c:overlap val="-27"/>
        <c:axId val="1257647576"/>
        <c:axId val="1257645936"/>
      </c:barChart>
      <c:catAx>
        <c:axId val="1257647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Supplier</a:t>
                </a:r>
                <a:r>
                  <a:rPr lang="en-CA" baseline="0"/>
                  <a:t> Name </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645936"/>
        <c:crosses val="autoZero"/>
        <c:auto val="1"/>
        <c:lblAlgn val="ctr"/>
        <c:lblOffset val="100"/>
        <c:noMultiLvlLbl val="0"/>
      </c:catAx>
      <c:valAx>
        <c:axId val="1257645936"/>
        <c:scaling>
          <c:orientation val="minMax"/>
          <c:max val="1"/>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Percentage</a:t>
                </a:r>
                <a:r>
                  <a:rPr lang="en-CA" baseline="0"/>
                  <a:t> Accuracy </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647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[Dashboard_Project.xlsx]VendorCommitDateAchievementKPI!PivotTable2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Supplier Commit Date Achievement based on Supplier and Requested Delivery Date</a:t>
            </a:r>
            <a:r>
              <a:rPr lang="en-CA" baseline="0"/>
              <a:t> </a:t>
            </a:r>
          </a:p>
          <a:p>
            <a:pPr>
              <a:defRPr/>
            </a:pPr>
            <a:r>
              <a:rPr lang="en-CA" sz="1000" baseline="0"/>
              <a:t>February 2017 - July 2017 </a:t>
            </a:r>
            <a:endParaRPr lang="en-CA" sz="1000"/>
          </a:p>
        </c:rich>
      </c:tx>
      <c:layout>
        <c:manualLayout>
          <c:xMode val="edge"/>
          <c:yMode val="edge"/>
          <c:x val="0.15251301569424999"/>
          <c:y val="7.01245149221283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VendorCommitDateAchievementKPI!$B$4</c:f>
              <c:strCache>
                <c:ptCount val="1"/>
                <c:pt idx="0">
                  <c:v>Total</c:v>
                </c:pt>
              </c:strCache>
            </c:strRef>
          </c:tx>
          <c:spPr>
            <a:solidFill>
              <a:schemeClr val="accent1"/>
            </a:solidFill>
            <a:ln>
              <a:noFill/>
            </a:ln>
            <a:effectLst/>
          </c:spPr>
          <c:invertIfNegative val="0"/>
          <c:cat>
            <c:strRef>
              <c:f>VendorCommitDateAchievementKPI!$A$5:$A$39</c:f>
              <c:strCache>
                <c:ptCount val="34"/>
                <c:pt idx="0">
                  <c:v>The Electric Wire Depot</c:v>
                </c:pt>
                <c:pt idx="1">
                  <c:v>Paint Surplus</c:v>
                </c:pt>
                <c:pt idx="2">
                  <c:v>The Roofers</c:v>
                </c:pt>
                <c:pt idx="3">
                  <c:v>Central VAC Installers</c:v>
                </c:pt>
                <c:pt idx="4">
                  <c:v>Solomon Siding Depot</c:v>
                </c:pt>
                <c:pt idx="5">
                  <c:v>Charlie's Hardwood</c:v>
                </c:pt>
                <c:pt idx="6">
                  <c:v>Kitchener Home Appliances</c:v>
                </c:pt>
                <c:pt idx="7">
                  <c:v>Drywall Surplus</c:v>
                </c:pt>
                <c:pt idx="8">
                  <c:v>Marg's Bathroom Fittings</c:v>
                </c:pt>
                <c:pt idx="9">
                  <c:v>For U Countertops</c:v>
                </c:pt>
                <c:pt idx="10">
                  <c:v>Sam's Home Ventilation Systems</c:v>
                </c:pt>
                <c:pt idx="11">
                  <c:v>Frans Fancy Fireplaces</c:v>
                </c:pt>
                <c:pt idx="12">
                  <c:v>Stone and Tile Depot</c:v>
                </c:pt>
                <c:pt idx="13">
                  <c:v>Home Appliance Warehouse</c:v>
                </c:pt>
                <c:pt idx="14">
                  <c:v>The Lumber Yard</c:v>
                </c:pt>
                <c:pt idx="15">
                  <c:v>Jefferson Concrete Suppliers</c:v>
                </c:pt>
                <c:pt idx="16">
                  <c:v>The Softer Side</c:v>
                </c:pt>
                <c:pt idx="17">
                  <c:v>Greg's Windows and Glass</c:v>
                </c:pt>
                <c:pt idx="18">
                  <c:v>Painting and Wallpaper Supplies Depot</c:v>
                </c:pt>
                <c:pt idx="19">
                  <c:v>The Insulators</c:v>
                </c:pt>
                <c:pt idx="20">
                  <c:v>Sheri Walter Paints</c:v>
                </c:pt>
                <c:pt idx="21">
                  <c:v>Metal Fixture Designs</c:v>
                </c:pt>
                <c:pt idx="22">
                  <c:v>The Cabinet People</c:v>
                </c:pt>
                <c:pt idx="23">
                  <c:v>Furnace Man</c:v>
                </c:pt>
                <c:pt idx="24">
                  <c:v>Arnold Metals</c:v>
                </c:pt>
                <c:pt idx="25">
                  <c:v>Premium Custom Floors</c:v>
                </c:pt>
                <c:pt idx="26">
                  <c:v>AJ Audio Surpluss</c:v>
                </c:pt>
                <c:pt idx="27">
                  <c:v>Home Décor Depot</c:v>
                </c:pt>
                <c:pt idx="28">
                  <c:v>The Finer Side Fixtures</c:v>
                </c:pt>
                <c:pt idx="29">
                  <c:v>Crazy Carpets R Us</c:v>
                </c:pt>
                <c:pt idx="30">
                  <c:v>Exterior Home Outfitters</c:v>
                </c:pt>
                <c:pt idx="31">
                  <c:v>Larry Lit's Lighting</c:v>
                </c:pt>
                <c:pt idx="32">
                  <c:v>Delux Jacuzzi</c:v>
                </c:pt>
                <c:pt idx="33">
                  <c:v>Peter Piper</c:v>
                </c:pt>
              </c:strCache>
            </c:strRef>
          </c:cat>
          <c:val>
            <c:numRef>
              <c:f>VendorCommitDateAchievementKPI!$B$5:$B$39</c:f>
              <c:numCache>
                <c:formatCode>0%</c:formatCode>
                <c:ptCount val="3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0.875</c:v>
                </c:pt>
                <c:pt idx="18">
                  <c:v>0.8571428571428571</c:v>
                </c:pt>
                <c:pt idx="19">
                  <c:v>0.8</c:v>
                </c:pt>
                <c:pt idx="20">
                  <c:v>0.8</c:v>
                </c:pt>
                <c:pt idx="21">
                  <c:v>0.77777777777777779</c:v>
                </c:pt>
                <c:pt idx="22">
                  <c:v>0.75</c:v>
                </c:pt>
                <c:pt idx="23">
                  <c:v>0.75</c:v>
                </c:pt>
                <c:pt idx="24">
                  <c:v>0.75</c:v>
                </c:pt>
                <c:pt idx="25">
                  <c:v>0.66666666666666663</c:v>
                </c:pt>
                <c:pt idx="26">
                  <c:v>0.66666666666666663</c:v>
                </c:pt>
                <c:pt idx="27">
                  <c:v>0.625</c:v>
                </c:pt>
                <c:pt idx="28">
                  <c:v>0.6</c:v>
                </c:pt>
                <c:pt idx="29">
                  <c:v>0.5</c:v>
                </c:pt>
                <c:pt idx="30">
                  <c:v>0.5</c:v>
                </c:pt>
                <c:pt idx="31">
                  <c:v>0.5</c:v>
                </c:pt>
                <c:pt idx="32">
                  <c:v>0.42857142857142855</c:v>
                </c:pt>
                <c:pt idx="33">
                  <c:v>0.4</c:v>
                </c:pt>
              </c:numCache>
            </c:numRef>
          </c:val>
          <c:extLst>
            <c:ext xmlns:c16="http://schemas.microsoft.com/office/drawing/2014/chart" uri="{C3380CC4-5D6E-409C-BE32-E72D297353CC}">
              <c16:uniqueId val="{00000001-F2F4-4479-8497-D0AFD8084156}"/>
            </c:ext>
          </c:extLst>
        </c:ser>
        <c:dLbls>
          <c:showLegendKey val="0"/>
          <c:showVal val="0"/>
          <c:showCatName val="0"/>
          <c:showSerName val="0"/>
          <c:showPercent val="0"/>
          <c:showBubbleSize val="0"/>
        </c:dLbls>
        <c:gapWidth val="219"/>
        <c:overlap val="-27"/>
        <c:axId val="427237728"/>
        <c:axId val="427239040"/>
      </c:barChart>
      <c:catAx>
        <c:axId val="427237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Supplier</a:t>
                </a:r>
                <a:r>
                  <a:rPr lang="en-CA" baseline="0"/>
                  <a:t> Name </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239040"/>
        <c:crosses val="autoZero"/>
        <c:auto val="1"/>
        <c:lblAlgn val="ctr"/>
        <c:lblOffset val="100"/>
        <c:noMultiLvlLbl val="0"/>
      </c:catAx>
      <c:valAx>
        <c:axId val="427239040"/>
        <c:scaling>
          <c:orientation val="minMax"/>
          <c:max val="1"/>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Percentgae</a:t>
                </a:r>
                <a:r>
                  <a:rPr lang="en-CA" baseline="0"/>
                  <a:t> Accuracy </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23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[Dashboard_Project.xlsx]ItemAccuracyKPI!PivotTable1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Supplier Item Accuracy based on Quantity Received  </a:t>
            </a:r>
          </a:p>
          <a:p>
            <a:pPr>
              <a:defRPr/>
            </a:pPr>
            <a:r>
              <a:rPr lang="en-US" sz="1000"/>
              <a:t>February 2017 - July 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ItemAccuracyKPI!$B$4</c:f>
              <c:strCache>
                <c:ptCount val="1"/>
                <c:pt idx="0">
                  <c:v>Total</c:v>
                </c:pt>
              </c:strCache>
            </c:strRef>
          </c:tx>
          <c:spPr>
            <a:solidFill>
              <a:schemeClr val="accent1"/>
            </a:solidFill>
            <a:ln>
              <a:noFill/>
            </a:ln>
            <a:effectLst/>
          </c:spPr>
          <c:invertIfNegative val="0"/>
          <c:cat>
            <c:strRef>
              <c:f>ItemAccuracyKPI!$A$5:$A$39</c:f>
              <c:strCache>
                <c:ptCount val="34"/>
                <c:pt idx="0">
                  <c:v>Painting and Wallpaper Supplies Depot</c:v>
                </c:pt>
                <c:pt idx="1">
                  <c:v>The Roofers</c:v>
                </c:pt>
                <c:pt idx="2">
                  <c:v>Sheri Walter Paints</c:v>
                </c:pt>
                <c:pt idx="3">
                  <c:v>Arnold Metals</c:v>
                </c:pt>
                <c:pt idx="4">
                  <c:v>The Softer Side</c:v>
                </c:pt>
                <c:pt idx="5">
                  <c:v>Central VAC Installers</c:v>
                </c:pt>
                <c:pt idx="6">
                  <c:v>Premium Custom Floors</c:v>
                </c:pt>
                <c:pt idx="7">
                  <c:v>Charlie's Hardwood</c:v>
                </c:pt>
                <c:pt idx="8">
                  <c:v>The Electric Wire Depot</c:v>
                </c:pt>
                <c:pt idx="9">
                  <c:v>Delux Jacuzzi</c:v>
                </c:pt>
                <c:pt idx="10">
                  <c:v>Kitchener Home Appliances</c:v>
                </c:pt>
                <c:pt idx="11">
                  <c:v>Drywall Surplus</c:v>
                </c:pt>
                <c:pt idx="12">
                  <c:v>Marg's Bathroom Fittings</c:v>
                </c:pt>
                <c:pt idx="13">
                  <c:v>For U Countertops</c:v>
                </c:pt>
                <c:pt idx="14">
                  <c:v>Peter Piper</c:v>
                </c:pt>
                <c:pt idx="15">
                  <c:v>Frans Fancy Fireplaces</c:v>
                </c:pt>
                <c:pt idx="16">
                  <c:v>Sam's Home Ventilation Systems</c:v>
                </c:pt>
                <c:pt idx="17">
                  <c:v>Furnace Man</c:v>
                </c:pt>
                <c:pt idx="18">
                  <c:v>The Cabinet People</c:v>
                </c:pt>
                <c:pt idx="19">
                  <c:v>Home Appliance Warehouse</c:v>
                </c:pt>
                <c:pt idx="20">
                  <c:v>The Lumber Yard</c:v>
                </c:pt>
                <c:pt idx="21">
                  <c:v>Home Décor Depot</c:v>
                </c:pt>
                <c:pt idx="22">
                  <c:v>Jefferson Concrete Suppliers</c:v>
                </c:pt>
                <c:pt idx="23">
                  <c:v>AJ Audio Surpluss</c:v>
                </c:pt>
                <c:pt idx="24">
                  <c:v>Paint Surplus</c:v>
                </c:pt>
                <c:pt idx="25">
                  <c:v>Metal Fixture Designs</c:v>
                </c:pt>
                <c:pt idx="26">
                  <c:v>The Finer Side Fixtures</c:v>
                </c:pt>
                <c:pt idx="27">
                  <c:v>Larry Lit's Lighting</c:v>
                </c:pt>
                <c:pt idx="28">
                  <c:v>Greg's Windows and Glass</c:v>
                </c:pt>
                <c:pt idx="29">
                  <c:v>Exterior Home Outfitters</c:v>
                </c:pt>
                <c:pt idx="30">
                  <c:v>Solomon Siding Depot</c:v>
                </c:pt>
                <c:pt idx="31">
                  <c:v>Stone and Tile Depot</c:v>
                </c:pt>
                <c:pt idx="32">
                  <c:v>The Insulators</c:v>
                </c:pt>
                <c:pt idx="33">
                  <c:v>Crazy Carpets R Us</c:v>
                </c:pt>
              </c:strCache>
            </c:strRef>
          </c:cat>
          <c:val>
            <c:numRef>
              <c:f>ItemAccuracyKPI!$B$5:$B$39</c:f>
              <c:numCache>
                <c:formatCode>0%</c:formatCode>
                <c:ptCount val="3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0.95</c:v>
                </c:pt>
                <c:pt idx="25">
                  <c:v>0.94444444444444442</c:v>
                </c:pt>
                <c:pt idx="26">
                  <c:v>0.93333333333333335</c:v>
                </c:pt>
                <c:pt idx="27">
                  <c:v>0.9</c:v>
                </c:pt>
                <c:pt idx="28">
                  <c:v>0.875</c:v>
                </c:pt>
                <c:pt idx="29">
                  <c:v>0.875</c:v>
                </c:pt>
                <c:pt idx="30">
                  <c:v>0.8571428571428571</c:v>
                </c:pt>
                <c:pt idx="31">
                  <c:v>0.81818181818181823</c:v>
                </c:pt>
                <c:pt idx="32">
                  <c:v>0.8</c:v>
                </c:pt>
                <c:pt idx="33">
                  <c:v>0.75</c:v>
                </c:pt>
              </c:numCache>
            </c:numRef>
          </c:val>
          <c:extLst>
            <c:ext xmlns:c16="http://schemas.microsoft.com/office/drawing/2014/chart" uri="{C3380CC4-5D6E-409C-BE32-E72D297353CC}">
              <c16:uniqueId val="{00000001-865F-40AA-9FFF-6CE02AC8F29C}"/>
            </c:ext>
          </c:extLst>
        </c:ser>
        <c:dLbls>
          <c:showLegendKey val="0"/>
          <c:showVal val="0"/>
          <c:showCatName val="0"/>
          <c:showSerName val="0"/>
          <c:showPercent val="0"/>
          <c:showBubbleSize val="0"/>
        </c:dLbls>
        <c:gapWidth val="219"/>
        <c:overlap val="-27"/>
        <c:axId val="599242216"/>
        <c:axId val="599242544"/>
      </c:barChart>
      <c:catAx>
        <c:axId val="599242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Supplier</a:t>
                </a:r>
                <a:r>
                  <a:rPr lang="en-CA" baseline="0"/>
                  <a:t> Name </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242544"/>
        <c:crosses val="autoZero"/>
        <c:auto val="1"/>
        <c:lblAlgn val="ctr"/>
        <c:lblOffset val="100"/>
        <c:noMultiLvlLbl val="0"/>
      </c:catAx>
      <c:valAx>
        <c:axId val="599242544"/>
        <c:scaling>
          <c:orientation val="minMax"/>
          <c:max val="1"/>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Percentage</a:t>
                </a:r>
                <a:r>
                  <a:rPr lang="en-CA" baseline="0"/>
                  <a:t> Accuracy </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242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[Dashboard_Project.xlsx]DefectFreeConformanceKPI!PivotTable1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aseline="0"/>
              <a:t>Defect Free Conformance based on Supplier and Quantity Received</a:t>
            </a:r>
          </a:p>
          <a:p>
            <a:pPr>
              <a:defRPr/>
            </a:pPr>
            <a:r>
              <a:rPr lang="en-US" sz="1000" baseline="0"/>
              <a:t>Febrary 2017- July 2017 </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DefectFreeConformanceKPI!$B$4</c:f>
              <c:strCache>
                <c:ptCount val="1"/>
                <c:pt idx="0">
                  <c:v>Total</c:v>
                </c:pt>
              </c:strCache>
            </c:strRef>
          </c:tx>
          <c:spPr>
            <a:solidFill>
              <a:schemeClr val="accent1"/>
            </a:solidFill>
            <a:ln>
              <a:noFill/>
            </a:ln>
            <a:effectLst/>
          </c:spPr>
          <c:invertIfNegative val="0"/>
          <c:cat>
            <c:strRef>
              <c:f>DefectFreeConformanceKPI!$A$5:$A$39</c:f>
              <c:strCache>
                <c:ptCount val="34"/>
                <c:pt idx="0">
                  <c:v>The Finer Side Fixtures</c:v>
                </c:pt>
                <c:pt idx="1">
                  <c:v>Sheri Walter Paints</c:v>
                </c:pt>
                <c:pt idx="2">
                  <c:v>Premium Custom Floors</c:v>
                </c:pt>
                <c:pt idx="3">
                  <c:v>Arnold Metals</c:v>
                </c:pt>
                <c:pt idx="4">
                  <c:v>Stone and Tile Depot</c:v>
                </c:pt>
                <c:pt idx="5">
                  <c:v>Crazy Carpets R Us</c:v>
                </c:pt>
                <c:pt idx="6">
                  <c:v>Painting and Wallpaper Supplies Depot</c:v>
                </c:pt>
                <c:pt idx="7">
                  <c:v>Drywall Surplus</c:v>
                </c:pt>
                <c:pt idx="8">
                  <c:v>Sam's Home Ventilation Systems</c:v>
                </c:pt>
                <c:pt idx="9">
                  <c:v>Exterior Home Outfitters</c:v>
                </c:pt>
                <c:pt idx="10">
                  <c:v>Solomon Siding Depot</c:v>
                </c:pt>
                <c:pt idx="11">
                  <c:v>Frans Fancy Fireplaces</c:v>
                </c:pt>
                <c:pt idx="12">
                  <c:v>The Electric Wire Depot</c:v>
                </c:pt>
                <c:pt idx="13">
                  <c:v>Furnace Man</c:v>
                </c:pt>
                <c:pt idx="14">
                  <c:v>The Lumber Yard</c:v>
                </c:pt>
                <c:pt idx="15">
                  <c:v>Jefferson Concrete Suppliers</c:v>
                </c:pt>
                <c:pt idx="16">
                  <c:v>Charlie's Hardwood</c:v>
                </c:pt>
                <c:pt idx="17">
                  <c:v>Larry Lit's Lighting</c:v>
                </c:pt>
                <c:pt idx="18">
                  <c:v>Metal Fixture Designs</c:v>
                </c:pt>
                <c:pt idx="19">
                  <c:v>Kitchener Home Appliances</c:v>
                </c:pt>
                <c:pt idx="20">
                  <c:v>The Cabinet People</c:v>
                </c:pt>
                <c:pt idx="21">
                  <c:v>Greg's Windows and Glass</c:v>
                </c:pt>
                <c:pt idx="22">
                  <c:v>Home Décor Depot</c:v>
                </c:pt>
                <c:pt idx="23">
                  <c:v>Delux Jacuzzi</c:v>
                </c:pt>
                <c:pt idx="24">
                  <c:v>Paint Surplus</c:v>
                </c:pt>
                <c:pt idx="25">
                  <c:v>Home Appliance Warehouse</c:v>
                </c:pt>
                <c:pt idx="26">
                  <c:v>Marg's Bathroom Fittings</c:v>
                </c:pt>
                <c:pt idx="27">
                  <c:v>For U Countertops</c:v>
                </c:pt>
                <c:pt idx="28">
                  <c:v>The Insulators</c:v>
                </c:pt>
                <c:pt idx="29">
                  <c:v>Peter Piper</c:v>
                </c:pt>
                <c:pt idx="30">
                  <c:v>Central VAC Installers</c:v>
                </c:pt>
                <c:pt idx="31">
                  <c:v>The Roofers</c:v>
                </c:pt>
                <c:pt idx="32">
                  <c:v>The Softer Side</c:v>
                </c:pt>
                <c:pt idx="33">
                  <c:v>AJ Audio Surpluss</c:v>
                </c:pt>
              </c:strCache>
            </c:strRef>
          </c:cat>
          <c:val>
            <c:numRef>
              <c:f>DefectFreeConformanceKPI!$B$5:$B$39</c:f>
              <c:numCache>
                <c:formatCode>0%</c:formatCode>
                <c:ptCount val="3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0.92307692307692313</c:v>
                </c:pt>
                <c:pt idx="17">
                  <c:v>0.9</c:v>
                </c:pt>
                <c:pt idx="18">
                  <c:v>0.88888888888888884</c:v>
                </c:pt>
                <c:pt idx="19">
                  <c:v>0.88888888888888884</c:v>
                </c:pt>
                <c:pt idx="20">
                  <c:v>0.875</c:v>
                </c:pt>
                <c:pt idx="21">
                  <c:v>0.875</c:v>
                </c:pt>
                <c:pt idx="22">
                  <c:v>0.875</c:v>
                </c:pt>
                <c:pt idx="23">
                  <c:v>0.8571428571428571</c:v>
                </c:pt>
                <c:pt idx="24">
                  <c:v>0.85</c:v>
                </c:pt>
                <c:pt idx="25">
                  <c:v>0.84615384615384615</c:v>
                </c:pt>
                <c:pt idx="26">
                  <c:v>0.83333333333333337</c:v>
                </c:pt>
                <c:pt idx="27">
                  <c:v>0.8</c:v>
                </c:pt>
                <c:pt idx="28">
                  <c:v>0.8</c:v>
                </c:pt>
                <c:pt idx="29">
                  <c:v>0.8</c:v>
                </c:pt>
                <c:pt idx="30">
                  <c:v>0.75</c:v>
                </c:pt>
                <c:pt idx="31">
                  <c:v>0.66666666666666663</c:v>
                </c:pt>
                <c:pt idx="32">
                  <c:v>0.66666666666666663</c:v>
                </c:pt>
                <c:pt idx="33">
                  <c:v>0.66666666666666663</c:v>
                </c:pt>
              </c:numCache>
            </c:numRef>
          </c:val>
          <c:extLst>
            <c:ext xmlns:c16="http://schemas.microsoft.com/office/drawing/2014/chart" uri="{C3380CC4-5D6E-409C-BE32-E72D297353CC}">
              <c16:uniqueId val="{00000001-9494-4A73-B8FF-C6C46101FEA6}"/>
            </c:ext>
          </c:extLst>
        </c:ser>
        <c:dLbls>
          <c:showLegendKey val="0"/>
          <c:showVal val="0"/>
          <c:showCatName val="0"/>
          <c:showSerName val="0"/>
          <c:showPercent val="0"/>
          <c:showBubbleSize val="0"/>
        </c:dLbls>
        <c:gapWidth val="219"/>
        <c:overlap val="-27"/>
        <c:axId val="554963920"/>
        <c:axId val="554964576"/>
      </c:barChart>
      <c:catAx>
        <c:axId val="55496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Supplier</a:t>
                </a:r>
                <a:r>
                  <a:rPr lang="en-CA" baseline="0"/>
                  <a:t> Name </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964576"/>
        <c:crosses val="autoZero"/>
        <c:auto val="1"/>
        <c:lblAlgn val="ctr"/>
        <c:lblOffset val="100"/>
        <c:noMultiLvlLbl val="0"/>
      </c:catAx>
      <c:valAx>
        <c:axId val="554964576"/>
        <c:scaling>
          <c:orientation val="minMax"/>
          <c:max val="1"/>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Percentage</a:t>
                </a:r>
                <a:r>
                  <a:rPr lang="en-CA" baseline="0"/>
                  <a:t> Accuracy </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96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[Dashboard_Project.xlsx]DamageFreeConformanceKPI!PivotTable2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aseline="0"/>
              <a:t>Damage Free Conformance based on Supplier and Quantity Received</a:t>
            </a:r>
          </a:p>
          <a:p>
            <a:pPr>
              <a:defRPr/>
            </a:pPr>
            <a:r>
              <a:rPr lang="en-US" sz="1000" baseline="0"/>
              <a:t>February 2017 - July 2017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DamageFreeConformanceKPI!$B$4</c:f>
              <c:strCache>
                <c:ptCount val="1"/>
                <c:pt idx="0">
                  <c:v>Total</c:v>
                </c:pt>
              </c:strCache>
            </c:strRef>
          </c:tx>
          <c:spPr>
            <a:solidFill>
              <a:schemeClr val="accent1"/>
            </a:solidFill>
            <a:ln>
              <a:noFill/>
            </a:ln>
            <a:effectLst/>
          </c:spPr>
          <c:invertIfNegative val="0"/>
          <c:cat>
            <c:strRef>
              <c:f>DamageFreeConformanceKPI!$A$5:$A$39</c:f>
              <c:strCache>
                <c:ptCount val="34"/>
                <c:pt idx="0">
                  <c:v>Sam's Home Ventilation Systems</c:v>
                </c:pt>
                <c:pt idx="1">
                  <c:v>The Softer Side</c:v>
                </c:pt>
                <c:pt idx="2">
                  <c:v>The Insulators</c:v>
                </c:pt>
                <c:pt idx="3">
                  <c:v>Arnold Metals</c:v>
                </c:pt>
                <c:pt idx="4">
                  <c:v>Painting and Wallpaper Supplies Depot</c:v>
                </c:pt>
                <c:pt idx="5">
                  <c:v>Central VAC Installers</c:v>
                </c:pt>
                <c:pt idx="6">
                  <c:v>The Cabinet People</c:v>
                </c:pt>
                <c:pt idx="7">
                  <c:v>Charlie's Hardwood</c:v>
                </c:pt>
                <c:pt idx="8">
                  <c:v>Greg's Windows and Glass</c:v>
                </c:pt>
                <c:pt idx="9">
                  <c:v>Crazy Carpets R Us</c:v>
                </c:pt>
                <c:pt idx="10">
                  <c:v>AJ Audio Surpluss</c:v>
                </c:pt>
                <c:pt idx="11">
                  <c:v>Delux Jacuzzi</c:v>
                </c:pt>
                <c:pt idx="12">
                  <c:v>Premium Custom Floors</c:v>
                </c:pt>
                <c:pt idx="13">
                  <c:v>Drywall Surplus</c:v>
                </c:pt>
                <c:pt idx="14">
                  <c:v>Sheri Walter Paints</c:v>
                </c:pt>
                <c:pt idx="15">
                  <c:v>Exterior Home Outfitters</c:v>
                </c:pt>
                <c:pt idx="16">
                  <c:v>The Electric Wire Depot</c:v>
                </c:pt>
                <c:pt idx="17">
                  <c:v>For U Countertops</c:v>
                </c:pt>
                <c:pt idx="18">
                  <c:v>Frans Fancy Fireplaces</c:v>
                </c:pt>
                <c:pt idx="19">
                  <c:v>Kitchener Home Appliances</c:v>
                </c:pt>
                <c:pt idx="20">
                  <c:v>Paint Surplus</c:v>
                </c:pt>
                <c:pt idx="21">
                  <c:v>Metal Fixture Designs</c:v>
                </c:pt>
                <c:pt idx="22">
                  <c:v>The Finer Side Fixtures</c:v>
                </c:pt>
                <c:pt idx="23">
                  <c:v>Home Appliance Warehouse</c:v>
                </c:pt>
                <c:pt idx="24">
                  <c:v>The Roofers</c:v>
                </c:pt>
                <c:pt idx="25">
                  <c:v>Stone and Tile Depot</c:v>
                </c:pt>
                <c:pt idx="26">
                  <c:v>Larry Lit's Lighting</c:v>
                </c:pt>
                <c:pt idx="27">
                  <c:v>Marg's Bathroom Fittings</c:v>
                </c:pt>
                <c:pt idx="28">
                  <c:v>Home Décor Depot</c:v>
                </c:pt>
                <c:pt idx="29">
                  <c:v>Solomon Siding Depot</c:v>
                </c:pt>
                <c:pt idx="30">
                  <c:v>Peter Piper</c:v>
                </c:pt>
                <c:pt idx="31">
                  <c:v>The Lumber Yard</c:v>
                </c:pt>
                <c:pt idx="32">
                  <c:v>Jefferson Concrete Suppliers</c:v>
                </c:pt>
                <c:pt idx="33">
                  <c:v>Furnace Man</c:v>
                </c:pt>
              </c:strCache>
            </c:strRef>
          </c:cat>
          <c:val>
            <c:numRef>
              <c:f>DamageFreeConformanceKPI!$B$5:$B$39</c:f>
              <c:numCache>
                <c:formatCode>0%</c:formatCode>
                <c:ptCount val="3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0.95</c:v>
                </c:pt>
                <c:pt idx="21">
                  <c:v>0.94444444444444442</c:v>
                </c:pt>
                <c:pt idx="22">
                  <c:v>0.93333333333333335</c:v>
                </c:pt>
                <c:pt idx="23">
                  <c:v>0.92307692307692313</c:v>
                </c:pt>
                <c:pt idx="24">
                  <c:v>0.91666666666666663</c:v>
                </c:pt>
                <c:pt idx="25">
                  <c:v>0.90909090909090906</c:v>
                </c:pt>
                <c:pt idx="26">
                  <c:v>0.9</c:v>
                </c:pt>
                <c:pt idx="27">
                  <c:v>0.88888888888888884</c:v>
                </c:pt>
                <c:pt idx="28">
                  <c:v>0.875</c:v>
                </c:pt>
                <c:pt idx="29">
                  <c:v>0.8571428571428571</c:v>
                </c:pt>
                <c:pt idx="30">
                  <c:v>0.8</c:v>
                </c:pt>
                <c:pt idx="31">
                  <c:v>0.75</c:v>
                </c:pt>
                <c:pt idx="32">
                  <c:v>0.75</c:v>
                </c:pt>
                <c:pt idx="33">
                  <c:v>0.75</c:v>
                </c:pt>
              </c:numCache>
            </c:numRef>
          </c:val>
          <c:extLst>
            <c:ext xmlns:c16="http://schemas.microsoft.com/office/drawing/2014/chart" uri="{C3380CC4-5D6E-409C-BE32-E72D297353CC}">
              <c16:uniqueId val="{00000001-B38D-4F96-895D-D88CB371BF8C}"/>
            </c:ext>
          </c:extLst>
        </c:ser>
        <c:dLbls>
          <c:showLegendKey val="0"/>
          <c:showVal val="0"/>
          <c:showCatName val="0"/>
          <c:showSerName val="0"/>
          <c:showPercent val="0"/>
          <c:showBubbleSize val="0"/>
        </c:dLbls>
        <c:gapWidth val="219"/>
        <c:overlap val="-27"/>
        <c:axId val="563531880"/>
        <c:axId val="423668856"/>
      </c:barChart>
      <c:catAx>
        <c:axId val="563531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Supplier</a:t>
                </a:r>
                <a:r>
                  <a:rPr lang="en-CA" baseline="0"/>
                  <a:t> Name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668856"/>
        <c:crosses val="autoZero"/>
        <c:auto val="1"/>
        <c:lblAlgn val="ctr"/>
        <c:lblOffset val="100"/>
        <c:noMultiLvlLbl val="0"/>
      </c:catAx>
      <c:valAx>
        <c:axId val="423668856"/>
        <c:scaling>
          <c:orientation val="minMax"/>
          <c:max val="1"/>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Percentage</a:t>
                </a:r>
                <a:r>
                  <a:rPr lang="en-CA" baseline="0"/>
                  <a:t> Accuracy </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531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KPI Actual Versus Target and Variance</a:t>
            </a:r>
          </a:p>
          <a:p>
            <a:pPr>
              <a:defRPr/>
            </a:pPr>
            <a:r>
              <a:rPr lang="en-CA" baseline="0"/>
              <a:t>Supplier Reliability Scorecard</a:t>
            </a:r>
          </a:p>
          <a:p>
            <a:pPr>
              <a:defRPr/>
            </a:pPr>
            <a:r>
              <a:rPr lang="en-CA" sz="1000" baseline="0"/>
              <a:t>February 2017 - July 2017 </a:t>
            </a:r>
            <a:endParaRPr lang="en-CA"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ReliabilityScorecard!$B$1</c:f>
              <c:strCache>
                <c:ptCount val="1"/>
                <c:pt idx="0">
                  <c:v>ACTUAL</c:v>
                </c:pt>
              </c:strCache>
            </c:strRef>
          </c:tx>
          <c:spPr>
            <a:solidFill>
              <a:schemeClr val="accent1"/>
            </a:solidFill>
            <a:ln>
              <a:noFill/>
            </a:ln>
            <a:effectLst/>
          </c:spPr>
          <c:invertIfNegative val="0"/>
          <c:cat>
            <c:strLit>
              <c:ptCount val="10"/>
              <c:pt idx="0">
                <c:v>Perfect Order Fulfillment</c:v>
              </c:pt>
              <c:pt idx="1">
                <c:v> % of Orders Delivered in Full</c:v>
              </c:pt>
              <c:pt idx="2">
                <c:v> Delivery Item Accuracy</c:v>
              </c:pt>
              <c:pt idx="3">
                <c:v> Delivery Quantity Accuracy</c:v>
              </c:pt>
              <c:pt idx="4">
                <c:v> Delivery Performance to Customer Commit Date</c:v>
              </c:pt>
              <c:pt idx="5">
                <c:v> Customer Commit Date Achievement</c:v>
              </c:pt>
              <c:pt idx="6">
                <c:v> Delivery Location Accuracy</c:v>
              </c:pt>
              <c:pt idx="7">
                <c:v> Perfect Condition</c:v>
              </c:pt>
              <c:pt idx="8">
                <c:v> Orders Delivered Defect Free Conformance</c:v>
              </c:pt>
              <c:pt idx="9">
                <c:v> Orders Delivered Damage Free Conformance</c:v>
              </c:pt>
            </c:strLit>
          </c:cat>
          <c:val>
            <c:numRef>
              <c:f>ReliabilityScorecard!$B$3:$B$12</c:f>
              <c:numCache>
                <c:formatCode>0%</c:formatCode>
                <c:ptCount val="10"/>
                <c:pt idx="0">
                  <c:v>0.4634687124675485</c:v>
                </c:pt>
                <c:pt idx="1">
                  <c:v>0.73295338896804396</c:v>
                </c:pt>
                <c:pt idx="2">
                  <c:v>0.95847750865051906</c:v>
                </c:pt>
                <c:pt idx="3">
                  <c:v>0.76470588235294112</c:v>
                </c:pt>
                <c:pt idx="4">
                  <c:v>0.73849690497000753</c:v>
                </c:pt>
                <c:pt idx="5">
                  <c:v>0.83044982698961933</c:v>
                </c:pt>
                <c:pt idx="6">
                  <c:v>0.88927335640138405</c:v>
                </c:pt>
                <c:pt idx="7">
                  <c:v>0.8562397480873073</c:v>
                </c:pt>
                <c:pt idx="8">
                  <c:v>0.90311418685121103</c:v>
                </c:pt>
                <c:pt idx="9">
                  <c:v>0.94809688581314877</c:v>
                </c:pt>
              </c:numCache>
            </c:numRef>
          </c:val>
          <c:extLst>
            <c:ext xmlns:c16="http://schemas.microsoft.com/office/drawing/2014/chart" uri="{C3380CC4-5D6E-409C-BE32-E72D297353CC}">
              <c16:uniqueId val="{00000000-F2F2-4D51-B767-BC2A2F8CF0ED}"/>
            </c:ext>
          </c:extLst>
        </c:ser>
        <c:ser>
          <c:idx val="1"/>
          <c:order val="1"/>
          <c:tx>
            <c:strRef>
              <c:f>ReliabilityScorecard!$C$1</c:f>
              <c:strCache>
                <c:ptCount val="1"/>
                <c:pt idx="0">
                  <c:v>TARGET</c:v>
                </c:pt>
              </c:strCache>
            </c:strRef>
          </c:tx>
          <c:spPr>
            <a:solidFill>
              <a:schemeClr val="accent2"/>
            </a:solidFill>
            <a:ln>
              <a:noFill/>
            </a:ln>
            <a:effectLst/>
          </c:spPr>
          <c:invertIfNegative val="0"/>
          <c:cat>
            <c:strLit>
              <c:ptCount val="10"/>
              <c:pt idx="0">
                <c:v>Perfect Order Fulfillment</c:v>
              </c:pt>
              <c:pt idx="1">
                <c:v> % of Orders Delivered in Full</c:v>
              </c:pt>
              <c:pt idx="2">
                <c:v> Delivery Item Accuracy</c:v>
              </c:pt>
              <c:pt idx="3">
                <c:v> Delivery Quantity Accuracy</c:v>
              </c:pt>
              <c:pt idx="4">
                <c:v> Delivery Performance to Customer Commit Date</c:v>
              </c:pt>
              <c:pt idx="5">
                <c:v> Customer Commit Date Achievement</c:v>
              </c:pt>
              <c:pt idx="6">
                <c:v> Delivery Location Accuracy</c:v>
              </c:pt>
              <c:pt idx="7">
                <c:v> Perfect Condition</c:v>
              </c:pt>
              <c:pt idx="8">
                <c:v> Orders Delivered Defect Free Conformance</c:v>
              </c:pt>
              <c:pt idx="9">
                <c:v> Orders Delivered Damage Free Conformance</c:v>
              </c:pt>
            </c:strLit>
          </c:cat>
          <c:val>
            <c:numRef>
              <c:f>ReliabilityScorecard!$C$3:$C$12</c:f>
              <c:numCache>
                <c:formatCode>0%</c:formatCode>
                <c:ptCount val="10"/>
                <c:pt idx="0">
                  <c:v>0.53144100000000016</c:v>
                </c:pt>
                <c:pt idx="1">
                  <c:v>0.81</c:v>
                </c:pt>
                <c:pt idx="2">
                  <c:v>0.9</c:v>
                </c:pt>
                <c:pt idx="3">
                  <c:v>0.9</c:v>
                </c:pt>
                <c:pt idx="4">
                  <c:v>0.81</c:v>
                </c:pt>
                <c:pt idx="5">
                  <c:v>0.9</c:v>
                </c:pt>
                <c:pt idx="6">
                  <c:v>0.9</c:v>
                </c:pt>
                <c:pt idx="7">
                  <c:v>0.81</c:v>
                </c:pt>
                <c:pt idx="8">
                  <c:v>0.9</c:v>
                </c:pt>
                <c:pt idx="9">
                  <c:v>0.9</c:v>
                </c:pt>
              </c:numCache>
            </c:numRef>
          </c:val>
          <c:extLst>
            <c:ext xmlns:c16="http://schemas.microsoft.com/office/drawing/2014/chart" uri="{C3380CC4-5D6E-409C-BE32-E72D297353CC}">
              <c16:uniqueId val="{00000001-F2F2-4D51-B767-BC2A2F8CF0ED}"/>
            </c:ext>
          </c:extLst>
        </c:ser>
        <c:dLbls>
          <c:showLegendKey val="0"/>
          <c:showVal val="0"/>
          <c:showCatName val="0"/>
          <c:showSerName val="0"/>
          <c:showPercent val="0"/>
          <c:showBubbleSize val="0"/>
        </c:dLbls>
        <c:gapWidth val="182"/>
        <c:axId val="898022384"/>
        <c:axId val="898016480"/>
      </c:barChart>
      <c:lineChart>
        <c:grouping val="standard"/>
        <c:varyColors val="0"/>
        <c:ser>
          <c:idx val="2"/>
          <c:order val="2"/>
          <c:tx>
            <c:strRef>
              <c:f>ReliabilityScorecard!$D$1</c:f>
              <c:strCache>
                <c:ptCount val="1"/>
                <c:pt idx="0">
                  <c:v>VARIANCE</c:v>
                </c:pt>
              </c:strCache>
            </c:strRef>
          </c:tx>
          <c:spPr>
            <a:ln w="28575" cap="rnd">
              <a:solidFill>
                <a:schemeClr val="accent3"/>
              </a:solidFill>
              <a:round/>
            </a:ln>
            <a:effectLst/>
          </c:spPr>
          <c:marker>
            <c:symbol val="none"/>
          </c:marker>
          <c:cat>
            <c:strRef>
              <c:f>ReliabilityScorecard!$A$3:$A$12</c:f>
              <c:strCache>
                <c:ptCount val="10"/>
                <c:pt idx="0">
                  <c:v>RL.1.1 - Perfect Order Fulfillment</c:v>
                </c:pt>
                <c:pt idx="1">
                  <c:v>RL.2.1 - % of Orders Delivered in Full</c:v>
                </c:pt>
                <c:pt idx="2">
                  <c:v>RL.3.33 - Delivery Item Accuracy</c:v>
                </c:pt>
                <c:pt idx="3">
                  <c:v>RL.3.35 - Delivery Quantity Accuracy</c:v>
                </c:pt>
                <c:pt idx="4">
                  <c:v>RL.2.2 - Delivery Performance to Customer Commit Date</c:v>
                </c:pt>
                <c:pt idx="5">
                  <c:v>RL.3.32 - Customer Commit Date Achievement Time Customer Receiving</c:v>
                </c:pt>
                <c:pt idx="6">
                  <c:v>RL.3.34 - Delivery Location Accuracy</c:v>
                </c:pt>
                <c:pt idx="7">
                  <c:v>RL.2.4 - Perfect Condition</c:v>
                </c:pt>
                <c:pt idx="8">
                  <c:v>RL.3.42 - Orders Delivered Defect Free Conformance</c:v>
                </c:pt>
                <c:pt idx="9">
                  <c:v>RL.3.41 - Orders Delivered Damage Free Conformance</c:v>
                </c:pt>
              </c:strCache>
            </c:strRef>
          </c:cat>
          <c:val>
            <c:numRef>
              <c:f>ReliabilityScorecard!$D$3:$D$12</c:f>
              <c:numCache>
                <c:formatCode>0%</c:formatCode>
                <c:ptCount val="10"/>
                <c:pt idx="0">
                  <c:v>-6.7972287532451658E-2</c:v>
                </c:pt>
                <c:pt idx="1">
                  <c:v>-7.7046611031956092E-2</c:v>
                </c:pt>
                <c:pt idx="2">
                  <c:v>5.8477508650519039E-2</c:v>
                </c:pt>
                <c:pt idx="3">
                  <c:v>-0.1352941176470589</c:v>
                </c:pt>
                <c:pt idx="4">
                  <c:v>-7.1503095029992525E-2</c:v>
                </c:pt>
                <c:pt idx="5">
                  <c:v>-6.9550173010380689E-2</c:v>
                </c:pt>
                <c:pt idx="6">
                  <c:v>-1.072664359861597E-2</c:v>
                </c:pt>
                <c:pt idx="7">
                  <c:v>4.6239748087307242E-2</c:v>
                </c:pt>
                <c:pt idx="8">
                  <c:v>3.1141868512110094E-3</c:v>
                </c:pt>
                <c:pt idx="9">
                  <c:v>4.8096885813148749E-2</c:v>
                </c:pt>
              </c:numCache>
            </c:numRef>
          </c:val>
          <c:smooth val="0"/>
          <c:extLst>
            <c:ext xmlns:c16="http://schemas.microsoft.com/office/drawing/2014/chart" uri="{C3380CC4-5D6E-409C-BE32-E72D297353CC}">
              <c16:uniqueId val="{00000002-F2F2-4D51-B767-BC2A2F8CF0ED}"/>
            </c:ext>
          </c:extLst>
        </c:ser>
        <c:dLbls>
          <c:showLegendKey val="0"/>
          <c:showVal val="0"/>
          <c:showCatName val="0"/>
          <c:showSerName val="0"/>
          <c:showPercent val="0"/>
          <c:showBubbleSize val="0"/>
        </c:dLbls>
        <c:marker val="1"/>
        <c:smooth val="0"/>
        <c:axId val="550488976"/>
        <c:axId val="550490288"/>
      </c:lineChart>
      <c:catAx>
        <c:axId val="89802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Key</a:t>
                </a:r>
                <a:r>
                  <a:rPr lang="en-CA" baseline="0"/>
                  <a:t> Performance Indicators </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016480"/>
        <c:crosses val="autoZero"/>
        <c:auto val="1"/>
        <c:lblAlgn val="ctr"/>
        <c:lblOffset val="100"/>
        <c:noMultiLvlLbl val="0"/>
      </c:catAx>
      <c:valAx>
        <c:axId val="898016480"/>
        <c:scaling>
          <c:orientation val="minMax"/>
          <c:max val="1"/>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Percentage</a:t>
                </a:r>
                <a:r>
                  <a:rPr lang="en-CA" baseline="0"/>
                  <a:t> %</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022384"/>
        <c:crosses val="autoZero"/>
        <c:crossBetween val="between"/>
      </c:valAx>
      <c:valAx>
        <c:axId val="55049028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Percentage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88976"/>
        <c:crosses val="max"/>
        <c:crossBetween val="between"/>
      </c:valAx>
      <c:catAx>
        <c:axId val="550488976"/>
        <c:scaling>
          <c:orientation val="minMax"/>
        </c:scaling>
        <c:delete val="1"/>
        <c:axPos val="b"/>
        <c:numFmt formatCode="General" sourceLinked="1"/>
        <c:majorTickMark val="out"/>
        <c:minorTickMark val="none"/>
        <c:tickLblPos val="nextTo"/>
        <c:crossAx val="550490288"/>
        <c:crosses val="autoZero"/>
        <c:auto val="1"/>
        <c:lblAlgn val="ctr"/>
        <c:lblOffset val="100"/>
        <c:noMultiLvlLbl val="0"/>
      </c:cat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396170</xdr:colOff>
      <xdr:row>3</xdr:row>
      <xdr:rowOff>84668</xdr:rowOff>
    </xdr:from>
    <xdr:to>
      <xdr:col>6</xdr:col>
      <xdr:colOff>424744</xdr:colOff>
      <xdr:row>9</xdr:row>
      <xdr:rowOff>84669</xdr:rowOff>
    </xdr:to>
    <mc:AlternateContent xmlns:mc="http://schemas.openxmlformats.org/markup-compatibility/2006" xmlns:a14="http://schemas.microsoft.com/office/drawing/2010/main">
      <mc:Choice Requires="a14">
        <xdr:graphicFrame macro="">
          <xdr:nvGraphicFramePr>
            <xdr:cNvPr id="2" name="ReceivingDock">
              <a:extLst>
                <a:ext uri="{FF2B5EF4-FFF2-40B4-BE49-F238E27FC236}">
                  <a16:creationId xmlns:a16="http://schemas.microsoft.com/office/drawing/2014/main" id="{253D3E82-460D-44CF-88AD-5259A6859AF6}"/>
                </a:ext>
              </a:extLst>
            </xdr:cNvPr>
            <xdr:cNvGraphicFramePr/>
          </xdr:nvGraphicFramePr>
          <xdr:xfrm>
            <a:off x="0" y="0"/>
            <a:ext cx="0" cy="0"/>
          </xdr:xfrm>
          <a:graphic>
            <a:graphicData uri="http://schemas.microsoft.com/office/drawing/2010/slicer">
              <sle:slicer xmlns:sle="http://schemas.microsoft.com/office/drawing/2010/slicer" name="ReceivingDock"/>
            </a:graphicData>
          </a:graphic>
        </xdr:graphicFrame>
      </mc:Choice>
      <mc:Fallback xmlns="">
        <xdr:sp macro="" textlink="">
          <xdr:nvSpPr>
            <xdr:cNvPr id="0" name=""/>
            <xdr:cNvSpPr>
              <a:spLocks noTextEdit="1"/>
            </xdr:cNvSpPr>
          </xdr:nvSpPr>
          <xdr:spPr>
            <a:xfrm>
              <a:off x="4072114" y="663224"/>
              <a:ext cx="2596797" cy="110066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384172</xdr:colOff>
      <xdr:row>10</xdr:row>
      <xdr:rowOff>87136</xdr:rowOff>
    </xdr:from>
    <xdr:to>
      <xdr:col>12</xdr:col>
      <xdr:colOff>536574</xdr:colOff>
      <xdr:row>16</xdr:row>
      <xdr:rowOff>125237</xdr:rowOff>
    </xdr:to>
    <mc:AlternateContent xmlns:mc="http://schemas.openxmlformats.org/markup-compatibility/2006" xmlns:tsle="http://schemas.microsoft.com/office/drawing/2012/timeslicer">
      <mc:Choice Requires="tsle">
        <xdr:graphicFrame macro="">
          <xdr:nvGraphicFramePr>
            <xdr:cNvPr id="3" name="ReceiptDate">
              <a:extLst>
                <a:ext uri="{FF2B5EF4-FFF2-40B4-BE49-F238E27FC236}">
                  <a16:creationId xmlns:a16="http://schemas.microsoft.com/office/drawing/2014/main" id="{A5EFEB87-A7EE-4B10-8A24-B114937A507E}"/>
                </a:ext>
              </a:extLst>
            </xdr:cNvPr>
            <xdr:cNvGraphicFramePr/>
          </xdr:nvGraphicFramePr>
          <xdr:xfrm>
            <a:off x="0" y="0"/>
            <a:ext cx="0" cy="0"/>
          </xdr:xfrm>
          <a:graphic>
            <a:graphicData uri="http://schemas.microsoft.com/office/drawing/2012/timeslicer">
              <tsle:timeslicer name="ReceiptDate"/>
            </a:graphicData>
          </a:graphic>
        </xdr:graphicFrame>
      </mc:Choice>
      <mc:Fallback xmlns="">
        <xdr:sp macro="" textlink="">
          <xdr:nvSpPr>
            <xdr:cNvPr id="0" name=""/>
            <xdr:cNvSpPr>
              <a:spLocks noTextEdit="1"/>
            </xdr:cNvSpPr>
          </xdr:nvSpPr>
          <xdr:spPr>
            <a:xfrm>
              <a:off x="4060116" y="1949803"/>
              <a:ext cx="6361291" cy="1138767"/>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xdr:from>
      <xdr:col>2</xdr:col>
      <xdr:colOff>438148</xdr:colOff>
      <xdr:row>17</xdr:row>
      <xdr:rowOff>109535</xdr:rowOff>
    </xdr:from>
    <xdr:to>
      <xdr:col>18</xdr:col>
      <xdr:colOff>0</xdr:colOff>
      <xdr:row>43</xdr:row>
      <xdr:rowOff>180974</xdr:rowOff>
    </xdr:to>
    <xdr:graphicFrame macro="">
      <xdr:nvGraphicFramePr>
        <xdr:cNvPr id="4" name="Chart 3">
          <a:extLst>
            <a:ext uri="{FF2B5EF4-FFF2-40B4-BE49-F238E27FC236}">
              <a16:creationId xmlns:a16="http://schemas.microsoft.com/office/drawing/2014/main" id="{E27E7F95-2A53-4918-B9AB-CDAB1F1CBA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51503</xdr:colOff>
      <xdr:row>3</xdr:row>
      <xdr:rowOff>91722</xdr:rowOff>
    </xdr:from>
    <xdr:to>
      <xdr:col>13</xdr:col>
      <xdr:colOff>343837</xdr:colOff>
      <xdr:row>10</xdr:row>
      <xdr:rowOff>14111</xdr:rowOff>
    </xdr:to>
    <mc:AlternateContent xmlns:mc="http://schemas.openxmlformats.org/markup-compatibility/2006" xmlns:a14="http://schemas.microsoft.com/office/drawing/2010/main">
      <mc:Choice Requires="a14">
        <xdr:graphicFrame macro="">
          <xdr:nvGraphicFramePr>
            <xdr:cNvPr id="6" name="SupplierClassDescription 1">
              <a:extLst>
                <a:ext uri="{FF2B5EF4-FFF2-40B4-BE49-F238E27FC236}">
                  <a16:creationId xmlns:a16="http://schemas.microsoft.com/office/drawing/2014/main" id="{E773679B-4F6F-4F4B-BD16-16C51BB30522}"/>
                </a:ext>
              </a:extLst>
            </xdr:cNvPr>
            <xdr:cNvGraphicFramePr/>
          </xdr:nvGraphicFramePr>
          <xdr:xfrm>
            <a:off x="0" y="0"/>
            <a:ext cx="0" cy="0"/>
          </xdr:xfrm>
          <a:graphic>
            <a:graphicData uri="http://schemas.microsoft.com/office/drawing/2010/slicer">
              <sle:slicer xmlns:sle="http://schemas.microsoft.com/office/drawing/2010/slicer" name="SupplierClassDescription 1"/>
            </a:graphicData>
          </a:graphic>
        </xdr:graphicFrame>
      </mc:Choice>
      <mc:Fallback xmlns="">
        <xdr:sp macro="" textlink="">
          <xdr:nvSpPr>
            <xdr:cNvPr id="0" name=""/>
            <xdr:cNvSpPr>
              <a:spLocks noTextEdit="1"/>
            </xdr:cNvSpPr>
          </xdr:nvSpPr>
          <xdr:spPr>
            <a:xfrm>
              <a:off x="6902447" y="670278"/>
              <a:ext cx="3933001" cy="12065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342900</xdr:colOff>
      <xdr:row>3</xdr:row>
      <xdr:rowOff>38101</xdr:rowOff>
    </xdr:from>
    <xdr:to>
      <xdr:col>5</xdr:col>
      <xdr:colOff>253999</xdr:colOff>
      <xdr:row>7</xdr:row>
      <xdr:rowOff>19051</xdr:rowOff>
    </xdr:to>
    <mc:AlternateContent xmlns:mc="http://schemas.openxmlformats.org/markup-compatibility/2006" xmlns:a14="http://schemas.microsoft.com/office/drawing/2010/main">
      <mc:Choice Requires="a14">
        <xdr:graphicFrame macro="">
          <xdr:nvGraphicFramePr>
            <xdr:cNvPr id="3" name="InventoryClassCode">
              <a:extLst>
                <a:ext uri="{FF2B5EF4-FFF2-40B4-BE49-F238E27FC236}">
                  <a16:creationId xmlns:a16="http://schemas.microsoft.com/office/drawing/2014/main" id="{2A52444E-A3BA-4EA6-BF7E-F45029B3B00B}"/>
                </a:ext>
              </a:extLst>
            </xdr:cNvPr>
            <xdr:cNvGraphicFramePr/>
          </xdr:nvGraphicFramePr>
          <xdr:xfrm>
            <a:off x="0" y="0"/>
            <a:ext cx="0" cy="0"/>
          </xdr:xfrm>
          <a:graphic>
            <a:graphicData uri="http://schemas.microsoft.com/office/drawing/2010/slicer">
              <sle:slicer xmlns:sle="http://schemas.microsoft.com/office/drawing/2010/slicer" name="InventoryClassCode"/>
            </a:graphicData>
          </a:graphic>
        </xdr:graphicFrame>
      </mc:Choice>
      <mc:Fallback xmlns="">
        <xdr:sp macro="" textlink="">
          <xdr:nvSpPr>
            <xdr:cNvPr id="0" name=""/>
            <xdr:cNvSpPr>
              <a:spLocks noTextEdit="1"/>
            </xdr:cNvSpPr>
          </xdr:nvSpPr>
          <xdr:spPr>
            <a:xfrm>
              <a:off x="4895850" y="609601"/>
              <a:ext cx="1828800" cy="5905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333374</xdr:colOff>
      <xdr:row>10</xdr:row>
      <xdr:rowOff>28575</xdr:rowOff>
    </xdr:from>
    <xdr:to>
      <xdr:col>12</xdr:col>
      <xdr:colOff>133350</xdr:colOff>
      <xdr:row>17</xdr:row>
      <xdr:rowOff>66675</xdr:rowOff>
    </xdr:to>
    <mc:AlternateContent xmlns:mc="http://schemas.openxmlformats.org/markup-compatibility/2006" xmlns:tsle="http://schemas.microsoft.com/office/drawing/2012/timeslicer">
      <mc:Choice Requires="tsle">
        <xdr:graphicFrame macro="">
          <xdr:nvGraphicFramePr>
            <xdr:cNvPr id="4" name="ReceiptDate 1">
              <a:extLst>
                <a:ext uri="{FF2B5EF4-FFF2-40B4-BE49-F238E27FC236}">
                  <a16:creationId xmlns:a16="http://schemas.microsoft.com/office/drawing/2014/main" id="{E2D11ADA-08EF-42CD-9BC9-33D321E0D9CC}"/>
                </a:ext>
              </a:extLst>
            </xdr:cNvPr>
            <xdr:cNvGraphicFramePr/>
          </xdr:nvGraphicFramePr>
          <xdr:xfrm>
            <a:off x="0" y="0"/>
            <a:ext cx="0" cy="0"/>
          </xdr:xfrm>
          <a:graphic>
            <a:graphicData uri="http://schemas.microsoft.com/office/drawing/2012/timeslicer">
              <tsle:timeslicer name="ReceiptDate 1"/>
            </a:graphicData>
          </a:graphic>
        </xdr:graphicFrame>
      </mc:Choice>
      <mc:Fallback xmlns="">
        <xdr:sp macro="" textlink="">
          <xdr:nvSpPr>
            <xdr:cNvPr id="0" name=""/>
            <xdr:cNvSpPr>
              <a:spLocks noTextEdit="1"/>
            </xdr:cNvSpPr>
          </xdr:nvSpPr>
          <xdr:spPr>
            <a:xfrm>
              <a:off x="4886324" y="1933575"/>
              <a:ext cx="6000751" cy="1371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xdr:from>
      <xdr:col>2</xdr:col>
      <xdr:colOff>312209</xdr:colOff>
      <xdr:row>18</xdr:row>
      <xdr:rowOff>163511</xdr:rowOff>
    </xdr:from>
    <xdr:to>
      <xdr:col>14</xdr:col>
      <xdr:colOff>476251</xdr:colOff>
      <xdr:row>43</xdr:row>
      <xdr:rowOff>10582</xdr:rowOff>
    </xdr:to>
    <xdr:graphicFrame macro="">
      <xdr:nvGraphicFramePr>
        <xdr:cNvPr id="5" name="Chart 4">
          <a:extLst>
            <a:ext uri="{FF2B5EF4-FFF2-40B4-BE49-F238E27FC236}">
              <a16:creationId xmlns:a16="http://schemas.microsoft.com/office/drawing/2014/main" id="{71688779-AE2D-439C-9B55-5D22A9290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552449</xdr:colOff>
      <xdr:row>3</xdr:row>
      <xdr:rowOff>19050</xdr:rowOff>
    </xdr:from>
    <xdr:to>
      <xdr:col>12</xdr:col>
      <xdr:colOff>218250</xdr:colOff>
      <xdr:row>9</xdr:row>
      <xdr:rowOff>133349</xdr:rowOff>
    </xdr:to>
    <mc:AlternateContent xmlns:mc="http://schemas.openxmlformats.org/markup-compatibility/2006" xmlns:a14="http://schemas.microsoft.com/office/drawing/2010/main">
      <mc:Choice Requires="a14">
        <xdr:graphicFrame macro="">
          <xdr:nvGraphicFramePr>
            <xdr:cNvPr id="2" name="SupplierClassDescription 2">
              <a:extLst>
                <a:ext uri="{FF2B5EF4-FFF2-40B4-BE49-F238E27FC236}">
                  <a16:creationId xmlns:a16="http://schemas.microsoft.com/office/drawing/2014/main" id="{62B53B33-67BE-42B7-AA5E-C9C05B8D7C3B}"/>
                </a:ext>
              </a:extLst>
            </xdr:cNvPr>
            <xdr:cNvGraphicFramePr/>
          </xdr:nvGraphicFramePr>
          <xdr:xfrm>
            <a:off x="0" y="0"/>
            <a:ext cx="0" cy="0"/>
          </xdr:xfrm>
          <a:graphic>
            <a:graphicData uri="http://schemas.microsoft.com/office/drawing/2010/slicer">
              <sle:slicer xmlns:sle="http://schemas.microsoft.com/office/drawing/2010/slicer" name="SupplierClassDescription 2"/>
            </a:graphicData>
          </a:graphic>
        </xdr:graphicFrame>
      </mc:Choice>
      <mc:Fallback xmlns="">
        <xdr:sp macro="" textlink="">
          <xdr:nvSpPr>
            <xdr:cNvPr id="0" name=""/>
            <xdr:cNvSpPr>
              <a:spLocks noTextEdit="1"/>
            </xdr:cNvSpPr>
          </xdr:nvSpPr>
          <xdr:spPr>
            <a:xfrm>
              <a:off x="7038974" y="590551"/>
              <a:ext cx="2905125" cy="119062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19049</xdr:colOff>
      <xdr:row>3</xdr:row>
      <xdr:rowOff>19050</xdr:rowOff>
    </xdr:from>
    <xdr:to>
      <xdr:col>12</xdr:col>
      <xdr:colOff>503999</xdr:colOff>
      <xdr:row>9</xdr:row>
      <xdr:rowOff>82550</xdr:rowOff>
    </xdr:to>
    <mc:AlternateContent xmlns:mc="http://schemas.openxmlformats.org/markup-compatibility/2006" xmlns:a14="http://schemas.microsoft.com/office/drawing/2010/main">
      <mc:Choice Requires="a14">
        <xdr:graphicFrame macro="">
          <xdr:nvGraphicFramePr>
            <xdr:cNvPr id="2" name="SupplierClassDescription">
              <a:extLst>
                <a:ext uri="{FF2B5EF4-FFF2-40B4-BE49-F238E27FC236}">
                  <a16:creationId xmlns:a16="http://schemas.microsoft.com/office/drawing/2014/main" id="{30639C1F-E5DB-46A7-90B7-56E9BD1684A4}"/>
                </a:ext>
              </a:extLst>
            </xdr:cNvPr>
            <xdr:cNvGraphicFramePr/>
          </xdr:nvGraphicFramePr>
          <xdr:xfrm>
            <a:off x="0" y="0"/>
            <a:ext cx="0" cy="0"/>
          </xdr:xfrm>
          <a:graphic>
            <a:graphicData uri="http://schemas.microsoft.com/office/drawing/2010/slicer">
              <sle:slicer xmlns:sle="http://schemas.microsoft.com/office/drawing/2010/slicer" name="SupplierClassDescription"/>
            </a:graphicData>
          </a:graphic>
        </xdr:graphicFrame>
      </mc:Choice>
      <mc:Fallback xmlns="">
        <xdr:sp macro="" textlink="">
          <xdr:nvSpPr>
            <xdr:cNvPr id="0" name=""/>
            <xdr:cNvSpPr>
              <a:spLocks noTextEdit="1"/>
            </xdr:cNvSpPr>
          </xdr:nvSpPr>
          <xdr:spPr>
            <a:xfrm>
              <a:off x="8086724" y="590550"/>
              <a:ext cx="2943225" cy="12001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333375</xdr:colOff>
      <xdr:row>10</xdr:row>
      <xdr:rowOff>9525</xdr:rowOff>
    </xdr:from>
    <xdr:to>
      <xdr:col>13</xdr:col>
      <xdr:colOff>19050</xdr:colOff>
      <xdr:row>17</xdr:row>
      <xdr:rowOff>47625</xdr:rowOff>
    </xdr:to>
    <mc:AlternateContent xmlns:mc="http://schemas.openxmlformats.org/markup-compatibility/2006" xmlns:tsle="http://schemas.microsoft.com/office/drawing/2012/timeslicer">
      <mc:Choice Requires="tsle">
        <xdr:graphicFrame macro="">
          <xdr:nvGraphicFramePr>
            <xdr:cNvPr id="3" name="ReceiptDate 2">
              <a:extLst>
                <a:ext uri="{FF2B5EF4-FFF2-40B4-BE49-F238E27FC236}">
                  <a16:creationId xmlns:a16="http://schemas.microsoft.com/office/drawing/2014/main" id="{D81B3F6D-0382-4FCA-A7E2-C63F52584538}"/>
                </a:ext>
              </a:extLst>
            </xdr:cNvPr>
            <xdr:cNvGraphicFramePr/>
          </xdr:nvGraphicFramePr>
          <xdr:xfrm>
            <a:off x="0" y="0"/>
            <a:ext cx="0" cy="0"/>
          </xdr:xfrm>
          <a:graphic>
            <a:graphicData uri="http://schemas.microsoft.com/office/drawing/2012/timeslicer">
              <tsle:timeslicer name="ReceiptDate 2"/>
            </a:graphicData>
          </a:graphic>
        </xdr:graphicFrame>
      </mc:Choice>
      <mc:Fallback xmlns="">
        <xdr:sp macro="" textlink="">
          <xdr:nvSpPr>
            <xdr:cNvPr id="0" name=""/>
            <xdr:cNvSpPr>
              <a:spLocks noTextEdit="1"/>
            </xdr:cNvSpPr>
          </xdr:nvSpPr>
          <xdr:spPr>
            <a:xfrm>
              <a:off x="5857875" y="1914525"/>
              <a:ext cx="6496050" cy="1371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xdr:from>
      <xdr:col>2</xdr:col>
      <xdr:colOff>371475</xdr:colOff>
      <xdr:row>18</xdr:row>
      <xdr:rowOff>61912</xdr:rowOff>
    </xdr:from>
    <xdr:to>
      <xdr:col>16</xdr:col>
      <xdr:colOff>423333</xdr:colOff>
      <xdr:row>42</xdr:row>
      <xdr:rowOff>158750</xdr:rowOff>
    </xdr:to>
    <xdr:graphicFrame macro="">
      <xdr:nvGraphicFramePr>
        <xdr:cNvPr id="4" name="Chart 3">
          <a:extLst>
            <a:ext uri="{FF2B5EF4-FFF2-40B4-BE49-F238E27FC236}">
              <a16:creationId xmlns:a16="http://schemas.microsoft.com/office/drawing/2014/main" id="{35645FDD-F969-4A9E-8D68-849D995F2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333375</xdr:colOff>
      <xdr:row>3</xdr:row>
      <xdr:rowOff>79374</xdr:rowOff>
    </xdr:from>
    <xdr:to>
      <xdr:col>5</xdr:col>
      <xdr:colOff>244075</xdr:colOff>
      <xdr:row>7</xdr:row>
      <xdr:rowOff>52824</xdr:rowOff>
    </xdr:to>
    <mc:AlternateContent xmlns:mc="http://schemas.openxmlformats.org/markup-compatibility/2006" xmlns:a14="http://schemas.microsoft.com/office/drawing/2010/main">
      <mc:Choice Requires="a14">
        <xdr:graphicFrame macro="">
          <xdr:nvGraphicFramePr>
            <xdr:cNvPr id="6" name="InventoryClassCode 2">
              <a:extLst>
                <a:ext uri="{FF2B5EF4-FFF2-40B4-BE49-F238E27FC236}">
                  <a16:creationId xmlns:a16="http://schemas.microsoft.com/office/drawing/2014/main" id="{7780B111-338F-43DF-B5D4-E70AC44037EE}"/>
                </a:ext>
              </a:extLst>
            </xdr:cNvPr>
            <xdr:cNvGraphicFramePr/>
          </xdr:nvGraphicFramePr>
          <xdr:xfrm>
            <a:off x="0" y="0"/>
            <a:ext cx="0" cy="0"/>
          </xdr:xfrm>
          <a:graphic>
            <a:graphicData uri="http://schemas.microsoft.com/office/drawing/2010/slicer">
              <sle:slicer xmlns:sle="http://schemas.microsoft.com/office/drawing/2010/slicer" name="InventoryClassCode 2"/>
            </a:graphicData>
          </a:graphic>
        </xdr:graphicFrame>
      </mc:Choice>
      <mc:Fallback xmlns="">
        <xdr:sp macro="" textlink="">
          <xdr:nvSpPr>
            <xdr:cNvPr id="0" name=""/>
            <xdr:cNvSpPr>
              <a:spLocks noTextEdit="1"/>
            </xdr:cNvSpPr>
          </xdr:nvSpPr>
          <xdr:spPr>
            <a:xfrm>
              <a:off x="5413375" y="650874"/>
              <a:ext cx="1858033" cy="7354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240242</xdr:colOff>
      <xdr:row>3</xdr:row>
      <xdr:rowOff>83607</xdr:rowOff>
    </xdr:from>
    <xdr:to>
      <xdr:col>5</xdr:col>
      <xdr:colOff>34526</xdr:colOff>
      <xdr:row>7</xdr:row>
      <xdr:rowOff>57057</xdr:rowOff>
    </xdr:to>
    <mc:AlternateContent xmlns:mc="http://schemas.openxmlformats.org/markup-compatibility/2006" xmlns:a14="http://schemas.microsoft.com/office/drawing/2010/main">
      <mc:Choice Requires="a14">
        <xdr:graphicFrame macro="">
          <xdr:nvGraphicFramePr>
            <xdr:cNvPr id="2" name="InventoryClassCode 1">
              <a:extLst>
                <a:ext uri="{FF2B5EF4-FFF2-40B4-BE49-F238E27FC236}">
                  <a16:creationId xmlns:a16="http://schemas.microsoft.com/office/drawing/2014/main" id="{EDA60431-6B31-4465-A5B2-E338D9751B3E}"/>
                </a:ext>
              </a:extLst>
            </xdr:cNvPr>
            <xdr:cNvGraphicFramePr/>
          </xdr:nvGraphicFramePr>
          <xdr:xfrm>
            <a:off x="0" y="0"/>
            <a:ext cx="0" cy="0"/>
          </xdr:xfrm>
          <a:graphic>
            <a:graphicData uri="http://schemas.microsoft.com/office/drawing/2010/slicer">
              <sle:slicer xmlns:sle="http://schemas.microsoft.com/office/drawing/2010/slicer" name="InventoryClassCode 1"/>
            </a:graphicData>
          </a:graphic>
        </xdr:graphicFrame>
      </mc:Choice>
      <mc:Fallback xmlns="">
        <xdr:sp macro="" textlink="">
          <xdr:nvSpPr>
            <xdr:cNvPr id="0" name=""/>
            <xdr:cNvSpPr>
              <a:spLocks noTextEdit="1"/>
            </xdr:cNvSpPr>
          </xdr:nvSpPr>
          <xdr:spPr>
            <a:xfrm>
              <a:off x="3775075" y="655107"/>
              <a:ext cx="1858034" cy="7354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295274</xdr:colOff>
      <xdr:row>10</xdr:row>
      <xdr:rowOff>114300</xdr:rowOff>
    </xdr:from>
    <xdr:to>
      <xdr:col>11</xdr:col>
      <xdr:colOff>445558</xdr:colOff>
      <xdr:row>17</xdr:row>
      <xdr:rowOff>152400</xdr:rowOff>
    </xdr:to>
    <mc:AlternateContent xmlns:mc="http://schemas.openxmlformats.org/markup-compatibility/2006" xmlns:tsle="http://schemas.microsoft.com/office/drawing/2012/timeslicer">
      <mc:Choice Requires="tsle">
        <xdr:graphicFrame macro="">
          <xdr:nvGraphicFramePr>
            <xdr:cNvPr id="3" name="ReceiptDate 3">
              <a:extLst>
                <a:ext uri="{FF2B5EF4-FFF2-40B4-BE49-F238E27FC236}">
                  <a16:creationId xmlns:a16="http://schemas.microsoft.com/office/drawing/2014/main" id="{A85CE14D-E779-4230-BB35-F15486BD433B}"/>
                </a:ext>
              </a:extLst>
            </xdr:cNvPr>
            <xdr:cNvGraphicFramePr/>
          </xdr:nvGraphicFramePr>
          <xdr:xfrm>
            <a:off x="0" y="0"/>
            <a:ext cx="0" cy="0"/>
          </xdr:xfrm>
          <a:graphic>
            <a:graphicData uri="http://schemas.microsoft.com/office/drawing/2012/timeslicer">
              <tsle:timeslicer name="ReceiptDate 3"/>
            </a:graphicData>
          </a:graphic>
        </xdr:graphicFrame>
      </mc:Choice>
      <mc:Fallback xmlns="">
        <xdr:sp macro="" textlink="">
          <xdr:nvSpPr>
            <xdr:cNvPr id="0" name=""/>
            <xdr:cNvSpPr>
              <a:spLocks noTextEdit="1"/>
            </xdr:cNvSpPr>
          </xdr:nvSpPr>
          <xdr:spPr>
            <a:xfrm>
              <a:off x="4600574" y="2019300"/>
              <a:ext cx="5857875" cy="1371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xdr:from>
      <xdr:col>2</xdr:col>
      <xdr:colOff>304800</xdr:colOff>
      <xdr:row>19</xdr:row>
      <xdr:rowOff>33335</xdr:rowOff>
    </xdr:from>
    <xdr:to>
      <xdr:col>14</xdr:col>
      <xdr:colOff>232834</xdr:colOff>
      <xdr:row>42</xdr:row>
      <xdr:rowOff>169332</xdr:rowOff>
    </xdr:to>
    <xdr:graphicFrame macro="">
      <xdr:nvGraphicFramePr>
        <xdr:cNvPr id="4" name="Chart 3">
          <a:extLst>
            <a:ext uri="{FF2B5EF4-FFF2-40B4-BE49-F238E27FC236}">
              <a16:creationId xmlns:a16="http://schemas.microsoft.com/office/drawing/2014/main" id="{DCCC512D-0B59-441A-90B0-0682E99724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276224</xdr:colOff>
      <xdr:row>3</xdr:row>
      <xdr:rowOff>1</xdr:rowOff>
    </xdr:from>
    <xdr:to>
      <xdr:col>11</xdr:col>
      <xdr:colOff>552449</xdr:colOff>
      <xdr:row>9</xdr:row>
      <xdr:rowOff>142875</xdr:rowOff>
    </xdr:to>
    <mc:AlternateContent xmlns:mc="http://schemas.openxmlformats.org/markup-compatibility/2006" xmlns:a14="http://schemas.microsoft.com/office/drawing/2010/main">
      <mc:Choice Requires="a14">
        <xdr:graphicFrame macro="">
          <xdr:nvGraphicFramePr>
            <xdr:cNvPr id="6" name="SupplierClassDescription 3">
              <a:extLst>
                <a:ext uri="{FF2B5EF4-FFF2-40B4-BE49-F238E27FC236}">
                  <a16:creationId xmlns:a16="http://schemas.microsoft.com/office/drawing/2014/main" id="{EE318E9D-E3E2-4000-9EF2-04587E69241D}"/>
                </a:ext>
              </a:extLst>
            </xdr:cNvPr>
            <xdr:cNvGraphicFramePr/>
          </xdr:nvGraphicFramePr>
          <xdr:xfrm>
            <a:off x="0" y="0"/>
            <a:ext cx="0" cy="0"/>
          </xdr:xfrm>
          <a:graphic>
            <a:graphicData uri="http://schemas.microsoft.com/office/drawing/2010/slicer">
              <sle:slicer xmlns:sle="http://schemas.microsoft.com/office/drawing/2010/slicer" name="SupplierClassDescription 3"/>
            </a:graphicData>
          </a:graphic>
        </xdr:graphicFrame>
      </mc:Choice>
      <mc:Fallback xmlns="">
        <xdr:sp macro="" textlink="">
          <xdr:nvSpPr>
            <xdr:cNvPr id="0" name=""/>
            <xdr:cNvSpPr>
              <a:spLocks noTextEdit="1"/>
            </xdr:cNvSpPr>
          </xdr:nvSpPr>
          <xdr:spPr>
            <a:xfrm>
              <a:off x="6515099" y="571501"/>
              <a:ext cx="3933825" cy="128587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219075</xdr:colOff>
      <xdr:row>10</xdr:row>
      <xdr:rowOff>57150</xdr:rowOff>
    </xdr:from>
    <xdr:to>
      <xdr:col>12</xdr:col>
      <xdr:colOff>9525</xdr:colOff>
      <xdr:row>17</xdr:row>
      <xdr:rowOff>95250</xdr:rowOff>
    </xdr:to>
    <mc:AlternateContent xmlns:mc="http://schemas.openxmlformats.org/markup-compatibility/2006" xmlns:tsle="http://schemas.microsoft.com/office/drawing/2012/timeslicer">
      <mc:Choice Requires="tsle">
        <xdr:graphicFrame macro="">
          <xdr:nvGraphicFramePr>
            <xdr:cNvPr id="3" name="ReceiptDate 4">
              <a:extLst>
                <a:ext uri="{FF2B5EF4-FFF2-40B4-BE49-F238E27FC236}">
                  <a16:creationId xmlns:a16="http://schemas.microsoft.com/office/drawing/2014/main" id="{83C13AE4-EA5B-4939-9361-2890A6667120}"/>
                </a:ext>
              </a:extLst>
            </xdr:cNvPr>
            <xdr:cNvGraphicFramePr/>
          </xdr:nvGraphicFramePr>
          <xdr:xfrm>
            <a:off x="0" y="0"/>
            <a:ext cx="0" cy="0"/>
          </xdr:xfrm>
          <a:graphic>
            <a:graphicData uri="http://schemas.microsoft.com/office/drawing/2012/timeslicer">
              <tsle:timeslicer name="ReceiptDate 4"/>
            </a:graphicData>
          </a:graphic>
        </xdr:graphicFrame>
      </mc:Choice>
      <mc:Fallback xmlns="">
        <xdr:sp macro="" textlink="">
          <xdr:nvSpPr>
            <xdr:cNvPr id="0" name=""/>
            <xdr:cNvSpPr>
              <a:spLocks noTextEdit="1"/>
            </xdr:cNvSpPr>
          </xdr:nvSpPr>
          <xdr:spPr>
            <a:xfrm>
              <a:off x="4381500" y="1962150"/>
              <a:ext cx="5991225" cy="1371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xdr:from>
      <xdr:col>2</xdr:col>
      <xdr:colOff>228601</xdr:colOff>
      <xdr:row>17</xdr:row>
      <xdr:rowOff>176212</xdr:rowOff>
    </xdr:from>
    <xdr:to>
      <xdr:col>14</xdr:col>
      <xdr:colOff>306918</xdr:colOff>
      <xdr:row>42</xdr:row>
      <xdr:rowOff>31750</xdr:rowOff>
    </xdr:to>
    <xdr:graphicFrame macro="">
      <xdr:nvGraphicFramePr>
        <xdr:cNvPr id="4" name="Chart 3">
          <a:extLst>
            <a:ext uri="{FF2B5EF4-FFF2-40B4-BE49-F238E27FC236}">
              <a16:creationId xmlns:a16="http://schemas.microsoft.com/office/drawing/2014/main" id="{5B4DC262-70EB-433A-B30F-882675E8DE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542924</xdr:colOff>
      <xdr:row>2</xdr:row>
      <xdr:rowOff>182034</xdr:rowOff>
    </xdr:from>
    <xdr:to>
      <xdr:col>12</xdr:col>
      <xdr:colOff>204492</xdr:colOff>
      <xdr:row>9</xdr:row>
      <xdr:rowOff>124883</xdr:rowOff>
    </xdr:to>
    <mc:AlternateContent xmlns:mc="http://schemas.openxmlformats.org/markup-compatibility/2006" xmlns:a14="http://schemas.microsoft.com/office/drawing/2010/main">
      <mc:Choice Requires="a14">
        <xdr:graphicFrame macro="">
          <xdr:nvGraphicFramePr>
            <xdr:cNvPr id="5" name="SupplierClassDescription 4">
              <a:extLst>
                <a:ext uri="{FF2B5EF4-FFF2-40B4-BE49-F238E27FC236}">
                  <a16:creationId xmlns:a16="http://schemas.microsoft.com/office/drawing/2014/main" id="{BF4CA35C-43A9-4076-9020-FC76DC4A78EE}"/>
                </a:ext>
              </a:extLst>
            </xdr:cNvPr>
            <xdr:cNvGraphicFramePr/>
          </xdr:nvGraphicFramePr>
          <xdr:xfrm>
            <a:off x="0" y="0"/>
            <a:ext cx="0" cy="0"/>
          </xdr:xfrm>
          <a:graphic>
            <a:graphicData uri="http://schemas.microsoft.com/office/drawing/2010/slicer">
              <sle:slicer xmlns:sle="http://schemas.microsoft.com/office/drawing/2010/slicer" name="SupplierClassDescription 4"/>
            </a:graphicData>
          </a:graphic>
        </xdr:graphicFrame>
      </mc:Choice>
      <mc:Fallback xmlns="">
        <xdr:sp macro="" textlink="">
          <xdr:nvSpPr>
            <xdr:cNvPr id="0" name=""/>
            <xdr:cNvSpPr>
              <a:spLocks noTextEdit="1"/>
            </xdr:cNvSpPr>
          </xdr:nvSpPr>
          <xdr:spPr>
            <a:xfrm>
              <a:off x="6670674" y="637117"/>
              <a:ext cx="3958401" cy="127634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311150</xdr:colOff>
      <xdr:row>3</xdr:row>
      <xdr:rowOff>80434</xdr:rowOff>
    </xdr:from>
    <xdr:to>
      <xdr:col>5</xdr:col>
      <xdr:colOff>221850</xdr:colOff>
      <xdr:row>7</xdr:row>
      <xdr:rowOff>60234</xdr:rowOff>
    </xdr:to>
    <mc:AlternateContent xmlns:mc="http://schemas.openxmlformats.org/markup-compatibility/2006" xmlns:a14="http://schemas.microsoft.com/office/drawing/2010/main">
      <mc:Choice Requires="a14">
        <xdr:graphicFrame macro="">
          <xdr:nvGraphicFramePr>
            <xdr:cNvPr id="6" name="InventoryClassCode 3">
              <a:extLst>
                <a:ext uri="{FF2B5EF4-FFF2-40B4-BE49-F238E27FC236}">
                  <a16:creationId xmlns:a16="http://schemas.microsoft.com/office/drawing/2014/main" id="{428B208F-829E-4269-A232-E5E6CD78A6E6}"/>
                </a:ext>
              </a:extLst>
            </xdr:cNvPr>
            <xdr:cNvGraphicFramePr/>
          </xdr:nvGraphicFramePr>
          <xdr:xfrm>
            <a:off x="0" y="0"/>
            <a:ext cx="0" cy="0"/>
          </xdr:xfrm>
          <a:graphic>
            <a:graphicData uri="http://schemas.microsoft.com/office/drawing/2010/slicer">
              <sle:slicer xmlns:sle="http://schemas.microsoft.com/office/drawing/2010/slicer" name="InventoryClassCode 3"/>
            </a:graphicData>
          </a:graphic>
        </xdr:graphicFrame>
      </mc:Choice>
      <mc:Fallback xmlns="">
        <xdr:sp macro="" textlink="">
          <xdr:nvSpPr>
            <xdr:cNvPr id="0" name=""/>
            <xdr:cNvSpPr>
              <a:spLocks noTextEdit="1"/>
            </xdr:cNvSpPr>
          </xdr:nvSpPr>
          <xdr:spPr>
            <a:xfrm>
              <a:off x="4523317" y="651934"/>
              <a:ext cx="1858033" cy="7418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123824</xdr:colOff>
      <xdr:row>9</xdr:row>
      <xdr:rowOff>161925</xdr:rowOff>
    </xdr:from>
    <xdr:to>
      <xdr:col>11</xdr:col>
      <xdr:colOff>159808</xdr:colOff>
      <xdr:row>17</xdr:row>
      <xdr:rowOff>9525</xdr:rowOff>
    </xdr:to>
    <mc:AlternateContent xmlns:mc="http://schemas.openxmlformats.org/markup-compatibility/2006" xmlns:tsle="http://schemas.microsoft.com/office/drawing/2012/timeslicer">
      <mc:Choice Requires="tsle">
        <xdr:graphicFrame macro="">
          <xdr:nvGraphicFramePr>
            <xdr:cNvPr id="3" name="ReceiptDate 5">
              <a:extLst>
                <a:ext uri="{FF2B5EF4-FFF2-40B4-BE49-F238E27FC236}">
                  <a16:creationId xmlns:a16="http://schemas.microsoft.com/office/drawing/2014/main" id="{021994F9-1FD0-4A21-8A8C-777D984A8808}"/>
                </a:ext>
              </a:extLst>
            </xdr:cNvPr>
            <xdr:cNvGraphicFramePr/>
          </xdr:nvGraphicFramePr>
          <xdr:xfrm>
            <a:off x="0" y="0"/>
            <a:ext cx="0" cy="0"/>
          </xdr:xfrm>
          <a:graphic>
            <a:graphicData uri="http://schemas.microsoft.com/office/drawing/2012/timeslicer">
              <tsle:timeslicer name="ReceiptDate 5"/>
            </a:graphicData>
          </a:graphic>
        </xdr:graphicFrame>
      </mc:Choice>
      <mc:Fallback xmlns="">
        <xdr:sp macro="" textlink="">
          <xdr:nvSpPr>
            <xdr:cNvPr id="0" name=""/>
            <xdr:cNvSpPr>
              <a:spLocks noTextEdit="1"/>
            </xdr:cNvSpPr>
          </xdr:nvSpPr>
          <xdr:spPr>
            <a:xfrm>
              <a:off x="4381499" y="1876425"/>
              <a:ext cx="5743576" cy="1371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xdr:from>
      <xdr:col>2</xdr:col>
      <xdr:colOff>114298</xdr:colOff>
      <xdr:row>17</xdr:row>
      <xdr:rowOff>119061</xdr:rowOff>
    </xdr:from>
    <xdr:to>
      <xdr:col>15</xdr:col>
      <xdr:colOff>146050</xdr:colOff>
      <xdr:row>38</xdr:row>
      <xdr:rowOff>31750</xdr:rowOff>
    </xdr:to>
    <xdr:graphicFrame macro="">
      <xdr:nvGraphicFramePr>
        <xdr:cNvPr id="4" name="Chart 3">
          <a:extLst>
            <a:ext uri="{FF2B5EF4-FFF2-40B4-BE49-F238E27FC236}">
              <a16:creationId xmlns:a16="http://schemas.microsoft.com/office/drawing/2014/main" id="{A143BC4C-C12D-420C-8910-38EF4C2B97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216957</xdr:colOff>
      <xdr:row>3</xdr:row>
      <xdr:rowOff>82549</xdr:rowOff>
    </xdr:from>
    <xdr:to>
      <xdr:col>5</xdr:col>
      <xdr:colOff>11240</xdr:colOff>
      <xdr:row>7</xdr:row>
      <xdr:rowOff>65524</xdr:rowOff>
    </xdr:to>
    <mc:AlternateContent xmlns:mc="http://schemas.openxmlformats.org/markup-compatibility/2006" xmlns:a14="http://schemas.microsoft.com/office/drawing/2010/main">
      <mc:Choice Requires="a14">
        <xdr:graphicFrame macro="">
          <xdr:nvGraphicFramePr>
            <xdr:cNvPr id="6" name="InventoryClassCode 4">
              <a:extLst>
                <a:ext uri="{FF2B5EF4-FFF2-40B4-BE49-F238E27FC236}">
                  <a16:creationId xmlns:a16="http://schemas.microsoft.com/office/drawing/2014/main" id="{348BAD25-D128-43C5-AB46-5AF4CB0D9BA3}"/>
                </a:ext>
              </a:extLst>
            </xdr:cNvPr>
            <xdr:cNvGraphicFramePr/>
          </xdr:nvGraphicFramePr>
          <xdr:xfrm>
            <a:off x="0" y="0"/>
            <a:ext cx="0" cy="0"/>
          </xdr:xfrm>
          <a:graphic>
            <a:graphicData uri="http://schemas.microsoft.com/office/drawing/2010/slicer">
              <sle:slicer xmlns:sle="http://schemas.microsoft.com/office/drawing/2010/slicer" name="InventoryClassCode 4"/>
            </a:graphicData>
          </a:graphic>
        </xdr:graphicFrame>
      </mc:Choice>
      <mc:Fallback xmlns="">
        <xdr:sp macro="" textlink="">
          <xdr:nvSpPr>
            <xdr:cNvPr id="0" name=""/>
            <xdr:cNvSpPr>
              <a:spLocks noTextEdit="1"/>
            </xdr:cNvSpPr>
          </xdr:nvSpPr>
          <xdr:spPr>
            <a:xfrm>
              <a:off x="4524374" y="654049"/>
              <a:ext cx="1858033" cy="744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304799</xdr:colOff>
      <xdr:row>3</xdr:row>
      <xdr:rowOff>0</xdr:rowOff>
    </xdr:from>
    <xdr:to>
      <xdr:col>11</xdr:col>
      <xdr:colOff>580199</xdr:colOff>
      <xdr:row>9</xdr:row>
      <xdr:rowOff>107949</xdr:rowOff>
    </xdr:to>
    <mc:AlternateContent xmlns:mc="http://schemas.openxmlformats.org/markup-compatibility/2006" xmlns:a14="http://schemas.microsoft.com/office/drawing/2010/main">
      <mc:Choice Requires="a14">
        <xdr:graphicFrame macro="">
          <xdr:nvGraphicFramePr>
            <xdr:cNvPr id="7" name="SupplierClassDescription 5">
              <a:extLst>
                <a:ext uri="{FF2B5EF4-FFF2-40B4-BE49-F238E27FC236}">
                  <a16:creationId xmlns:a16="http://schemas.microsoft.com/office/drawing/2014/main" id="{CEF3FBBF-BD2C-4C86-BB5C-0ECBAD265AE7}"/>
                </a:ext>
              </a:extLst>
            </xdr:cNvPr>
            <xdr:cNvGraphicFramePr/>
          </xdr:nvGraphicFramePr>
          <xdr:xfrm>
            <a:off x="0" y="0"/>
            <a:ext cx="0" cy="0"/>
          </xdr:xfrm>
          <a:graphic>
            <a:graphicData uri="http://schemas.microsoft.com/office/drawing/2010/slicer">
              <sle:slicer xmlns:sle="http://schemas.microsoft.com/office/drawing/2010/slicer" name="SupplierClassDescription 5"/>
            </a:graphicData>
          </a:graphic>
        </xdr:graphicFrame>
      </mc:Choice>
      <mc:Fallback xmlns="">
        <xdr:sp macro="" textlink="">
          <xdr:nvSpPr>
            <xdr:cNvPr id="0" name=""/>
            <xdr:cNvSpPr>
              <a:spLocks noTextEdit="1"/>
            </xdr:cNvSpPr>
          </xdr:nvSpPr>
          <xdr:spPr>
            <a:xfrm>
              <a:off x="6496049" y="571501"/>
              <a:ext cx="3419475" cy="12001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31750</xdr:colOff>
      <xdr:row>12</xdr:row>
      <xdr:rowOff>125942</xdr:rowOff>
    </xdr:from>
    <xdr:to>
      <xdr:col>3</xdr:col>
      <xdr:colOff>16934</xdr:colOff>
      <xdr:row>19</xdr:row>
      <xdr:rowOff>164042</xdr:rowOff>
    </xdr:to>
    <mc:AlternateContent xmlns:mc="http://schemas.openxmlformats.org/markup-compatibility/2006" xmlns:tsle="http://schemas.microsoft.com/office/drawing/2012/timeslicer">
      <mc:Choice Requires="tsle">
        <xdr:graphicFrame macro="">
          <xdr:nvGraphicFramePr>
            <xdr:cNvPr id="2" name="ReceiptDate 6">
              <a:extLst>
                <a:ext uri="{FF2B5EF4-FFF2-40B4-BE49-F238E27FC236}">
                  <a16:creationId xmlns:a16="http://schemas.microsoft.com/office/drawing/2014/main" id="{1A1466BF-7E2E-4580-AB94-38702B6FF340}"/>
                </a:ext>
              </a:extLst>
            </xdr:cNvPr>
            <xdr:cNvGraphicFramePr/>
          </xdr:nvGraphicFramePr>
          <xdr:xfrm>
            <a:off x="0" y="0"/>
            <a:ext cx="0" cy="0"/>
          </xdr:xfrm>
          <a:graphic>
            <a:graphicData uri="http://schemas.microsoft.com/office/drawing/2012/timeslicer">
              <tsle:timeslicer name="ReceiptDate 6"/>
            </a:graphicData>
          </a:graphic>
        </xdr:graphicFrame>
      </mc:Choice>
      <mc:Fallback xmlns="">
        <xdr:sp macro="" textlink="">
          <xdr:nvSpPr>
            <xdr:cNvPr id="0" name=""/>
            <xdr:cNvSpPr>
              <a:spLocks noTextEdit="1"/>
            </xdr:cNvSpPr>
          </xdr:nvSpPr>
          <xdr:spPr>
            <a:xfrm>
              <a:off x="31750" y="2665942"/>
              <a:ext cx="6568017" cy="1371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oneCellAnchor>
    <xdr:from>
      <xdr:col>4</xdr:col>
      <xdr:colOff>92075</xdr:colOff>
      <xdr:row>0</xdr:row>
      <xdr:rowOff>22226</xdr:rowOff>
    </xdr:from>
    <xdr:ext cx="4705350" cy="2762250"/>
    <mc:AlternateContent xmlns:mc="http://schemas.openxmlformats.org/markup-compatibility/2006" xmlns:a14="http://schemas.microsoft.com/office/drawing/2010/main">
      <mc:Choice Requires="a14">
        <xdr:graphicFrame macro="">
          <xdr:nvGraphicFramePr>
            <xdr:cNvPr id="6" name="SupplierName 6">
              <a:extLst>
                <a:ext uri="{FF2B5EF4-FFF2-40B4-BE49-F238E27FC236}">
                  <a16:creationId xmlns:a16="http://schemas.microsoft.com/office/drawing/2014/main" id="{F7F4C6FB-4F35-47EB-AD01-01209F2F16F3}"/>
                </a:ext>
              </a:extLst>
            </xdr:cNvPr>
            <xdr:cNvGraphicFramePr/>
          </xdr:nvGraphicFramePr>
          <xdr:xfrm>
            <a:off x="0" y="0"/>
            <a:ext cx="0" cy="0"/>
          </xdr:xfrm>
          <a:graphic>
            <a:graphicData uri="http://schemas.microsoft.com/office/drawing/2010/slicer">
              <sle:slicer xmlns:sle="http://schemas.microsoft.com/office/drawing/2010/slicer" name="SupplierName 6"/>
            </a:graphicData>
          </a:graphic>
        </xdr:graphicFrame>
      </mc:Choice>
      <mc:Fallback xmlns="">
        <xdr:sp macro="" textlink="">
          <xdr:nvSpPr>
            <xdr:cNvPr id="0" name=""/>
            <xdr:cNvSpPr>
              <a:spLocks noTextEdit="1"/>
            </xdr:cNvSpPr>
          </xdr:nvSpPr>
          <xdr:spPr>
            <a:xfrm>
              <a:off x="7426325" y="22226"/>
              <a:ext cx="4705350" cy="27622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12</xdr:col>
      <xdr:colOff>76200</xdr:colOff>
      <xdr:row>1</xdr:row>
      <xdr:rowOff>142874</xdr:rowOff>
    </xdr:from>
    <xdr:to>
      <xdr:col>15</xdr:col>
      <xdr:colOff>581025</xdr:colOff>
      <xdr:row>8</xdr:row>
      <xdr:rowOff>38099</xdr:rowOff>
    </xdr:to>
    <xdr:sp macro="" textlink="">
      <xdr:nvSpPr>
        <xdr:cNvPr id="325" name="TextBox 2">
          <a:extLst>
            <a:ext uri="{FF2B5EF4-FFF2-40B4-BE49-F238E27FC236}">
              <a16:creationId xmlns:a16="http://schemas.microsoft.com/office/drawing/2014/main" id="{B8B7A32A-FD4F-4D49-BE99-8D1F4458543E}"/>
            </a:ext>
          </a:extLst>
        </xdr:cNvPr>
        <xdr:cNvSpPr txBox="1"/>
      </xdr:nvSpPr>
      <xdr:spPr>
        <a:xfrm>
          <a:off x="12287250" y="342899"/>
          <a:ext cx="2514600" cy="141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The data issues observed relates to scrap items</a:t>
          </a:r>
          <a:r>
            <a:rPr lang="en-CA" sz="1100" baseline="0"/>
            <a:t> received that do not have a reason to explain why they were scrapped. This is a challenge and would affect the reliability of the data as those items would not fall into any of the three categorization of possible scrap reasons.</a:t>
          </a:r>
          <a:endParaRPr lang="en-CA" sz="1100"/>
        </a:p>
      </xdr:txBody>
    </xdr:sp>
    <xdr:clientData/>
  </xdr:twoCellAnchor>
  <xdr:twoCellAnchor>
    <xdr:from>
      <xdr:col>0</xdr:col>
      <xdr:colOff>31749</xdr:colOff>
      <xdr:row>21</xdr:row>
      <xdr:rowOff>14812</xdr:rowOff>
    </xdr:from>
    <xdr:to>
      <xdr:col>9</xdr:col>
      <xdr:colOff>603250</xdr:colOff>
      <xdr:row>46</xdr:row>
      <xdr:rowOff>10583</xdr:rowOff>
    </xdr:to>
    <xdr:graphicFrame macro="">
      <xdr:nvGraphicFramePr>
        <xdr:cNvPr id="490" name="Chart 3">
          <a:extLst>
            <a:ext uri="{FF2B5EF4-FFF2-40B4-BE49-F238E27FC236}">
              <a16:creationId xmlns:a16="http://schemas.microsoft.com/office/drawing/2014/main" id="{F7E556BA-6806-41F8-926D-0C8B11020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cdr:x>
      <cdr:y>0</cdr:y>
    </cdr:from>
    <cdr:to>
      <cdr:x>0.08569</cdr:x>
      <cdr:y>0.05381</cdr:y>
    </cdr:to>
    <cdr:pic>
      <cdr:nvPicPr>
        <cdr:cNvPr id="2" name="chart">
          <a:extLst xmlns:a="http://schemas.openxmlformats.org/drawingml/2006/main">
            <a:ext uri="{FF2B5EF4-FFF2-40B4-BE49-F238E27FC236}">
              <a16:creationId xmlns:a16="http://schemas.microsoft.com/office/drawing/2014/main" id="{B0C494A8-F174-4180-B22D-4606E894F75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944962" cy="256054"/>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essing" refreshedDate="44910.814226620372" backgroundQuery="1" createdVersion="7" refreshedVersion="8" minRefreshableVersion="3" recordCount="0" supportSubquery="1" supportAdvancedDrill="1" xr:uid="{067424FC-9930-4278-9255-BBA3F3FD6CA1}">
  <cacheSource type="external" connectionId="3"/>
  <cacheFields count="4">
    <cacheField name="[ExportQuery1].[SupplierName].[SupplierName]" caption="SupplierName" numFmtId="0" hierarchy="1" level="1">
      <sharedItems count="34">
        <s v="AJ Audio Surpluss"/>
        <s v="Arnold Metals"/>
        <s v="Central VAC Installers"/>
        <s v="Charlie's Hardwood"/>
        <s v="Crazy Carpets R Us"/>
        <s v="Delux Jacuzzi"/>
        <s v="Drywall Surplus"/>
        <s v="Exterior Home Outfitters"/>
        <s v="For U Countertops"/>
        <s v="Frans Fancy Fireplaces"/>
        <s v="Furnace Man"/>
        <s v="Greg's Windows and Glass"/>
        <s v="Home Appliance Warehouse"/>
        <s v="Home Décor Depot"/>
        <s v="Jefferson Concrete Suppliers"/>
        <s v="Kitchener Home Appliances"/>
        <s v="Larry Lit's Lighting"/>
        <s v="Marg's Bathroom Fittings"/>
        <s v="Metal Fixture Designs"/>
        <s v="Paint Surplus"/>
        <s v="Painting and Wallpaper Supplies Depot"/>
        <s v="Peter Piper"/>
        <s v="Premium Custom Floors"/>
        <s v="Sam's Home Ventilation Systems"/>
        <s v="Sheri Walter Paints"/>
        <s v="Solomon Siding Depot"/>
        <s v="Stone and Tile Depot"/>
        <s v="The Cabinet People"/>
        <s v="The Electric Wire Depot"/>
        <s v="The Finer Side Fixtures"/>
        <s v="The Insulators"/>
        <s v="The Lumber Yard"/>
        <s v="The Roofers"/>
        <s v="The Softer Side"/>
      </sharedItems>
    </cacheField>
    <cacheField name="[Measures].[Average of DamageFreeKPI]" caption="Average of DamageFreeKPI" numFmtId="0" hierarchy="68" level="32767"/>
    <cacheField name="[ExportQuery13].[SupplierName].[SupplierName]" caption="SupplierName" numFmtId="0" hierarchy="27" level="1">
      <sharedItems containsSemiMixedTypes="0" containsNonDate="0" containsString="0"/>
    </cacheField>
    <cacheField name="[ExportQuery1].[QuantityReceivedTotal].[QuantityReceivedTotal]" caption="QuantityReceivedTotal" numFmtId="0" hierarchy="13" level="1">
      <sharedItems containsSemiMixedTypes="0" containsNonDate="0" containsString="0"/>
    </cacheField>
  </cacheFields>
  <cacheHierarchies count="69">
    <cacheHierarchy uniqueName="[ExportQuery1].[SupplierClassDescription]" caption="SupplierClassDescription" attribute="1" defaultMemberUniqueName="[ExportQuery1].[SupplierClassDescription].[All]" allUniqueName="[ExportQuery1].[SupplierClassDescription].[All]" dimensionUniqueName="[ExportQuery1]" displayFolder="" count="0" memberValueDatatype="130" unbalanced="0"/>
    <cacheHierarchy uniqueName="[ExportQuery1].[SupplierName]" caption="SupplierName" attribute="1" defaultMemberUniqueName="[ExportQuery1].[SupplierName].[All]" allUniqueName="[ExportQuery1].[SupplierName].[All]" dimensionUniqueName="[ExportQuery1]" displayFolder="" count="2" memberValueDatatype="130" unbalanced="0">
      <fieldsUsage count="2">
        <fieldUsage x="-1"/>
        <fieldUsage x="0"/>
      </fieldsUsage>
    </cacheHierarchy>
    <cacheHierarchy uniqueName="[ExportQuery1].[PurchaseOrderNo]" caption="PurchaseOrderNo" attribute="1" defaultMemberUniqueName="[ExportQuery1].[PurchaseOrderNo].[All]" allUniqueName="[ExportQuery1].[PurchaseOrderNo].[All]" dimensionUniqueName="[ExportQuery1]" displayFolder="" count="0" memberValueDatatype="20" unbalanced="0"/>
    <cacheHierarchy uniqueName="[ExportQuery1].[RequestedDeliveryDate]" caption="RequestedDeliveryDate" attribute="1" time="1" defaultMemberUniqueName="[ExportQuery1].[RequestedDeliveryDate].[All]" allUniqueName="[ExportQuery1].[RequestedDeliveryDate].[All]" dimensionUniqueName="[ExportQuery1]" displayFolder="" count="0" memberValueDatatype="7" unbalanced="0"/>
    <cacheHierarchy uniqueName="[ExportQuery1].[RequestedDeliveryDock]" caption="RequestedDeliveryDock" attribute="1" defaultMemberUniqueName="[ExportQuery1].[RequestedDeliveryDock].[All]" allUniqueName="[ExportQuery1].[RequestedDeliveryDock].[All]" dimensionUniqueName="[ExportQuery1]" displayFolder="" count="0" memberValueDatatype="130" unbalanced="0"/>
    <cacheHierarchy uniqueName="[ExportQuery1].[SupplierAllowableTimeTolerance]" caption="SupplierAllowableTimeTolerance" attribute="1" defaultMemberUniqueName="[ExportQuery1].[SupplierAllowableTimeTolerance].[All]" allUniqueName="[ExportQuery1].[SupplierAllowableTimeTolerance].[All]" dimensionUniqueName="[ExportQuery1]" displayFolder="" count="0" memberValueDatatype="20" unbalanced="0"/>
    <cacheHierarchy uniqueName="[ExportQuery1].[PartNumber]" caption="PartNumber" attribute="1" defaultMemberUniqueName="[ExportQuery1].[PartNumber].[All]" allUniqueName="[ExportQuery1].[PartNumber].[All]" dimensionUniqueName="[ExportQuery1]" displayFolder="" count="0" memberValueDatatype="20" unbalanced="0"/>
    <cacheHierarchy uniqueName="[ExportQuery1].[PartDescription]" caption="PartDescription" attribute="1" defaultMemberUniqueName="[ExportQuery1].[PartDescription].[All]" allUniqueName="[ExportQuery1].[PartDescription].[All]" dimensionUniqueName="[ExportQuery1]" displayFolder="" count="0" memberValueDatatype="130" unbalanced="0"/>
    <cacheHierarchy uniqueName="[ExportQuery1].[QuantityOrdered]" caption="QuantityOrdered" attribute="1" defaultMemberUniqueName="[ExportQuery1].[QuantityOrdered].[All]" allUniqueName="[ExportQuery1].[QuantityOrdered].[All]" dimensionUniqueName="[ExportQuery1]" displayFolder="" count="2" memberValueDatatype="20" unbalanced="0"/>
    <cacheHierarchy uniqueName="[ExportQuery1].[UOMDescription]" caption="UOMDescription" attribute="1" defaultMemberUniqueName="[ExportQuery1].[UOMDescription].[All]" allUniqueName="[ExportQuery1].[UOMDescription].[All]" dimensionUniqueName="[ExportQuery1]" displayFolder="" count="0" memberValueDatatype="130" unbalanced="0"/>
    <cacheHierarchy uniqueName="[ExportQuery1].[PurchasingCost]" caption="PurchasingCost" attribute="1" defaultMemberUniqueName="[ExportQuery1].[PurchasingCost].[All]" allUniqueName="[ExportQuery1].[PurchasingCost].[All]" dimensionUniqueName="[ExportQuery1]" displayFolder="" count="0" memberValueDatatype="5" unbalanced="0"/>
    <cacheHierarchy uniqueName="[ExportQuery1].[ReceiptDate]" caption="ReceiptDate" attribute="1" time="1" defaultMemberUniqueName="[ExportQuery1].[ReceiptDate].[All]" allUniqueName="[ExportQuery1].[ReceiptDate].[All]" dimensionUniqueName="[ExportQuery1]" displayFolder="" count="2" memberValueDatatype="7" unbalanced="0"/>
    <cacheHierarchy uniqueName="[ExportQuery1].[ReceivingDock]" caption="ReceivingDock" attribute="1" defaultMemberUniqueName="[ExportQuery1].[ReceivingDock].[All]" allUniqueName="[ExportQuery1].[ReceivingDock].[All]" dimensionUniqueName="[ExportQuery1]" displayFolder="" count="0" memberValueDatatype="130" unbalanced="0"/>
    <cacheHierarchy uniqueName="[ExportQuery1].[QuantityReceivedTotal]" caption="QuantityReceivedTotal" attribute="1" defaultMemberUniqueName="[ExportQuery1].[QuantityReceivedTotal].[All]" allUniqueName="[ExportQuery1].[QuantityReceivedTotal].[All]" dimensionUniqueName="[ExportQuery1]" displayFolder="" count="2" memberValueDatatype="20" unbalanced="0">
      <fieldsUsage count="2">
        <fieldUsage x="-1"/>
        <fieldUsage x="3"/>
      </fieldsUsage>
    </cacheHierarchy>
    <cacheHierarchy uniqueName="[ExportQuery1].[QuantityScrapped]" caption="QuantityScrapped" attribute="1" defaultMemberUniqueName="[ExportQuery1].[QuantityScrapped].[All]" allUniqueName="[ExportQuery1].[QuantityScrapped].[All]" dimensionUniqueName="[ExportQuery1]" displayFolder="" count="0" memberValueDatatype="20" unbalanced="0"/>
    <cacheHierarchy uniqueName="[ExportQuery1].[ScrapReason]" caption="ScrapReason" attribute="1" defaultMemberUniqueName="[ExportQuery1].[ScrapReason].[All]" allUniqueName="[ExportQuery1].[ScrapReason].[All]" dimensionUniqueName="[ExportQuery1]" displayFolder="" count="0" memberValueDatatype="130" unbalanced="0"/>
    <cacheHierarchy uniqueName="[ExportQuery1].[InventoryClassCode]" caption="InventoryClassCode" attribute="1" defaultMemberUniqueName="[ExportQuery1].[InventoryClassCode].[All]" allUniqueName="[ExportQuery1].[InventoryClassCode].[All]" dimensionUniqueName="[ExportQuery1]" displayFolder="" count="0" memberValueDatatype="130" unbalanced="0"/>
    <cacheHierarchy uniqueName="[ExportQuery1].[InventoryClassDescription]" caption="InventoryClassDescription" attribute="1" defaultMemberUniqueName="[ExportQuery1].[InventoryClassDescription].[All]" allUniqueName="[ExportQuery1].[InventoryClassDescription].[All]" dimensionUniqueName="[ExportQuery1]" displayFolder="" count="0" memberValueDatatype="130" unbalanced="0"/>
    <cacheHierarchy uniqueName="[ExportQuery1].[AllowableReceivingTolerance]" caption="AllowableReceivingTolerance" attribute="1" defaultMemberUniqueName="[ExportQuery1].[AllowableReceivingTolerance].[All]" allUniqueName="[ExportQuery1].[AllowableReceivingTolerance].[All]" dimensionUniqueName="[ExportQuery1]" displayFolder="" count="0" memberValueDatatype="5" unbalanced="0"/>
    <cacheHierarchy uniqueName="[ExportQuery1].[LocationAccuracyKPI]" caption="LocationAccuracyKPI" attribute="1" defaultMemberUniqueName="[ExportQuery1].[LocationAccuracyKPI].[All]" allUniqueName="[ExportQuery1].[LocationAccuracyKPI].[All]" dimensionUniqueName="[ExportQuery1]" displayFolder="" count="0" memberValueDatatype="20" unbalanced="0"/>
    <cacheHierarchy uniqueName="[ExportQuery1].[QuantityAccuracyKPI]" caption="QuantityAccuracyKPI" attribute="1" defaultMemberUniqueName="[ExportQuery1].[QuantityAccuracyKPI].[All]" allUniqueName="[ExportQuery1].[QuantityAccuracyKPI].[All]" dimensionUniqueName="[ExportQuery1]" displayFolder="" count="0" memberValueDatatype="20" unbalanced="0"/>
    <cacheHierarchy uniqueName="[ExportQuery1].[VendorCommitDateAchievementKPI]" caption="VendorCommitDateAchievementKPI" attribute="1" defaultMemberUniqueName="[ExportQuery1].[VendorCommitDateAchievementKPI].[All]" allUniqueName="[ExportQuery1].[VendorCommitDateAchievementKPI].[All]" dimensionUniqueName="[ExportQuery1]" displayFolder="" count="0" memberValueDatatype="20" unbalanced="0"/>
    <cacheHierarchy uniqueName="[ExportQuery1].[RequestedDeliveryDate (Month)]" caption="RequestedDeliveryDate (Month)" attribute="1" defaultMemberUniqueName="[ExportQuery1].[RequestedDeliveryDate (Month)].[All]" allUniqueName="[ExportQuery1].[RequestedDeliveryDate (Month)].[All]" dimensionUniqueName="[ExportQuery1]" displayFolder="" count="0" memberValueDatatype="130" unbalanced="0"/>
    <cacheHierarchy uniqueName="[ExportQuery1].[ItemAccuracyKPI]" caption="ItemAccuracyKPI" attribute="1" defaultMemberUniqueName="[ExportQuery1].[ItemAccuracyKPI].[All]" allUniqueName="[ExportQuery1].[ItemAccuracyKPI].[All]" dimensionUniqueName="[ExportQuery1]" displayFolder="" count="0" memberValueDatatype="20" unbalanced="0"/>
    <cacheHierarchy uniqueName="[ExportQuery1].[DamageFreeKPI]" caption="DamageFreeKPI" attribute="1" defaultMemberUniqueName="[ExportQuery1].[DamageFreeKPI].[All]" allUniqueName="[ExportQuery1].[DamageFreeKPI].[All]" dimensionUniqueName="[ExportQuery1]" displayFolder="" count="0" memberValueDatatype="20" unbalanced="0"/>
    <cacheHierarchy uniqueName="[ExportQuery1].[DefectFreeKPI]" caption="DefectFreeKPI" attribute="1" defaultMemberUniqueName="[ExportQuery1].[DefectFreeKPI].[All]" allUniqueName="[ExportQuery1].[DefectFreeKPI].[All]" dimensionUniqueName="[ExportQuery1]" displayFolder="" count="0" memberValueDatatype="20" unbalanced="0"/>
    <cacheHierarchy uniqueName="[ExportQuery13].[SupplierClassDescription]" caption="SupplierClassDescription" attribute="1" defaultMemberUniqueName="[ExportQuery13].[SupplierClassDescription].[All]" allUniqueName="[ExportQuery13].[SupplierClassDescription].[All]" dimensionUniqueName="[ExportQuery13]" displayFolder="" count="0" memberValueDatatype="130" unbalanced="0"/>
    <cacheHierarchy uniqueName="[ExportQuery13].[SupplierName]" caption="SupplierName" attribute="1" defaultMemberUniqueName="[ExportQuery13].[SupplierName].[All]" allUniqueName="[ExportQuery13].[SupplierName].[All]" dimensionUniqueName="[ExportQuery13]" displayFolder="" count="2" memberValueDatatype="130" unbalanced="0">
      <fieldsUsage count="2">
        <fieldUsage x="-1"/>
        <fieldUsage x="2"/>
      </fieldsUsage>
    </cacheHierarchy>
    <cacheHierarchy uniqueName="[ExportQuery13].[PurchaseOrderNo]" caption="PurchaseOrderNo" attribute="1" defaultMemberUniqueName="[ExportQuery13].[PurchaseOrderNo].[All]" allUniqueName="[ExportQuery13].[PurchaseOrderNo].[All]" dimensionUniqueName="[ExportQuery13]" displayFolder="" count="0" memberValueDatatype="20" unbalanced="0"/>
    <cacheHierarchy uniqueName="[ExportQuery13].[RequestedDeliveryDate]" caption="RequestedDeliveryDate" attribute="1" time="1" defaultMemberUniqueName="[ExportQuery13].[RequestedDeliveryDate].[All]" allUniqueName="[ExportQuery13].[RequestedDeliveryDate].[All]" dimensionUniqueName="[ExportQuery13]" displayFolder="" count="0" memberValueDatatype="7" unbalanced="0"/>
    <cacheHierarchy uniqueName="[ExportQuery13].[RequestedDeliveryDock]" caption="RequestedDeliveryDock" attribute="1" defaultMemberUniqueName="[ExportQuery13].[RequestedDeliveryDock].[All]" allUniqueName="[ExportQuery13].[RequestedDeliveryDock].[All]" dimensionUniqueName="[ExportQuery13]" displayFolder="" count="0" memberValueDatatype="130" unbalanced="0"/>
    <cacheHierarchy uniqueName="[ExportQuery13].[SupplierAllowableTimeTolerance]" caption="SupplierAllowableTimeTolerance" attribute="1" defaultMemberUniqueName="[ExportQuery13].[SupplierAllowableTimeTolerance].[All]" allUniqueName="[ExportQuery13].[SupplierAllowableTimeTolerance].[All]" dimensionUniqueName="[ExportQuery13]" displayFolder="" count="0" memberValueDatatype="20" unbalanced="0"/>
    <cacheHierarchy uniqueName="[ExportQuery13].[PartNumber]" caption="PartNumber" attribute="1" defaultMemberUniqueName="[ExportQuery13].[PartNumber].[All]" allUniqueName="[ExportQuery13].[PartNumber].[All]" dimensionUniqueName="[ExportQuery13]" displayFolder="" count="0" memberValueDatatype="20" unbalanced="0"/>
    <cacheHierarchy uniqueName="[ExportQuery13].[PartDescription]" caption="PartDescription" attribute="1" defaultMemberUniqueName="[ExportQuery13].[PartDescription].[All]" allUniqueName="[ExportQuery13].[PartDescription].[All]" dimensionUniqueName="[ExportQuery13]" displayFolder="" count="0" memberValueDatatype="130" unbalanced="0"/>
    <cacheHierarchy uniqueName="[ExportQuery13].[QuantityOrdered]" caption="QuantityOrdered" attribute="1" defaultMemberUniqueName="[ExportQuery13].[QuantityOrdered].[All]" allUniqueName="[ExportQuery13].[QuantityOrdered].[All]" dimensionUniqueName="[ExportQuery13]" displayFolder="" count="0" memberValueDatatype="20" unbalanced="0"/>
    <cacheHierarchy uniqueName="[ExportQuery13].[UOMDescription]" caption="UOMDescription" attribute="1" defaultMemberUniqueName="[ExportQuery13].[UOMDescription].[All]" allUniqueName="[ExportQuery13].[UOMDescription].[All]" dimensionUniqueName="[ExportQuery13]" displayFolder="" count="0" memberValueDatatype="130" unbalanced="0"/>
    <cacheHierarchy uniqueName="[ExportQuery13].[PurchasingCost]" caption="PurchasingCost" attribute="1" defaultMemberUniqueName="[ExportQuery13].[PurchasingCost].[All]" allUniqueName="[ExportQuery13].[PurchasingCost].[All]" dimensionUniqueName="[ExportQuery13]" displayFolder="" count="0" memberValueDatatype="5" unbalanced="0"/>
    <cacheHierarchy uniqueName="[ExportQuery13].[ReceiptDate]" caption="ReceiptDate" attribute="1" time="1" defaultMemberUniqueName="[ExportQuery13].[ReceiptDate].[All]" allUniqueName="[ExportQuery13].[ReceiptDate].[All]" dimensionUniqueName="[ExportQuery13]" displayFolder="" count="0" memberValueDatatype="7" unbalanced="0"/>
    <cacheHierarchy uniqueName="[ExportQuery13].[ReceivingDock]" caption="ReceivingDock" attribute="1" defaultMemberUniqueName="[ExportQuery13].[ReceivingDock].[All]" allUniqueName="[ExportQuery13].[ReceivingDock].[All]" dimensionUniqueName="[ExportQuery13]" displayFolder="" count="0" memberValueDatatype="130" unbalanced="0"/>
    <cacheHierarchy uniqueName="[ExportQuery13].[QuantityReceivedTotal]" caption="QuantityReceivedTotal" attribute="1" defaultMemberUniqueName="[ExportQuery13].[QuantityReceivedTotal].[All]" allUniqueName="[ExportQuery13].[QuantityReceivedTotal].[All]" dimensionUniqueName="[ExportQuery13]" displayFolder="" count="0" memberValueDatatype="20" unbalanced="0"/>
    <cacheHierarchy uniqueName="[ExportQuery13].[QuantityScrapped]" caption="QuantityScrapped" attribute="1" defaultMemberUniqueName="[ExportQuery13].[QuantityScrapped].[All]" allUniqueName="[ExportQuery13].[QuantityScrapped].[All]" dimensionUniqueName="[ExportQuery13]" displayFolder="" count="0" memberValueDatatype="20" unbalanced="0"/>
    <cacheHierarchy uniqueName="[ExportQuery13].[ScrapReason]" caption="ScrapReason" attribute="1" defaultMemberUniqueName="[ExportQuery13].[ScrapReason].[All]" allUniqueName="[ExportQuery13].[ScrapReason].[All]" dimensionUniqueName="[ExportQuery13]" displayFolder="" count="0" memberValueDatatype="130" unbalanced="0"/>
    <cacheHierarchy uniqueName="[ExportQuery13].[InventoryClassCode]" caption="InventoryClassCode" attribute="1" defaultMemberUniqueName="[ExportQuery13].[InventoryClassCode].[All]" allUniqueName="[ExportQuery13].[InventoryClassCode].[All]" dimensionUniqueName="[ExportQuery13]" displayFolder="" count="0" memberValueDatatype="130" unbalanced="0"/>
    <cacheHierarchy uniqueName="[ExportQuery13].[InventoryClassDescription]" caption="InventoryClassDescription" attribute="1" defaultMemberUniqueName="[ExportQuery13].[InventoryClassDescription].[All]" allUniqueName="[ExportQuery13].[InventoryClassDescription].[All]" dimensionUniqueName="[ExportQuery13]" displayFolder="" count="0" memberValueDatatype="130" unbalanced="0"/>
    <cacheHierarchy uniqueName="[ExportQuery13].[AllowableReceivingTolerance]" caption="AllowableReceivingTolerance" attribute="1" defaultMemberUniqueName="[ExportQuery13].[AllowableReceivingTolerance].[All]" allUniqueName="[ExportQuery13].[AllowableReceivingTolerance].[All]" dimensionUniqueName="[ExportQuery13]" displayFolder="" count="0" memberValueDatatype="5" unbalanced="0"/>
    <cacheHierarchy uniqueName="[ExportQuery13].[Missing Quantity ordered, Purchase cost or Quantity received]" caption="Missing Quantity ordered, Purchase cost or Quantity received" attribute="1" defaultMemberUniqueName="[ExportQuery13].[Missing Quantity ordered, Purchase cost or Quantity received].[All]" allUniqueName="[ExportQuery13].[Missing Quantity ordered, Purchase cost or Quantity received].[All]" dimensionUniqueName="[ExportQuery13]" displayFolder="" count="0" memberValueDatatype="11" unbalanced="0"/>
    <cacheHierarchy uniqueName="[ExportQuery13].[Duplicate Check]" caption="Duplicate Check" attribute="1" defaultMemberUniqueName="[ExportQuery13].[Duplicate Check].[All]" allUniqueName="[ExportQuery13].[Duplicate Check].[All]" dimensionUniqueName="[ExportQuery13]" displayFolder="" count="0" memberValueDatatype="130" unbalanced="0"/>
    <cacheHierarchy uniqueName="[ExportQuery13].[Numeric Fields]" caption="Numeric Fields" attribute="1" defaultMemberUniqueName="[ExportQuery13].[Numeric Fields].[All]" allUniqueName="[ExportQuery13].[Numeric Fields].[All]" dimensionUniqueName="[ExportQuery13]" displayFolder="" count="0" memberValueDatatype="11" unbalanced="0"/>
    <cacheHierarchy uniqueName="[ExportQuery13].[Text Fields]" caption="Text Fields" attribute="1" defaultMemberUniqueName="[ExportQuery13].[Text Fields].[All]" allUniqueName="[ExportQuery13].[Text Fields].[All]" dimensionUniqueName="[ExportQuery13]" displayFolder="" count="0" memberValueDatatype="11" unbalanced="0"/>
    <cacheHierarchy uniqueName="[ExportQuery13].[Part Number Length]" caption="Part Number Length" attribute="1" defaultMemberUniqueName="[ExportQuery13].[Part Number Length].[All]" allUniqueName="[ExportQuery13].[Part Number Length].[All]" dimensionUniqueName="[ExportQuery13]" displayFolder="" count="0" memberValueDatatype="11" unbalanced="0"/>
    <cacheHierarchy uniqueName="[ExportQuery13].[Missing Scrap Reason]" caption="Missing Scrap Reason" attribute="1" defaultMemberUniqueName="[ExportQuery13].[Missing Scrap Reason].[All]" allUniqueName="[ExportQuery13].[Missing Scrap Reason].[All]" dimensionUniqueName="[ExportQuery13]" displayFolder="" count="0" memberValueDatatype="130" unbalanced="0"/>
    <cacheHierarchy uniqueName="[ExportQuery13].[Description of Issue]" caption="Description of Issue" attribute="1" defaultMemberUniqueName="[ExportQuery13].[Description of Issue].[All]" allUniqueName="[ExportQuery13].[Description of Issue].[All]" dimensionUniqueName="[ExportQuery13]" displayFolder="" count="0" memberValueDatatype="130" unbalanced="0"/>
    <cacheHierarchy uniqueName="[ExportQuery13].[Perfect Record]" caption="Perfect Record" attribute="1" defaultMemberUniqueName="[ExportQuery13].[Perfect Record].[All]" allUniqueName="[ExportQuery13].[Perfect Record].[All]" dimensionUniqueName="[ExportQuery13]" displayFolder="" count="0" memberValueDatatype="130" unbalanced="0"/>
    <cacheHierarchy uniqueName="[ExportQuery1].[RequestedDeliveryDate (Month Index)]" caption="RequestedDeliveryDate (Month Index)" attribute="1" defaultMemberUniqueName="[ExportQuery1].[RequestedDeliveryDate (Month Index)].[All]" allUniqueName="[ExportQuery1].[RequestedDeliveryDate (Month Index)].[All]" dimensionUniqueName="[ExportQuery1]" displayFolder="" count="0" memberValueDatatype="20" unbalanced="0" hidden="1"/>
    <cacheHierarchy uniqueName="[Measures].[__XL_Count ExportQuery1]" caption="__XL_Count ExportQuery1" measure="1" displayFolder="" measureGroup="ExportQuery1" count="0" hidden="1"/>
    <cacheHierarchy uniqueName="[Measures].[__XL_Count ExportQuery13]" caption="__XL_Count ExportQuery13" measure="1" displayFolder="" measureGroup="ExportQuery13" count="0" hidden="1"/>
    <cacheHierarchy uniqueName="[Measures].[__No measures defined]" caption="__No measures defined" measure="1" displayFolder="" count="0" hidden="1"/>
    <cacheHierarchy uniqueName="[Measures].[Sum of LocationAccuracyKPI]" caption="Sum of LocationAccuracyKPI" measure="1" displayFolder="" measureGroup="ExportQuery1" count="0" hidden="1">
      <extLst>
        <ext xmlns:x15="http://schemas.microsoft.com/office/spreadsheetml/2010/11/main" uri="{B97F6D7D-B522-45F9-BDA1-12C45D357490}">
          <x15:cacheHierarchy aggregatedColumn="19"/>
        </ext>
      </extLst>
    </cacheHierarchy>
    <cacheHierarchy uniqueName="[Measures].[Average of LocationAccuracyKPI]" caption="Average of LocationAccuracyKPI" measure="1" displayFolder="" measureGroup="ExportQuery1" count="0" hidden="1">
      <extLst>
        <ext xmlns:x15="http://schemas.microsoft.com/office/spreadsheetml/2010/11/main" uri="{B97F6D7D-B522-45F9-BDA1-12C45D357490}">
          <x15:cacheHierarchy aggregatedColumn="19"/>
        </ext>
      </extLst>
    </cacheHierarchy>
    <cacheHierarchy uniqueName="[Measures].[Sum of QuantityAccuracyKPI]" caption="Sum of QuantityAccuracyKPI" measure="1" displayFolder="" measureGroup="ExportQuery1" count="0" hidden="1">
      <extLst>
        <ext xmlns:x15="http://schemas.microsoft.com/office/spreadsheetml/2010/11/main" uri="{B97F6D7D-B522-45F9-BDA1-12C45D357490}">
          <x15:cacheHierarchy aggregatedColumn="20"/>
        </ext>
      </extLst>
    </cacheHierarchy>
    <cacheHierarchy uniqueName="[Measures].[Average of QuantityAccuracyKPI]" caption="Average of QuantityAccuracyKPI" measure="1" displayFolder="" measureGroup="ExportQuery1" count="0" hidden="1">
      <extLst>
        <ext xmlns:x15="http://schemas.microsoft.com/office/spreadsheetml/2010/11/main" uri="{B97F6D7D-B522-45F9-BDA1-12C45D357490}">
          <x15:cacheHierarchy aggregatedColumn="20"/>
        </ext>
      </extLst>
    </cacheHierarchy>
    <cacheHierarchy uniqueName="[Measures].[Sum of VendorCommitDateAchievementKPI]" caption="Sum of VendorCommitDateAchievementKPI" measure="1" displayFolder="" measureGroup="ExportQuery1" count="0" hidden="1">
      <extLst>
        <ext xmlns:x15="http://schemas.microsoft.com/office/spreadsheetml/2010/11/main" uri="{B97F6D7D-B522-45F9-BDA1-12C45D357490}">
          <x15:cacheHierarchy aggregatedColumn="21"/>
        </ext>
      </extLst>
    </cacheHierarchy>
    <cacheHierarchy uniqueName="[Measures].[Average of VendorCommitDateAchievementKPI]" caption="Average of VendorCommitDateAchievementKPI" measure="1" displayFolder="" measureGroup="ExportQuery1" count="0" hidden="1">
      <extLst>
        <ext xmlns:x15="http://schemas.microsoft.com/office/spreadsheetml/2010/11/main" uri="{B97F6D7D-B522-45F9-BDA1-12C45D357490}">
          <x15:cacheHierarchy aggregatedColumn="21"/>
        </ext>
      </extLst>
    </cacheHierarchy>
    <cacheHierarchy uniqueName="[Measures].[Sum of ItemAccuracyKPI]" caption="Sum of ItemAccuracyKPI" measure="1" displayFolder="" measureGroup="ExportQuery1" count="0" hidden="1">
      <extLst>
        <ext xmlns:x15="http://schemas.microsoft.com/office/spreadsheetml/2010/11/main" uri="{B97F6D7D-B522-45F9-BDA1-12C45D357490}">
          <x15:cacheHierarchy aggregatedColumn="23"/>
        </ext>
      </extLst>
    </cacheHierarchy>
    <cacheHierarchy uniqueName="[Measures].[Average of ItemAccuracyKPI]" caption="Average of ItemAccuracyKPI" measure="1" displayFolder="" measureGroup="ExportQuery1" count="0" hidden="1">
      <extLst>
        <ext xmlns:x15="http://schemas.microsoft.com/office/spreadsheetml/2010/11/main" uri="{B97F6D7D-B522-45F9-BDA1-12C45D357490}">
          <x15:cacheHierarchy aggregatedColumn="23"/>
        </ext>
      </extLst>
    </cacheHierarchy>
    <cacheHierarchy uniqueName="[Measures].[Sum of DefectFreeKPI]" caption="Sum of DefectFreeKPI" measure="1" displayFolder="" measureGroup="ExportQuery1" count="0" hidden="1">
      <extLst>
        <ext xmlns:x15="http://schemas.microsoft.com/office/spreadsheetml/2010/11/main" uri="{B97F6D7D-B522-45F9-BDA1-12C45D357490}">
          <x15:cacheHierarchy aggregatedColumn="25"/>
        </ext>
      </extLst>
    </cacheHierarchy>
    <cacheHierarchy uniqueName="[Measures].[Sum of DamageFreeKPI]" caption="Sum of DamageFreeKPI" measure="1" displayFolder="" measureGroup="ExportQuery1" count="0" hidden="1">
      <extLst>
        <ext xmlns:x15="http://schemas.microsoft.com/office/spreadsheetml/2010/11/main" uri="{B97F6D7D-B522-45F9-BDA1-12C45D357490}">
          <x15:cacheHierarchy aggregatedColumn="24"/>
        </ext>
      </extLst>
    </cacheHierarchy>
    <cacheHierarchy uniqueName="[Measures].[Average of DefectFreeKPI]" caption="Average of DefectFreeKPI" measure="1" displayFolder="" measureGroup="ExportQuery1" count="0" hidden="1">
      <extLst>
        <ext xmlns:x15="http://schemas.microsoft.com/office/spreadsheetml/2010/11/main" uri="{B97F6D7D-B522-45F9-BDA1-12C45D357490}">
          <x15:cacheHierarchy aggregatedColumn="25"/>
        </ext>
      </extLst>
    </cacheHierarchy>
    <cacheHierarchy uniqueName="[Measures].[Average of DamageFreeKPI]" caption="Average of DamageFreeKPI" measure="1" displayFolder="" measureGroup="ExportQuery1" count="0" oneField="1" hidden="1">
      <fieldsUsage count="1">
        <fieldUsage x="1"/>
      </fieldsUsage>
      <extLst>
        <ext xmlns:x15="http://schemas.microsoft.com/office/spreadsheetml/2010/11/main" uri="{B97F6D7D-B522-45F9-BDA1-12C45D357490}">
          <x15:cacheHierarchy aggregatedColumn="24"/>
        </ext>
      </extLst>
    </cacheHierarchy>
  </cacheHierarchies>
  <kpis count="0"/>
  <dimensions count="3">
    <dimension name="ExportQuery1" uniqueName="[ExportQuery1]" caption="ExportQuery1"/>
    <dimension name="ExportQuery13" uniqueName="[ExportQuery13]" caption="ExportQuery13"/>
    <dimension measure="1" name="Measures" uniqueName="[Measures]" caption="Measures"/>
  </dimensions>
  <measureGroups count="2">
    <measureGroup name="ExportQuery1" caption="ExportQuery1"/>
    <measureGroup name="ExportQuery13" caption="ExportQuery13"/>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essing" refreshedDate="44305.858741435186" backgroundQuery="1" createdVersion="3" refreshedVersion="7" minRefreshableVersion="3" recordCount="0" supportSubquery="1" supportAdvancedDrill="1" xr:uid="{FBA98B1B-D6F9-4CFE-AD64-F5FB49993C89}">
  <cacheSource type="external" connectionId="3">
    <extLst>
      <ext xmlns:x14="http://schemas.microsoft.com/office/spreadsheetml/2009/9/main" uri="{F057638F-6D5F-4e77-A914-E7F072B9BCA8}">
        <x14:sourceConnection name="ThisWorkbookDataModel"/>
      </ext>
    </extLst>
  </cacheSource>
  <cacheFields count="0"/>
  <cacheHierarchies count="69">
    <cacheHierarchy uniqueName="[ExportQuery1].[SupplierClassDescription]" caption="SupplierClassDescription" attribute="1" defaultMemberUniqueName="[ExportQuery1].[SupplierClassDescription].[All]" allUniqueName="[ExportQuery1].[SupplierClassDescription].[All]" dimensionUniqueName="[ExportQuery1]" displayFolder="" count="0" memberValueDatatype="130" unbalanced="0"/>
    <cacheHierarchy uniqueName="[ExportQuery1].[SupplierName]" caption="SupplierName" attribute="1" defaultMemberUniqueName="[ExportQuery1].[SupplierName].[All]" allUniqueName="[ExportQuery1].[SupplierName].[All]" dimensionUniqueName="[ExportQuery1]" displayFolder="" count="0" memberValueDatatype="130" unbalanced="0"/>
    <cacheHierarchy uniqueName="[ExportQuery1].[PurchaseOrderNo]" caption="PurchaseOrderNo" attribute="1" defaultMemberUniqueName="[ExportQuery1].[PurchaseOrderNo].[All]" allUniqueName="[ExportQuery1].[PurchaseOrderNo].[All]" dimensionUniqueName="[ExportQuery1]" displayFolder="" count="0" memberValueDatatype="20" unbalanced="0"/>
    <cacheHierarchy uniqueName="[ExportQuery1].[RequestedDeliveryDate]" caption="RequestedDeliveryDate" attribute="1" time="1" defaultMemberUniqueName="[ExportQuery1].[RequestedDeliveryDate].[All]" allUniqueName="[ExportQuery1].[RequestedDeliveryDate].[All]" dimensionUniqueName="[ExportQuery1]" displayFolder="" count="0" memberValueDatatype="7" unbalanced="0"/>
    <cacheHierarchy uniqueName="[ExportQuery1].[RequestedDeliveryDock]" caption="RequestedDeliveryDock" attribute="1" defaultMemberUniqueName="[ExportQuery1].[RequestedDeliveryDock].[All]" allUniqueName="[ExportQuery1].[RequestedDeliveryDock].[All]" dimensionUniqueName="[ExportQuery1]" displayFolder="" count="0" memberValueDatatype="130" unbalanced="0"/>
    <cacheHierarchy uniqueName="[ExportQuery1].[SupplierAllowableTimeTolerance]" caption="SupplierAllowableTimeTolerance" attribute="1" defaultMemberUniqueName="[ExportQuery1].[SupplierAllowableTimeTolerance].[All]" allUniqueName="[ExportQuery1].[SupplierAllowableTimeTolerance].[All]" dimensionUniqueName="[ExportQuery1]" displayFolder="" count="0" memberValueDatatype="20" unbalanced="0"/>
    <cacheHierarchy uniqueName="[ExportQuery1].[PartNumber]" caption="PartNumber" attribute="1" defaultMemberUniqueName="[ExportQuery1].[PartNumber].[All]" allUniqueName="[ExportQuery1].[PartNumber].[All]" dimensionUniqueName="[ExportQuery1]" displayFolder="" count="0" memberValueDatatype="20" unbalanced="0"/>
    <cacheHierarchy uniqueName="[ExportQuery1].[PartDescription]" caption="PartDescription" attribute="1" defaultMemberUniqueName="[ExportQuery1].[PartDescription].[All]" allUniqueName="[ExportQuery1].[PartDescription].[All]" dimensionUniqueName="[ExportQuery1]" displayFolder="" count="0" memberValueDatatype="130" unbalanced="0"/>
    <cacheHierarchy uniqueName="[ExportQuery1].[QuantityOrdered]" caption="QuantityOrdered" attribute="1" defaultMemberUniqueName="[ExportQuery1].[QuantityOrdered].[All]" allUniqueName="[ExportQuery1].[QuantityOrdered].[All]" dimensionUniqueName="[ExportQuery1]" displayFolder="" count="0" memberValueDatatype="20" unbalanced="0"/>
    <cacheHierarchy uniqueName="[ExportQuery1].[UOMDescription]" caption="UOMDescription" attribute="1" defaultMemberUniqueName="[ExportQuery1].[UOMDescription].[All]" allUniqueName="[ExportQuery1].[UOMDescription].[All]" dimensionUniqueName="[ExportQuery1]" displayFolder="" count="0" memberValueDatatype="130" unbalanced="0"/>
    <cacheHierarchy uniqueName="[ExportQuery1].[PurchasingCost]" caption="PurchasingCost" attribute="1" defaultMemberUniqueName="[ExportQuery1].[PurchasingCost].[All]" allUniqueName="[ExportQuery1].[PurchasingCost].[All]" dimensionUniqueName="[ExportQuery1]" displayFolder="" count="0" memberValueDatatype="5" unbalanced="0"/>
    <cacheHierarchy uniqueName="[ExportQuery1].[ReceiptDate]" caption="ReceiptDate" attribute="1" time="1" defaultMemberUniqueName="[ExportQuery1].[ReceiptDate].[All]" allUniqueName="[ExportQuery1].[ReceiptDate].[All]" dimensionUniqueName="[ExportQuery1]" displayFolder="" count="0" memberValueDatatype="7" unbalanced="0"/>
    <cacheHierarchy uniqueName="[ExportQuery1].[ReceivingDock]" caption="ReceivingDock" attribute="1" defaultMemberUniqueName="[ExportQuery1].[ReceivingDock].[All]" allUniqueName="[ExportQuery1].[ReceivingDock].[All]" dimensionUniqueName="[ExportQuery1]" displayFolder="" count="0" memberValueDatatype="130" unbalanced="0"/>
    <cacheHierarchy uniqueName="[ExportQuery1].[QuantityReceivedTotal]" caption="QuantityReceivedTotal" attribute="1" defaultMemberUniqueName="[ExportQuery1].[QuantityReceivedTotal].[All]" allUniqueName="[ExportQuery1].[QuantityReceivedTotal].[All]" dimensionUniqueName="[ExportQuery1]" displayFolder="" count="0" memberValueDatatype="20" unbalanced="0"/>
    <cacheHierarchy uniqueName="[ExportQuery1].[QuantityScrapped]" caption="QuantityScrapped" attribute="1" defaultMemberUniqueName="[ExportQuery1].[QuantityScrapped].[All]" allUniqueName="[ExportQuery1].[QuantityScrapped].[All]" dimensionUniqueName="[ExportQuery1]" displayFolder="" count="0" memberValueDatatype="20" unbalanced="0"/>
    <cacheHierarchy uniqueName="[ExportQuery1].[ScrapReason]" caption="ScrapReason" attribute="1" defaultMemberUniqueName="[ExportQuery1].[ScrapReason].[All]" allUniqueName="[ExportQuery1].[ScrapReason].[All]" dimensionUniqueName="[ExportQuery1]" displayFolder="" count="0" memberValueDatatype="130" unbalanced="0"/>
    <cacheHierarchy uniqueName="[ExportQuery1].[InventoryClassCode]" caption="InventoryClassCode" attribute="1" defaultMemberUniqueName="[ExportQuery1].[InventoryClassCode].[All]" allUniqueName="[ExportQuery1].[InventoryClassCode].[All]" dimensionUniqueName="[ExportQuery1]" displayFolder="" count="0" memberValueDatatype="130" unbalanced="0"/>
    <cacheHierarchy uniqueName="[ExportQuery1].[InventoryClassDescription]" caption="InventoryClassDescription" attribute="1" defaultMemberUniqueName="[ExportQuery1].[InventoryClassDescription].[All]" allUniqueName="[ExportQuery1].[InventoryClassDescription].[All]" dimensionUniqueName="[ExportQuery1]" displayFolder="" count="0" memberValueDatatype="130" unbalanced="0"/>
    <cacheHierarchy uniqueName="[ExportQuery1].[AllowableReceivingTolerance]" caption="AllowableReceivingTolerance" attribute="1" defaultMemberUniqueName="[ExportQuery1].[AllowableReceivingTolerance].[All]" allUniqueName="[ExportQuery1].[AllowableReceivingTolerance].[All]" dimensionUniqueName="[ExportQuery1]" displayFolder="" count="0" memberValueDatatype="5" unbalanced="0"/>
    <cacheHierarchy uniqueName="[ExportQuery1].[LocationAccuracyKPI]" caption="LocationAccuracyKPI" attribute="1" defaultMemberUniqueName="[ExportQuery1].[LocationAccuracyKPI].[All]" allUniqueName="[ExportQuery1].[LocationAccuracyKPI].[All]" dimensionUniqueName="[ExportQuery1]" displayFolder="" count="0" memberValueDatatype="20" unbalanced="0"/>
    <cacheHierarchy uniqueName="[ExportQuery1].[QuantityAccuracyKPI]" caption="QuantityAccuracyKPI" attribute="1" defaultMemberUniqueName="[ExportQuery1].[QuantityAccuracyKPI].[All]" allUniqueName="[ExportQuery1].[QuantityAccuracyKPI].[All]" dimensionUniqueName="[ExportQuery1]" displayFolder="" count="0" memberValueDatatype="20" unbalanced="0"/>
    <cacheHierarchy uniqueName="[ExportQuery1].[VendorCommitDateAchievementKPI]" caption="VendorCommitDateAchievementKPI" attribute="1" defaultMemberUniqueName="[ExportQuery1].[VendorCommitDateAchievementKPI].[All]" allUniqueName="[ExportQuery1].[VendorCommitDateAchievementKPI].[All]" dimensionUniqueName="[ExportQuery1]" displayFolder="" count="0" memberValueDatatype="20" unbalanced="0"/>
    <cacheHierarchy uniqueName="[ExportQuery1].[RequestedDeliveryDate (Month)]" caption="RequestedDeliveryDate (Month)" attribute="1" defaultMemberUniqueName="[ExportQuery1].[RequestedDeliveryDate (Month)].[All]" allUniqueName="[ExportQuery1].[RequestedDeliveryDate (Month)].[All]" dimensionUniqueName="[ExportQuery1]" displayFolder="" count="0" memberValueDatatype="130" unbalanced="0"/>
    <cacheHierarchy uniqueName="[ExportQuery1].[ItemAccuracyKPI]" caption="ItemAccuracyKPI" attribute="1" defaultMemberUniqueName="[ExportQuery1].[ItemAccuracyKPI].[All]" allUniqueName="[ExportQuery1].[ItemAccuracyKPI].[All]" dimensionUniqueName="[ExportQuery1]" displayFolder="" count="0" memberValueDatatype="20" unbalanced="0"/>
    <cacheHierarchy uniqueName="[ExportQuery1].[DamageFreeKPI]" caption="DamageFreeKPI" attribute="1" defaultMemberUniqueName="[ExportQuery1].[DamageFreeKPI].[All]" allUniqueName="[ExportQuery1].[DamageFreeKPI].[All]" dimensionUniqueName="[ExportQuery1]" displayFolder="" count="0" memberValueDatatype="20" unbalanced="0"/>
    <cacheHierarchy uniqueName="[ExportQuery1].[DefectFreeKPI]" caption="DefectFreeKPI" attribute="1" defaultMemberUniqueName="[ExportQuery1].[DefectFreeKPI].[All]" allUniqueName="[ExportQuery1].[DefectFreeKPI].[All]" dimensionUniqueName="[ExportQuery1]" displayFolder="" count="0" memberValueDatatype="20" unbalanced="0"/>
    <cacheHierarchy uniqueName="[ExportQuery13].[SupplierClassDescription]" caption="SupplierClassDescription" attribute="1" defaultMemberUniqueName="[ExportQuery13].[SupplierClassDescription].[All]" allUniqueName="[ExportQuery13].[SupplierClassDescription].[All]" dimensionUniqueName="[ExportQuery13]" displayFolder="" count="0" memberValueDatatype="130" unbalanced="0"/>
    <cacheHierarchy uniqueName="[ExportQuery13].[SupplierName]" caption="SupplierName" attribute="1" defaultMemberUniqueName="[ExportQuery13].[SupplierName].[All]" allUniqueName="[ExportQuery13].[SupplierName].[All]" dimensionUniqueName="[ExportQuery13]" displayFolder="" count="0" memberValueDatatype="130" unbalanced="0"/>
    <cacheHierarchy uniqueName="[ExportQuery13].[PurchaseOrderNo]" caption="PurchaseOrderNo" attribute="1" defaultMemberUniqueName="[ExportQuery13].[PurchaseOrderNo].[All]" allUniqueName="[ExportQuery13].[PurchaseOrderNo].[All]" dimensionUniqueName="[ExportQuery13]" displayFolder="" count="0" memberValueDatatype="20" unbalanced="0"/>
    <cacheHierarchy uniqueName="[ExportQuery13].[RequestedDeliveryDate]" caption="RequestedDeliveryDate" attribute="1" time="1" defaultMemberUniqueName="[ExportQuery13].[RequestedDeliveryDate].[All]" allUniqueName="[ExportQuery13].[RequestedDeliveryDate].[All]" dimensionUniqueName="[ExportQuery13]" displayFolder="" count="0" memberValueDatatype="7" unbalanced="0"/>
    <cacheHierarchy uniqueName="[ExportQuery13].[RequestedDeliveryDock]" caption="RequestedDeliveryDock" attribute="1" defaultMemberUniqueName="[ExportQuery13].[RequestedDeliveryDock].[All]" allUniqueName="[ExportQuery13].[RequestedDeliveryDock].[All]" dimensionUniqueName="[ExportQuery13]" displayFolder="" count="0" memberValueDatatype="130" unbalanced="0"/>
    <cacheHierarchy uniqueName="[ExportQuery13].[SupplierAllowableTimeTolerance]" caption="SupplierAllowableTimeTolerance" attribute="1" defaultMemberUniqueName="[ExportQuery13].[SupplierAllowableTimeTolerance].[All]" allUniqueName="[ExportQuery13].[SupplierAllowableTimeTolerance].[All]" dimensionUniqueName="[ExportQuery13]" displayFolder="" count="0" memberValueDatatype="20" unbalanced="0"/>
    <cacheHierarchy uniqueName="[ExportQuery13].[PartNumber]" caption="PartNumber" attribute="1" defaultMemberUniqueName="[ExportQuery13].[PartNumber].[All]" allUniqueName="[ExportQuery13].[PartNumber].[All]" dimensionUniqueName="[ExportQuery13]" displayFolder="" count="0" memberValueDatatype="20" unbalanced="0"/>
    <cacheHierarchy uniqueName="[ExportQuery13].[PartDescription]" caption="PartDescription" attribute="1" defaultMemberUniqueName="[ExportQuery13].[PartDescription].[All]" allUniqueName="[ExportQuery13].[PartDescription].[All]" dimensionUniqueName="[ExportQuery13]" displayFolder="" count="0" memberValueDatatype="130" unbalanced="0"/>
    <cacheHierarchy uniqueName="[ExportQuery13].[QuantityOrdered]" caption="QuantityOrdered" attribute="1" defaultMemberUniqueName="[ExportQuery13].[QuantityOrdered].[All]" allUniqueName="[ExportQuery13].[QuantityOrdered].[All]" dimensionUniqueName="[ExportQuery13]" displayFolder="" count="0" memberValueDatatype="20" unbalanced="0"/>
    <cacheHierarchy uniqueName="[ExportQuery13].[UOMDescription]" caption="UOMDescription" attribute="1" defaultMemberUniqueName="[ExportQuery13].[UOMDescription].[All]" allUniqueName="[ExportQuery13].[UOMDescription].[All]" dimensionUniqueName="[ExportQuery13]" displayFolder="" count="0" memberValueDatatype="130" unbalanced="0"/>
    <cacheHierarchy uniqueName="[ExportQuery13].[PurchasingCost]" caption="PurchasingCost" attribute="1" defaultMemberUniqueName="[ExportQuery13].[PurchasingCost].[All]" allUniqueName="[ExportQuery13].[PurchasingCost].[All]" dimensionUniqueName="[ExportQuery13]" displayFolder="" count="0" memberValueDatatype="5" unbalanced="0"/>
    <cacheHierarchy uniqueName="[ExportQuery13].[ReceiptDate]" caption="ReceiptDate" attribute="1" time="1" defaultMemberUniqueName="[ExportQuery13].[ReceiptDate].[All]" allUniqueName="[ExportQuery13].[ReceiptDate].[All]" dimensionUniqueName="[ExportQuery13]" displayFolder="" count="0" memberValueDatatype="7" unbalanced="0"/>
    <cacheHierarchy uniqueName="[ExportQuery13].[ReceivingDock]" caption="ReceivingDock" attribute="1" defaultMemberUniqueName="[ExportQuery13].[ReceivingDock].[All]" allUniqueName="[ExportQuery13].[ReceivingDock].[All]" dimensionUniqueName="[ExportQuery13]" displayFolder="" count="0" memberValueDatatype="130" unbalanced="0"/>
    <cacheHierarchy uniqueName="[ExportQuery13].[QuantityReceivedTotal]" caption="QuantityReceivedTotal" attribute="1" defaultMemberUniqueName="[ExportQuery13].[QuantityReceivedTotal].[All]" allUniqueName="[ExportQuery13].[QuantityReceivedTotal].[All]" dimensionUniqueName="[ExportQuery13]" displayFolder="" count="0" memberValueDatatype="20" unbalanced="0"/>
    <cacheHierarchy uniqueName="[ExportQuery13].[QuantityScrapped]" caption="QuantityScrapped" attribute="1" defaultMemberUniqueName="[ExportQuery13].[QuantityScrapped].[All]" allUniqueName="[ExportQuery13].[QuantityScrapped].[All]" dimensionUniqueName="[ExportQuery13]" displayFolder="" count="0" memberValueDatatype="20" unbalanced="0"/>
    <cacheHierarchy uniqueName="[ExportQuery13].[ScrapReason]" caption="ScrapReason" attribute="1" defaultMemberUniqueName="[ExportQuery13].[ScrapReason].[All]" allUniqueName="[ExportQuery13].[ScrapReason].[All]" dimensionUniqueName="[ExportQuery13]" displayFolder="" count="0" memberValueDatatype="130" unbalanced="0"/>
    <cacheHierarchy uniqueName="[ExportQuery13].[InventoryClassCode]" caption="InventoryClassCode" attribute="1" defaultMemberUniqueName="[ExportQuery13].[InventoryClassCode].[All]" allUniqueName="[ExportQuery13].[InventoryClassCode].[All]" dimensionUniqueName="[ExportQuery13]" displayFolder="" count="0" memberValueDatatype="130" unbalanced="0"/>
    <cacheHierarchy uniqueName="[ExportQuery13].[InventoryClassDescription]" caption="InventoryClassDescription" attribute="1" defaultMemberUniqueName="[ExportQuery13].[InventoryClassDescription].[All]" allUniqueName="[ExportQuery13].[InventoryClassDescription].[All]" dimensionUniqueName="[ExportQuery13]" displayFolder="" count="0" memberValueDatatype="130" unbalanced="0"/>
    <cacheHierarchy uniqueName="[ExportQuery13].[AllowableReceivingTolerance]" caption="AllowableReceivingTolerance" attribute="1" defaultMemberUniqueName="[ExportQuery13].[AllowableReceivingTolerance].[All]" allUniqueName="[ExportQuery13].[AllowableReceivingTolerance].[All]" dimensionUniqueName="[ExportQuery13]" displayFolder="" count="0" memberValueDatatype="5" unbalanced="0"/>
    <cacheHierarchy uniqueName="[ExportQuery13].[Missing Quantity ordered, Purchase cost or Quantity received]" caption="Missing Quantity ordered, Purchase cost or Quantity received" attribute="1" defaultMemberUniqueName="[ExportQuery13].[Missing Quantity ordered, Purchase cost or Quantity received].[All]" allUniqueName="[ExportQuery13].[Missing Quantity ordered, Purchase cost or Quantity received].[All]" dimensionUniqueName="[ExportQuery13]" displayFolder="" count="0" memberValueDatatype="11" unbalanced="0"/>
    <cacheHierarchy uniqueName="[ExportQuery13].[Duplicate Check]" caption="Duplicate Check" attribute="1" defaultMemberUniqueName="[ExportQuery13].[Duplicate Check].[All]" allUniqueName="[ExportQuery13].[Duplicate Check].[All]" dimensionUniqueName="[ExportQuery13]" displayFolder="" count="0" memberValueDatatype="130" unbalanced="0"/>
    <cacheHierarchy uniqueName="[ExportQuery13].[Numeric Fields]" caption="Numeric Fields" attribute="1" defaultMemberUniqueName="[ExportQuery13].[Numeric Fields].[All]" allUniqueName="[ExportQuery13].[Numeric Fields].[All]" dimensionUniqueName="[ExportQuery13]" displayFolder="" count="0" memberValueDatatype="11" unbalanced="0"/>
    <cacheHierarchy uniqueName="[ExportQuery13].[Text Fields]" caption="Text Fields" attribute="1" defaultMemberUniqueName="[ExportQuery13].[Text Fields].[All]" allUniqueName="[ExportQuery13].[Text Fields].[All]" dimensionUniqueName="[ExportQuery13]" displayFolder="" count="0" memberValueDatatype="11" unbalanced="0"/>
    <cacheHierarchy uniqueName="[ExportQuery13].[Part Number Length]" caption="Part Number Length" attribute="1" defaultMemberUniqueName="[ExportQuery13].[Part Number Length].[All]" allUniqueName="[ExportQuery13].[Part Number Length].[All]" dimensionUniqueName="[ExportQuery13]" displayFolder="" count="0" memberValueDatatype="11" unbalanced="0"/>
    <cacheHierarchy uniqueName="[ExportQuery13].[Missing Scrap Reason]" caption="Missing Scrap Reason" attribute="1" defaultMemberUniqueName="[ExportQuery13].[Missing Scrap Reason].[All]" allUniqueName="[ExportQuery13].[Missing Scrap Reason].[All]" dimensionUniqueName="[ExportQuery13]" displayFolder="" count="0" memberValueDatatype="130" unbalanced="0"/>
    <cacheHierarchy uniqueName="[ExportQuery13].[Description of Issue]" caption="Description of Issue" attribute="1" defaultMemberUniqueName="[ExportQuery13].[Description of Issue].[All]" allUniqueName="[ExportQuery13].[Description of Issue].[All]" dimensionUniqueName="[ExportQuery13]" displayFolder="" count="0" memberValueDatatype="130" unbalanced="0"/>
    <cacheHierarchy uniqueName="[ExportQuery13].[Perfect Record]" caption="Perfect Record" attribute="1" defaultMemberUniqueName="[ExportQuery13].[Perfect Record].[All]" allUniqueName="[ExportQuery13].[Perfect Record].[All]" dimensionUniqueName="[ExportQuery13]" displayFolder="" count="0" memberValueDatatype="130" unbalanced="0"/>
    <cacheHierarchy uniqueName="[ExportQuery1].[RequestedDeliveryDate (Month Index)]" caption="RequestedDeliveryDate (Month Index)" attribute="1" defaultMemberUniqueName="[ExportQuery1].[RequestedDeliveryDate (Month Index)].[All]" allUniqueName="[ExportQuery1].[RequestedDeliveryDate (Month Index)].[All]" dimensionUniqueName="[ExportQuery1]" displayFolder="" count="0" memberValueDatatype="20" unbalanced="0" hidden="1"/>
    <cacheHierarchy uniqueName="[Measures].[__XL_Count ExportQuery1]" caption="__XL_Count ExportQuery1" measure="1" displayFolder="" measureGroup="ExportQuery1" count="0" hidden="1"/>
    <cacheHierarchy uniqueName="[Measures].[__XL_Count ExportQuery13]" caption="__XL_Count ExportQuery13" measure="1" displayFolder="" measureGroup="ExportQuery13" count="0" hidden="1"/>
    <cacheHierarchy uniqueName="[Measures].[__No measures defined]" caption="__No measures defined" measure="1" displayFolder="" count="0" hidden="1"/>
    <cacheHierarchy uniqueName="[Measures].[Sum of LocationAccuracyKPI]" caption="Sum of LocationAccuracyKPI" measure="1" displayFolder="" measureGroup="ExportQuery1" count="0" hidden="1">
      <extLst>
        <ext xmlns:x15="http://schemas.microsoft.com/office/spreadsheetml/2010/11/main" uri="{B97F6D7D-B522-45F9-BDA1-12C45D357490}">
          <x15:cacheHierarchy aggregatedColumn="19"/>
        </ext>
      </extLst>
    </cacheHierarchy>
    <cacheHierarchy uniqueName="[Measures].[Average of LocationAccuracyKPI]" caption="Average of LocationAccuracyKPI" measure="1" displayFolder="" measureGroup="ExportQuery1" count="0" hidden="1">
      <extLst>
        <ext xmlns:x15="http://schemas.microsoft.com/office/spreadsheetml/2010/11/main" uri="{B97F6D7D-B522-45F9-BDA1-12C45D357490}">
          <x15:cacheHierarchy aggregatedColumn="19"/>
        </ext>
      </extLst>
    </cacheHierarchy>
    <cacheHierarchy uniqueName="[Measures].[Sum of QuantityAccuracyKPI]" caption="Sum of QuantityAccuracyKPI" measure="1" displayFolder="" measureGroup="ExportQuery1" count="0" hidden="1">
      <extLst>
        <ext xmlns:x15="http://schemas.microsoft.com/office/spreadsheetml/2010/11/main" uri="{B97F6D7D-B522-45F9-BDA1-12C45D357490}">
          <x15:cacheHierarchy aggregatedColumn="20"/>
        </ext>
      </extLst>
    </cacheHierarchy>
    <cacheHierarchy uniqueName="[Measures].[Average of QuantityAccuracyKPI]" caption="Average of QuantityAccuracyKPI" measure="1" displayFolder="" measureGroup="ExportQuery1" count="0" hidden="1">
      <extLst>
        <ext xmlns:x15="http://schemas.microsoft.com/office/spreadsheetml/2010/11/main" uri="{B97F6D7D-B522-45F9-BDA1-12C45D357490}">
          <x15:cacheHierarchy aggregatedColumn="20"/>
        </ext>
      </extLst>
    </cacheHierarchy>
    <cacheHierarchy uniqueName="[Measures].[Sum of VendorCommitDateAchievementKPI]" caption="Sum of VendorCommitDateAchievementKPI" measure="1" displayFolder="" measureGroup="ExportQuery1" count="0" hidden="1">
      <extLst>
        <ext xmlns:x15="http://schemas.microsoft.com/office/spreadsheetml/2010/11/main" uri="{B97F6D7D-B522-45F9-BDA1-12C45D357490}">
          <x15:cacheHierarchy aggregatedColumn="21"/>
        </ext>
      </extLst>
    </cacheHierarchy>
    <cacheHierarchy uniqueName="[Measures].[Average of VendorCommitDateAchievementKPI]" caption="Average of VendorCommitDateAchievementKPI" measure="1" displayFolder="" measureGroup="ExportQuery1" count="0" hidden="1">
      <extLst>
        <ext xmlns:x15="http://schemas.microsoft.com/office/spreadsheetml/2010/11/main" uri="{B97F6D7D-B522-45F9-BDA1-12C45D357490}">
          <x15:cacheHierarchy aggregatedColumn="21"/>
        </ext>
      </extLst>
    </cacheHierarchy>
    <cacheHierarchy uniqueName="[Measures].[Sum of ItemAccuracyKPI]" caption="Sum of ItemAccuracyKPI" measure="1" displayFolder="" measureGroup="ExportQuery1" count="0" hidden="1">
      <extLst>
        <ext xmlns:x15="http://schemas.microsoft.com/office/spreadsheetml/2010/11/main" uri="{B97F6D7D-B522-45F9-BDA1-12C45D357490}">
          <x15:cacheHierarchy aggregatedColumn="23"/>
        </ext>
      </extLst>
    </cacheHierarchy>
    <cacheHierarchy uniqueName="[Measures].[Average of ItemAccuracyKPI]" caption="Average of ItemAccuracyKPI" measure="1" displayFolder="" measureGroup="ExportQuery1" count="0" hidden="1">
      <extLst>
        <ext xmlns:x15="http://schemas.microsoft.com/office/spreadsheetml/2010/11/main" uri="{B97F6D7D-B522-45F9-BDA1-12C45D357490}">
          <x15:cacheHierarchy aggregatedColumn="23"/>
        </ext>
      </extLst>
    </cacheHierarchy>
    <cacheHierarchy uniqueName="[Measures].[Sum of DefectFreeKPI]" caption="Sum of DefectFreeKPI" measure="1" displayFolder="" measureGroup="ExportQuery1" count="0" hidden="1">
      <extLst>
        <ext xmlns:x15="http://schemas.microsoft.com/office/spreadsheetml/2010/11/main" uri="{B97F6D7D-B522-45F9-BDA1-12C45D357490}">
          <x15:cacheHierarchy aggregatedColumn="25"/>
        </ext>
      </extLst>
    </cacheHierarchy>
    <cacheHierarchy uniqueName="[Measures].[Sum of DamageFreeKPI]" caption="Sum of DamageFreeKPI" measure="1" displayFolder="" measureGroup="ExportQuery1" count="0" hidden="1">
      <extLst>
        <ext xmlns:x15="http://schemas.microsoft.com/office/spreadsheetml/2010/11/main" uri="{B97F6D7D-B522-45F9-BDA1-12C45D357490}">
          <x15:cacheHierarchy aggregatedColumn="24"/>
        </ext>
      </extLst>
    </cacheHierarchy>
    <cacheHierarchy uniqueName="[Measures].[Average of DefectFreeKPI]" caption="Average of DefectFreeKPI" measure="1" displayFolder="" measureGroup="ExportQuery1" count="0" hidden="1">
      <extLst>
        <ext xmlns:x15="http://schemas.microsoft.com/office/spreadsheetml/2010/11/main" uri="{B97F6D7D-B522-45F9-BDA1-12C45D357490}">
          <x15:cacheHierarchy aggregatedColumn="25"/>
        </ext>
      </extLst>
    </cacheHierarchy>
    <cacheHierarchy uniqueName="[Measures].[Average of DamageFreeKPI]" caption="Average of DamageFreeKPI" measure="1" displayFolder="" measureGroup="ExportQuery1" count="0" hidden="1">
      <extLst>
        <ext xmlns:x15="http://schemas.microsoft.com/office/spreadsheetml/2010/11/main" uri="{B97F6D7D-B522-45F9-BDA1-12C45D357490}">
          <x15:cacheHierarchy aggregatedColumn="24"/>
        </ext>
      </extLst>
    </cacheHierarchy>
  </cacheHierarchies>
  <kpis count="0"/>
  <dimensions count="3">
    <dimension name="ExportQuery1" uniqueName="[ExportQuery1]" caption="ExportQuery1"/>
    <dimension name="ExportQuery13" uniqueName="[ExportQuery13]" caption="ExportQuery13"/>
    <dimension measure="1" name="Measures" uniqueName="[Measures]" caption="Measures"/>
  </dimensions>
  <measureGroups count="2">
    <measureGroup name="ExportQuery1" caption="ExportQuery1"/>
    <measureGroup name="ExportQuery13" caption="ExportQuery13"/>
  </measureGroups>
  <maps count="2">
    <map measureGroup="0" dimension="0"/>
    <map measureGroup="1" dimension="1"/>
  </maps>
  <extLst>
    <ext xmlns:x14="http://schemas.microsoft.com/office/spreadsheetml/2009/9/main" uri="{725AE2AE-9491-48be-B2B4-4EB974FC3084}">
      <x14:pivotCacheDefinition slicerData="1" pivotCacheId="2006336275"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essing" refreshedDate="44305.85870798611" backgroundQuery="1" createdVersion="3" refreshedVersion="7" minRefreshableVersion="3" recordCount="0" supportSubquery="1" supportAdvancedDrill="1" xr:uid="{2D4CD230-6F39-4CD1-896D-C6FBC59C8245}">
  <cacheSource type="external" connectionId="3">
    <extLst>
      <ext xmlns:x14="http://schemas.microsoft.com/office/spreadsheetml/2009/9/main" uri="{F057638F-6D5F-4e77-A914-E7F072B9BCA8}">
        <x14:sourceConnection name="ThisWorkbookDataModel"/>
      </ext>
    </extLst>
  </cacheSource>
  <cacheFields count="0"/>
  <cacheHierarchies count="69">
    <cacheHierarchy uniqueName="[ExportQuery1].[SupplierClassDescription]" caption="SupplierClassDescription" attribute="1" defaultMemberUniqueName="[ExportQuery1].[SupplierClassDescription].[All]" allUniqueName="[ExportQuery1].[SupplierClassDescription].[All]" dimensionUniqueName="[ExportQuery1]" displayFolder="" count="0" memberValueDatatype="130" unbalanced="0"/>
    <cacheHierarchy uniqueName="[ExportQuery1].[SupplierName]" caption="SupplierName" attribute="1" defaultMemberUniqueName="[ExportQuery1].[SupplierName].[All]" allUniqueName="[ExportQuery1].[SupplierName].[All]" dimensionUniqueName="[ExportQuery1]" displayFolder="" count="0" memberValueDatatype="130" unbalanced="0"/>
    <cacheHierarchy uniqueName="[ExportQuery1].[PurchaseOrderNo]" caption="PurchaseOrderNo" attribute="1" defaultMemberUniqueName="[ExportQuery1].[PurchaseOrderNo].[All]" allUniqueName="[ExportQuery1].[PurchaseOrderNo].[All]" dimensionUniqueName="[ExportQuery1]" displayFolder="" count="0" memberValueDatatype="20" unbalanced="0"/>
    <cacheHierarchy uniqueName="[ExportQuery1].[RequestedDeliveryDate]" caption="RequestedDeliveryDate" attribute="1" time="1" defaultMemberUniqueName="[ExportQuery1].[RequestedDeliveryDate].[All]" allUniqueName="[ExportQuery1].[RequestedDeliveryDate].[All]" dimensionUniqueName="[ExportQuery1]" displayFolder="" count="0" memberValueDatatype="7" unbalanced="0"/>
    <cacheHierarchy uniqueName="[ExportQuery1].[RequestedDeliveryDock]" caption="RequestedDeliveryDock" attribute="1" defaultMemberUniqueName="[ExportQuery1].[RequestedDeliveryDock].[All]" allUniqueName="[ExportQuery1].[RequestedDeliveryDock].[All]" dimensionUniqueName="[ExportQuery1]" displayFolder="" count="0" memberValueDatatype="130" unbalanced="0"/>
    <cacheHierarchy uniqueName="[ExportQuery1].[SupplierAllowableTimeTolerance]" caption="SupplierAllowableTimeTolerance" attribute="1" defaultMemberUniqueName="[ExportQuery1].[SupplierAllowableTimeTolerance].[All]" allUniqueName="[ExportQuery1].[SupplierAllowableTimeTolerance].[All]" dimensionUniqueName="[ExportQuery1]" displayFolder="" count="0" memberValueDatatype="20" unbalanced="0"/>
    <cacheHierarchy uniqueName="[ExportQuery1].[PartNumber]" caption="PartNumber" attribute="1" defaultMemberUniqueName="[ExportQuery1].[PartNumber].[All]" allUniqueName="[ExportQuery1].[PartNumber].[All]" dimensionUniqueName="[ExportQuery1]" displayFolder="" count="0" memberValueDatatype="20" unbalanced="0"/>
    <cacheHierarchy uniqueName="[ExportQuery1].[PartDescription]" caption="PartDescription" attribute="1" defaultMemberUniqueName="[ExportQuery1].[PartDescription].[All]" allUniqueName="[ExportQuery1].[PartDescription].[All]" dimensionUniqueName="[ExportQuery1]" displayFolder="" count="0" memberValueDatatype="130" unbalanced="0"/>
    <cacheHierarchy uniqueName="[ExportQuery1].[QuantityOrdered]" caption="QuantityOrdered" attribute="1" defaultMemberUniqueName="[ExportQuery1].[QuantityOrdered].[All]" allUniqueName="[ExportQuery1].[QuantityOrdered].[All]" dimensionUniqueName="[ExportQuery1]" displayFolder="" count="0" memberValueDatatype="20" unbalanced="0"/>
    <cacheHierarchy uniqueName="[ExportQuery1].[UOMDescription]" caption="UOMDescription" attribute="1" defaultMemberUniqueName="[ExportQuery1].[UOMDescription].[All]" allUniqueName="[ExportQuery1].[UOMDescription].[All]" dimensionUniqueName="[ExportQuery1]" displayFolder="" count="0" memberValueDatatype="130" unbalanced="0"/>
    <cacheHierarchy uniqueName="[ExportQuery1].[PurchasingCost]" caption="PurchasingCost" attribute="1" defaultMemberUniqueName="[ExportQuery1].[PurchasingCost].[All]" allUniqueName="[ExportQuery1].[PurchasingCost].[All]" dimensionUniqueName="[ExportQuery1]" displayFolder="" count="0" memberValueDatatype="5" unbalanced="0"/>
    <cacheHierarchy uniqueName="[ExportQuery1].[ReceiptDate]" caption="ReceiptDate" attribute="1" time="1" defaultMemberUniqueName="[ExportQuery1].[ReceiptDate].[All]" allUniqueName="[ExportQuery1].[ReceiptDate].[All]" dimensionUniqueName="[ExportQuery1]" displayFolder="" count="0" memberValueDatatype="7" unbalanced="0"/>
    <cacheHierarchy uniqueName="[ExportQuery1].[ReceivingDock]" caption="ReceivingDock" attribute="1" defaultMemberUniqueName="[ExportQuery1].[ReceivingDock].[All]" allUniqueName="[ExportQuery1].[ReceivingDock].[All]" dimensionUniqueName="[ExportQuery1]" displayFolder="" count="0" memberValueDatatype="130" unbalanced="0"/>
    <cacheHierarchy uniqueName="[ExportQuery1].[QuantityReceivedTotal]" caption="QuantityReceivedTotal" attribute="1" defaultMemberUniqueName="[ExportQuery1].[QuantityReceivedTotal].[All]" allUniqueName="[ExportQuery1].[QuantityReceivedTotal].[All]" dimensionUniqueName="[ExportQuery1]" displayFolder="" count="0" memberValueDatatype="20" unbalanced="0"/>
    <cacheHierarchy uniqueName="[ExportQuery1].[QuantityScrapped]" caption="QuantityScrapped" attribute="1" defaultMemberUniqueName="[ExportQuery1].[QuantityScrapped].[All]" allUniqueName="[ExportQuery1].[QuantityScrapped].[All]" dimensionUniqueName="[ExportQuery1]" displayFolder="" count="0" memberValueDatatype="20" unbalanced="0"/>
    <cacheHierarchy uniqueName="[ExportQuery1].[ScrapReason]" caption="ScrapReason" attribute="1" defaultMemberUniqueName="[ExportQuery1].[ScrapReason].[All]" allUniqueName="[ExportQuery1].[ScrapReason].[All]" dimensionUniqueName="[ExportQuery1]" displayFolder="" count="0" memberValueDatatype="130" unbalanced="0"/>
    <cacheHierarchy uniqueName="[ExportQuery1].[InventoryClassCode]" caption="InventoryClassCode" attribute="1" defaultMemberUniqueName="[ExportQuery1].[InventoryClassCode].[All]" allUniqueName="[ExportQuery1].[InventoryClassCode].[All]" dimensionUniqueName="[ExportQuery1]" displayFolder="" count="0" memberValueDatatype="130" unbalanced="0"/>
    <cacheHierarchy uniqueName="[ExportQuery1].[InventoryClassDescription]" caption="InventoryClassDescription" attribute="1" defaultMemberUniqueName="[ExportQuery1].[InventoryClassDescription].[All]" allUniqueName="[ExportQuery1].[InventoryClassDescription].[All]" dimensionUniqueName="[ExportQuery1]" displayFolder="" count="0" memberValueDatatype="130" unbalanced="0"/>
    <cacheHierarchy uniqueName="[ExportQuery1].[AllowableReceivingTolerance]" caption="AllowableReceivingTolerance" attribute="1" defaultMemberUniqueName="[ExportQuery1].[AllowableReceivingTolerance].[All]" allUniqueName="[ExportQuery1].[AllowableReceivingTolerance].[All]" dimensionUniqueName="[ExportQuery1]" displayFolder="" count="0" memberValueDatatype="5" unbalanced="0"/>
    <cacheHierarchy uniqueName="[ExportQuery1].[LocationAccuracyKPI]" caption="LocationAccuracyKPI" attribute="1" defaultMemberUniqueName="[ExportQuery1].[LocationAccuracyKPI].[All]" allUniqueName="[ExportQuery1].[LocationAccuracyKPI].[All]" dimensionUniqueName="[ExportQuery1]" displayFolder="" count="0" memberValueDatatype="20" unbalanced="0"/>
    <cacheHierarchy uniqueName="[ExportQuery1].[QuantityAccuracyKPI]" caption="QuantityAccuracyKPI" attribute="1" defaultMemberUniqueName="[ExportQuery1].[QuantityAccuracyKPI].[All]" allUniqueName="[ExportQuery1].[QuantityAccuracyKPI].[All]" dimensionUniqueName="[ExportQuery1]" displayFolder="" count="0" memberValueDatatype="20" unbalanced="0"/>
    <cacheHierarchy uniqueName="[ExportQuery1].[VendorCommitDateAchievementKPI]" caption="VendorCommitDateAchievementKPI" attribute="1" defaultMemberUniqueName="[ExportQuery1].[VendorCommitDateAchievementKPI].[All]" allUniqueName="[ExportQuery1].[VendorCommitDateAchievementKPI].[All]" dimensionUniqueName="[ExportQuery1]" displayFolder="" count="0" memberValueDatatype="20" unbalanced="0"/>
    <cacheHierarchy uniqueName="[ExportQuery1].[RequestedDeliveryDate (Month)]" caption="RequestedDeliveryDate (Month)" attribute="1" defaultMemberUniqueName="[ExportQuery1].[RequestedDeliveryDate (Month)].[All]" allUniqueName="[ExportQuery1].[RequestedDeliveryDate (Month)].[All]" dimensionUniqueName="[ExportQuery1]" displayFolder="" count="0" memberValueDatatype="130" unbalanced="0"/>
    <cacheHierarchy uniqueName="[ExportQuery1].[ItemAccuracyKPI]" caption="ItemAccuracyKPI" attribute="1" defaultMemberUniqueName="[ExportQuery1].[ItemAccuracyKPI].[All]" allUniqueName="[ExportQuery1].[ItemAccuracyKPI].[All]" dimensionUniqueName="[ExportQuery1]" displayFolder="" count="0" memberValueDatatype="20" unbalanced="0"/>
    <cacheHierarchy uniqueName="[ExportQuery1].[DamageFreeKPI]" caption="DamageFreeKPI" attribute="1" defaultMemberUniqueName="[ExportQuery1].[DamageFreeKPI].[All]" allUniqueName="[ExportQuery1].[DamageFreeKPI].[All]" dimensionUniqueName="[ExportQuery1]" displayFolder="" count="0" memberValueDatatype="20" unbalanced="0"/>
    <cacheHierarchy uniqueName="[ExportQuery1].[DefectFreeKPI]" caption="DefectFreeKPI" attribute="1" defaultMemberUniqueName="[ExportQuery1].[DefectFreeKPI].[All]" allUniqueName="[ExportQuery1].[DefectFreeKPI].[All]" dimensionUniqueName="[ExportQuery1]" displayFolder="" count="0" memberValueDatatype="20" unbalanced="0"/>
    <cacheHierarchy uniqueName="[ExportQuery13].[SupplierClassDescription]" caption="SupplierClassDescription" attribute="1" defaultMemberUniqueName="[ExportQuery13].[SupplierClassDescription].[All]" allUniqueName="[ExportQuery13].[SupplierClassDescription].[All]" dimensionUniqueName="[ExportQuery13]" displayFolder="" count="0" memberValueDatatype="130" unbalanced="0"/>
    <cacheHierarchy uniqueName="[ExportQuery13].[SupplierName]" caption="SupplierName" attribute="1" defaultMemberUniqueName="[ExportQuery13].[SupplierName].[All]" allUniqueName="[ExportQuery13].[SupplierName].[All]" dimensionUniqueName="[ExportQuery13]" displayFolder="" count="0" memberValueDatatype="130" unbalanced="0"/>
    <cacheHierarchy uniqueName="[ExportQuery13].[PurchaseOrderNo]" caption="PurchaseOrderNo" attribute="1" defaultMemberUniqueName="[ExportQuery13].[PurchaseOrderNo].[All]" allUniqueName="[ExportQuery13].[PurchaseOrderNo].[All]" dimensionUniqueName="[ExportQuery13]" displayFolder="" count="0" memberValueDatatype="20" unbalanced="0"/>
    <cacheHierarchy uniqueName="[ExportQuery13].[RequestedDeliveryDate]" caption="RequestedDeliveryDate" attribute="1" time="1" defaultMemberUniqueName="[ExportQuery13].[RequestedDeliveryDate].[All]" allUniqueName="[ExportQuery13].[RequestedDeliveryDate].[All]" dimensionUniqueName="[ExportQuery13]" displayFolder="" count="0" memberValueDatatype="7" unbalanced="0"/>
    <cacheHierarchy uniqueName="[ExportQuery13].[RequestedDeliveryDock]" caption="RequestedDeliveryDock" attribute="1" defaultMemberUniqueName="[ExportQuery13].[RequestedDeliveryDock].[All]" allUniqueName="[ExportQuery13].[RequestedDeliveryDock].[All]" dimensionUniqueName="[ExportQuery13]" displayFolder="" count="0" memberValueDatatype="130" unbalanced="0"/>
    <cacheHierarchy uniqueName="[ExportQuery13].[SupplierAllowableTimeTolerance]" caption="SupplierAllowableTimeTolerance" attribute="1" defaultMemberUniqueName="[ExportQuery13].[SupplierAllowableTimeTolerance].[All]" allUniqueName="[ExportQuery13].[SupplierAllowableTimeTolerance].[All]" dimensionUniqueName="[ExportQuery13]" displayFolder="" count="0" memberValueDatatype="20" unbalanced="0"/>
    <cacheHierarchy uniqueName="[ExportQuery13].[PartNumber]" caption="PartNumber" attribute="1" defaultMemberUniqueName="[ExportQuery13].[PartNumber].[All]" allUniqueName="[ExportQuery13].[PartNumber].[All]" dimensionUniqueName="[ExportQuery13]" displayFolder="" count="0" memberValueDatatype="20" unbalanced="0"/>
    <cacheHierarchy uniqueName="[ExportQuery13].[PartDescription]" caption="PartDescription" attribute="1" defaultMemberUniqueName="[ExportQuery13].[PartDescription].[All]" allUniqueName="[ExportQuery13].[PartDescription].[All]" dimensionUniqueName="[ExportQuery13]" displayFolder="" count="0" memberValueDatatype="130" unbalanced="0"/>
    <cacheHierarchy uniqueName="[ExportQuery13].[QuantityOrdered]" caption="QuantityOrdered" attribute="1" defaultMemberUniqueName="[ExportQuery13].[QuantityOrdered].[All]" allUniqueName="[ExportQuery13].[QuantityOrdered].[All]" dimensionUniqueName="[ExportQuery13]" displayFolder="" count="0" memberValueDatatype="20" unbalanced="0"/>
    <cacheHierarchy uniqueName="[ExportQuery13].[UOMDescription]" caption="UOMDescription" attribute="1" defaultMemberUniqueName="[ExportQuery13].[UOMDescription].[All]" allUniqueName="[ExportQuery13].[UOMDescription].[All]" dimensionUniqueName="[ExportQuery13]" displayFolder="" count="0" memberValueDatatype="130" unbalanced="0"/>
    <cacheHierarchy uniqueName="[ExportQuery13].[PurchasingCost]" caption="PurchasingCost" attribute="1" defaultMemberUniqueName="[ExportQuery13].[PurchasingCost].[All]" allUniqueName="[ExportQuery13].[PurchasingCost].[All]" dimensionUniqueName="[ExportQuery13]" displayFolder="" count="0" memberValueDatatype="5" unbalanced="0"/>
    <cacheHierarchy uniqueName="[ExportQuery13].[ReceiptDate]" caption="ReceiptDate" attribute="1" time="1" defaultMemberUniqueName="[ExportQuery13].[ReceiptDate].[All]" allUniqueName="[ExportQuery13].[ReceiptDate].[All]" dimensionUniqueName="[ExportQuery13]" displayFolder="" count="0" memberValueDatatype="7" unbalanced="0"/>
    <cacheHierarchy uniqueName="[ExportQuery13].[ReceivingDock]" caption="ReceivingDock" attribute="1" defaultMemberUniqueName="[ExportQuery13].[ReceivingDock].[All]" allUniqueName="[ExportQuery13].[ReceivingDock].[All]" dimensionUniqueName="[ExportQuery13]" displayFolder="" count="0" memberValueDatatype="130" unbalanced="0"/>
    <cacheHierarchy uniqueName="[ExportQuery13].[QuantityReceivedTotal]" caption="QuantityReceivedTotal" attribute="1" defaultMemberUniqueName="[ExportQuery13].[QuantityReceivedTotal].[All]" allUniqueName="[ExportQuery13].[QuantityReceivedTotal].[All]" dimensionUniqueName="[ExportQuery13]" displayFolder="" count="0" memberValueDatatype="20" unbalanced="0"/>
    <cacheHierarchy uniqueName="[ExportQuery13].[QuantityScrapped]" caption="QuantityScrapped" attribute="1" defaultMemberUniqueName="[ExportQuery13].[QuantityScrapped].[All]" allUniqueName="[ExportQuery13].[QuantityScrapped].[All]" dimensionUniqueName="[ExportQuery13]" displayFolder="" count="0" memberValueDatatype="20" unbalanced="0"/>
    <cacheHierarchy uniqueName="[ExportQuery13].[ScrapReason]" caption="ScrapReason" attribute="1" defaultMemberUniqueName="[ExportQuery13].[ScrapReason].[All]" allUniqueName="[ExportQuery13].[ScrapReason].[All]" dimensionUniqueName="[ExportQuery13]" displayFolder="" count="0" memberValueDatatype="130" unbalanced="0"/>
    <cacheHierarchy uniqueName="[ExportQuery13].[InventoryClassCode]" caption="InventoryClassCode" attribute="1" defaultMemberUniqueName="[ExportQuery13].[InventoryClassCode].[All]" allUniqueName="[ExportQuery13].[InventoryClassCode].[All]" dimensionUniqueName="[ExportQuery13]" displayFolder="" count="0" memberValueDatatype="130" unbalanced="0"/>
    <cacheHierarchy uniqueName="[ExportQuery13].[InventoryClassDescription]" caption="InventoryClassDescription" attribute="1" defaultMemberUniqueName="[ExportQuery13].[InventoryClassDescription].[All]" allUniqueName="[ExportQuery13].[InventoryClassDescription].[All]" dimensionUniqueName="[ExportQuery13]" displayFolder="" count="0" memberValueDatatype="130" unbalanced="0"/>
    <cacheHierarchy uniqueName="[ExportQuery13].[AllowableReceivingTolerance]" caption="AllowableReceivingTolerance" attribute="1" defaultMemberUniqueName="[ExportQuery13].[AllowableReceivingTolerance].[All]" allUniqueName="[ExportQuery13].[AllowableReceivingTolerance].[All]" dimensionUniqueName="[ExportQuery13]" displayFolder="" count="0" memberValueDatatype="5" unbalanced="0"/>
    <cacheHierarchy uniqueName="[ExportQuery13].[Missing Quantity ordered, Purchase cost or Quantity received]" caption="Missing Quantity ordered, Purchase cost or Quantity received" attribute="1" defaultMemberUniqueName="[ExportQuery13].[Missing Quantity ordered, Purchase cost or Quantity received].[All]" allUniqueName="[ExportQuery13].[Missing Quantity ordered, Purchase cost or Quantity received].[All]" dimensionUniqueName="[ExportQuery13]" displayFolder="" count="0" memberValueDatatype="11" unbalanced="0"/>
    <cacheHierarchy uniqueName="[ExportQuery13].[Duplicate Check]" caption="Duplicate Check" attribute="1" defaultMemberUniqueName="[ExportQuery13].[Duplicate Check].[All]" allUniqueName="[ExportQuery13].[Duplicate Check].[All]" dimensionUniqueName="[ExportQuery13]" displayFolder="" count="0" memberValueDatatype="130" unbalanced="0"/>
    <cacheHierarchy uniqueName="[ExportQuery13].[Numeric Fields]" caption="Numeric Fields" attribute="1" defaultMemberUniqueName="[ExportQuery13].[Numeric Fields].[All]" allUniqueName="[ExportQuery13].[Numeric Fields].[All]" dimensionUniqueName="[ExportQuery13]" displayFolder="" count="0" memberValueDatatype="11" unbalanced="0"/>
    <cacheHierarchy uniqueName="[ExportQuery13].[Text Fields]" caption="Text Fields" attribute="1" defaultMemberUniqueName="[ExportQuery13].[Text Fields].[All]" allUniqueName="[ExportQuery13].[Text Fields].[All]" dimensionUniqueName="[ExportQuery13]" displayFolder="" count="0" memberValueDatatype="11" unbalanced="0"/>
    <cacheHierarchy uniqueName="[ExportQuery13].[Part Number Length]" caption="Part Number Length" attribute="1" defaultMemberUniqueName="[ExportQuery13].[Part Number Length].[All]" allUniqueName="[ExportQuery13].[Part Number Length].[All]" dimensionUniqueName="[ExportQuery13]" displayFolder="" count="0" memberValueDatatype="11" unbalanced="0"/>
    <cacheHierarchy uniqueName="[ExportQuery13].[Missing Scrap Reason]" caption="Missing Scrap Reason" attribute="1" defaultMemberUniqueName="[ExportQuery13].[Missing Scrap Reason].[All]" allUniqueName="[ExportQuery13].[Missing Scrap Reason].[All]" dimensionUniqueName="[ExportQuery13]" displayFolder="" count="0" memberValueDatatype="130" unbalanced="0"/>
    <cacheHierarchy uniqueName="[ExportQuery13].[Description of Issue]" caption="Description of Issue" attribute="1" defaultMemberUniqueName="[ExportQuery13].[Description of Issue].[All]" allUniqueName="[ExportQuery13].[Description of Issue].[All]" dimensionUniqueName="[ExportQuery13]" displayFolder="" count="0" memberValueDatatype="130" unbalanced="0"/>
    <cacheHierarchy uniqueName="[ExportQuery13].[Perfect Record]" caption="Perfect Record" attribute="1" defaultMemberUniqueName="[ExportQuery13].[Perfect Record].[All]" allUniqueName="[ExportQuery13].[Perfect Record].[All]" dimensionUniqueName="[ExportQuery13]" displayFolder="" count="0" memberValueDatatype="130" unbalanced="0"/>
    <cacheHierarchy uniqueName="[ExportQuery1].[RequestedDeliveryDate (Month Index)]" caption="RequestedDeliveryDate (Month Index)" attribute="1" defaultMemberUniqueName="[ExportQuery1].[RequestedDeliveryDate (Month Index)].[All]" allUniqueName="[ExportQuery1].[RequestedDeliveryDate (Month Index)].[All]" dimensionUniqueName="[ExportQuery1]" displayFolder="" count="0" memberValueDatatype="20" unbalanced="0" hidden="1"/>
    <cacheHierarchy uniqueName="[Measures].[__XL_Count ExportQuery1]" caption="__XL_Count ExportQuery1" measure="1" displayFolder="" measureGroup="ExportQuery1" count="0" hidden="1"/>
    <cacheHierarchy uniqueName="[Measures].[__XL_Count ExportQuery13]" caption="__XL_Count ExportQuery13" measure="1" displayFolder="" measureGroup="ExportQuery13" count="0" hidden="1"/>
    <cacheHierarchy uniqueName="[Measures].[__No measures defined]" caption="__No measures defined" measure="1" displayFolder="" count="0" hidden="1"/>
    <cacheHierarchy uniqueName="[Measures].[Sum of LocationAccuracyKPI]" caption="Sum of LocationAccuracyKPI" measure="1" displayFolder="" measureGroup="ExportQuery1" count="0" hidden="1">
      <extLst>
        <ext xmlns:x15="http://schemas.microsoft.com/office/spreadsheetml/2010/11/main" uri="{B97F6D7D-B522-45F9-BDA1-12C45D357490}">
          <x15:cacheHierarchy aggregatedColumn="19"/>
        </ext>
      </extLst>
    </cacheHierarchy>
    <cacheHierarchy uniqueName="[Measures].[Average of LocationAccuracyKPI]" caption="Average of LocationAccuracyKPI" measure="1" displayFolder="" measureGroup="ExportQuery1" count="0" hidden="1">
      <extLst>
        <ext xmlns:x15="http://schemas.microsoft.com/office/spreadsheetml/2010/11/main" uri="{B97F6D7D-B522-45F9-BDA1-12C45D357490}">
          <x15:cacheHierarchy aggregatedColumn="19"/>
        </ext>
      </extLst>
    </cacheHierarchy>
    <cacheHierarchy uniqueName="[Measures].[Sum of QuantityAccuracyKPI]" caption="Sum of QuantityAccuracyKPI" measure="1" displayFolder="" measureGroup="ExportQuery1" count="0" hidden="1">
      <extLst>
        <ext xmlns:x15="http://schemas.microsoft.com/office/spreadsheetml/2010/11/main" uri="{B97F6D7D-B522-45F9-BDA1-12C45D357490}">
          <x15:cacheHierarchy aggregatedColumn="20"/>
        </ext>
      </extLst>
    </cacheHierarchy>
    <cacheHierarchy uniqueName="[Measures].[Average of QuantityAccuracyKPI]" caption="Average of QuantityAccuracyKPI" measure="1" displayFolder="" measureGroup="ExportQuery1" count="0" hidden="1">
      <extLst>
        <ext xmlns:x15="http://schemas.microsoft.com/office/spreadsheetml/2010/11/main" uri="{B97F6D7D-B522-45F9-BDA1-12C45D357490}">
          <x15:cacheHierarchy aggregatedColumn="20"/>
        </ext>
      </extLst>
    </cacheHierarchy>
    <cacheHierarchy uniqueName="[Measures].[Sum of VendorCommitDateAchievementKPI]" caption="Sum of VendorCommitDateAchievementKPI" measure="1" displayFolder="" measureGroup="ExportQuery1" count="0" hidden="1">
      <extLst>
        <ext xmlns:x15="http://schemas.microsoft.com/office/spreadsheetml/2010/11/main" uri="{B97F6D7D-B522-45F9-BDA1-12C45D357490}">
          <x15:cacheHierarchy aggregatedColumn="21"/>
        </ext>
      </extLst>
    </cacheHierarchy>
    <cacheHierarchy uniqueName="[Measures].[Average of VendorCommitDateAchievementKPI]" caption="Average of VendorCommitDateAchievementKPI" measure="1" displayFolder="" measureGroup="ExportQuery1" count="0" hidden="1">
      <extLst>
        <ext xmlns:x15="http://schemas.microsoft.com/office/spreadsheetml/2010/11/main" uri="{B97F6D7D-B522-45F9-BDA1-12C45D357490}">
          <x15:cacheHierarchy aggregatedColumn="21"/>
        </ext>
      </extLst>
    </cacheHierarchy>
    <cacheHierarchy uniqueName="[Measures].[Sum of ItemAccuracyKPI]" caption="Sum of ItemAccuracyKPI" measure="1" displayFolder="" measureGroup="ExportQuery1" count="0" hidden="1">
      <extLst>
        <ext xmlns:x15="http://schemas.microsoft.com/office/spreadsheetml/2010/11/main" uri="{B97F6D7D-B522-45F9-BDA1-12C45D357490}">
          <x15:cacheHierarchy aggregatedColumn="23"/>
        </ext>
      </extLst>
    </cacheHierarchy>
    <cacheHierarchy uniqueName="[Measures].[Average of ItemAccuracyKPI]" caption="Average of ItemAccuracyKPI" measure="1" displayFolder="" measureGroup="ExportQuery1" count="0" hidden="1">
      <extLst>
        <ext xmlns:x15="http://schemas.microsoft.com/office/spreadsheetml/2010/11/main" uri="{B97F6D7D-B522-45F9-BDA1-12C45D357490}">
          <x15:cacheHierarchy aggregatedColumn="23"/>
        </ext>
      </extLst>
    </cacheHierarchy>
    <cacheHierarchy uniqueName="[Measures].[Sum of DefectFreeKPI]" caption="Sum of DefectFreeKPI" measure="1" displayFolder="" measureGroup="ExportQuery1" count="0" hidden="1">
      <extLst>
        <ext xmlns:x15="http://schemas.microsoft.com/office/spreadsheetml/2010/11/main" uri="{B97F6D7D-B522-45F9-BDA1-12C45D357490}">
          <x15:cacheHierarchy aggregatedColumn="25"/>
        </ext>
      </extLst>
    </cacheHierarchy>
    <cacheHierarchy uniqueName="[Measures].[Sum of DamageFreeKPI]" caption="Sum of DamageFreeKPI" measure="1" displayFolder="" measureGroup="ExportQuery1" count="0" hidden="1">
      <extLst>
        <ext xmlns:x15="http://schemas.microsoft.com/office/spreadsheetml/2010/11/main" uri="{B97F6D7D-B522-45F9-BDA1-12C45D357490}">
          <x15:cacheHierarchy aggregatedColumn="24"/>
        </ext>
      </extLst>
    </cacheHierarchy>
    <cacheHierarchy uniqueName="[Measures].[Average of DefectFreeKPI]" caption="Average of DefectFreeKPI" measure="1" displayFolder="" measureGroup="ExportQuery1" count="0" hidden="1">
      <extLst>
        <ext xmlns:x15="http://schemas.microsoft.com/office/spreadsheetml/2010/11/main" uri="{B97F6D7D-B522-45F9-BDA1-12C45D357490}">
          <x15:cacheHierarchy aggregatedColumn="25"/>
        </ext>
      </extLst>
    </cacheHierarchy>
    <cacheHierarchy uniqueName="[Measures].[Average of DamageFreeKPI]" caption="Average of DamageFreeKPI" measure="1" displayFolder="" measureGroup="ExportQuery1" count="0" hidden="1">
      <extLst>
        <ext xmlns:x15="http://schemas.microsoft.com/office/spreadsheetml/2010/11/main" uri="{B97F6D7D-B522-45F9-BDA1-12C45D357490}">
          <x15:cacheHierarchy aggregatedColumn="24"/>
        </ext>
      </extLst>
    </cacheHierarchy>
  </cacheHierarchies>
  <kpis count="0"/>
  <dimensions count="3">
    <dimension name="ExportQuery1" uniqueName="[ExportQuery1]" caption="ExportQuery1"/>
    <dimension name="ExportQuery13" uniqueName="[ExportQuery13]" caption="ExportQuery13"/>
    <dimension measure="1" name="Measures" uniqueName="[Measures]" caption="Measures"/>
  </dimensions>
  <measureGroups count="2">
    <measureGroup name="ExportQuery1" caption="ExportQuery1"/>
    <measureGroup name="ExportQuery13" caption="ExportQuery13"/>
  </measureGroups>
  <maps count="2">
    <map measureGroup="0" dimension="0"/>
    <map measureGroup="1" dimension="1"/>
  </maps>
  <extLst>
    <ext xmlns:x14="http://schemas.microsoft.com/office/spreadsheetml/2009/9/main" uri="{725AE2AE-9491-48be-B2B4-4EB974FC3084}">
      <x14:pivotCacheDefinition pivotCacheId="205851732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essing" refreshedDate="44910.814227662035" backgroundQuery="1" createdVersion="7" refreshedVersion="8" minRefreshableVersion="3" recordCount="0" supportSubquery="1" supportAdvancedDrill="1" xr:uid="{ACD4C7DC-860E-4F60-B19D-F371ADDC291D}">
  <cacheSource type="external" connectionId="3"/>
  <cacheFields count="4">
    <cacheField name="[ExportQuery1].[SupplierName].[SupplierName]" caption="SupplierName" numFmtId="0" hierarchy="1" level="1">
      <sharedItems count="34">
        <s v="AJ Audio Surpluss"/>
        <s v="Arnold Metals"/>
        <s v="Central VAC Installers"/>
        <s v="Charlie's Hardwood"/>
        <s v="Crazy Carpets R Us"/>
        <s v="Delux Jacuzzi"/>
        <s v="Drywall Surplus"/>
        <s v="Exterior Home Outfitters"/>
        <s v="For U Countertops"/>
        <s v="Frans Fancy Fireplaces"/>
        <s v="Furnace Man"/>
        <s v="Greg's Windows and Glass"/>
        <s v="Home Appliance Warehouse"/>
        <s v="Home Décor Depot"/>
        <s v="Jefferson Concrete Suppliers"/>
        <s v="Kitchener Home Appliances"/>
        <s v="Larry Lit's Lighting"/>
        <s v="Marg's Bathroom Fittings"/>
        <s v="Metal Fixture Designs"/>
        <s v="Paint Surplus"/>
        <s v="Painting and Wallpaper Supplies Depot"/>
        <s v="Peter Piper"/>
        <s v="Premium Custom Floors"/>
        <s v="Sam's Home Ventilation Systems"/>
        <s v="Sheri Walter Paints"/>
        <s v="Solomon Siding Depot"/>
        <s v="Stone and Tile Depot"/>
        <s v="The Cabinet People"/>
        <s v="The Electric Wire Depot"/>
        <s v="The Finer Side Fixtures"/>
        <s v="The Insulators"/>
        <s v="The Lumber Yard"/>
        <s v="The Roofers"/>
        <s v="The Softer Side"/>
      </sharedItems>
    </cacheField>
    <cacheField name="[Measures].[Average of DefectFreeKPI]" caption="Average of DefectFreeKPI" numFmtId="0" hierarchy="67" level="32767"/>
    <cacheField name="[ExportQuery13].[SupplierName].[SupplierName]" caption="SupplierName" numFmtId="0" hierarchy="27" level="1">
      <sharedItems containsSemiMixedTypes="0" containsNonDate="0" containsString="0"/>
    </cacheField>
    <cacheField name="[ExportQuery1].[QuantityReceivedTotal].[QuantityReceivedTotal]" caption="QuantityReceivedTotal" numFmtId="0" hierarchy="13" level="1">
      <sharedItems containsSemiMixedTypes="0" containsNonDate="0" containsString="0"/>
    </cacheField>
  </cacheFields>
  <cacheHierarchies count="69">
    <cacheHierarchy uniqueName="[ExportQuery1].[SupplierClassDescription]" caption="SupplierClassDescription" attribute="1" defaultMemberUniqueName="[ExportQuery1].[SupplierClassDescription].[All]" allUniqueName="[ExportQuery1].[SupplierClassDescription].[All]" dimensionUniqueName="[ExportQuery1]" displayFolder="" count="0" memberValueDatatype="130" unbalanced="0"/>
    <cacheHierarchy uniqueName="[ExportQuery1].[SupplierName]" caption="SupplierName" attribute="1" defaultMemberUniqueName="[ExportQuery1].[SupplierName].[All]" allUniqueName="[ExportQuery1].[SupplierName].[All]" dimensionUniqueName="[ExportQuery1]" displayFolder="" count="2" memberValueDatatype="130" unbalanced="0">
      <fieldsUsage count="2">
        <fieldUsage x="-1"/>
        <fieldUsage x="0"/>
      </fieldsUsage>
    </cacheHierarchy>
    <cacheHierarchy uniqueName="[ExportQuery1].[PurchaseOrderNo]" caption="PurchaseOrderNo" attribute="1" defaultMemberUniqueName="[ExportQuery1].[PurchaseOrderNo].[All]" allUniqueName="[ExportQuery1].[PurchaseOrderNo].[All]" dimensionUniqueName="[ExportQuery1]" displayFolder="" count="0" memberValueDatatype="20" unbalanced="0"/>
    <cacheHierarchy uniqueName="[ExportQuery1].[RequestedDeliveryDate]" caption="RequestedDeliveryDate" attribute="1" time="1" defaultMemberUniqueName="[ExportQuery1].[RequestedDeliveryDate].[All]" allUniqueName="[ExportQuery1].[RequestedDeliveryDate].[All]" dimensionUniqueName="[ExportQuery1]" displayFolder="" count="0" memberValueDatatype="7" unbalanced="0"/>
    <cacheHierarchy uniqueName="[ExportQuery1].[RequestedDeliveryDock]" caption="RequestedDeliveryDock" attribute="1" defaultMemberUniqueName="[ExportQuery1].[RequestedDeliveryDock].[All]" allUniqueName="[ExportQuery1].[RequestedDeliveryDock].[All]" dimensionUniqueName="[ExportQuery1]" displayFolder="" count="0" memberValueDatatype="130" unbalanced="0"/>
    <cacheHierarchy uniqueName="[ExportQuery1].[SupplierAllowableTimeTolerance]" caption="SupplierAllowableTimeTolerance" attribute="1" defaultMemberUniqueName="[ExportQuery1].[SupplierAllowableTimeTolerance].[All]" allUniqueName="[ExportQuery1].[SupplierAllowableTimeTolerance].[All]" dimensionUniqueName="[ExportQuery1]" displayFolder="" count="0" memberValueDatatype="20" unbalanced="0"/>
    <cacheHierarchy uniqueName="[ExportQuery1].[PartNumber]" caption="PartNumber" attribute="1" defaultMemberUniqueName="[ExportQuery1].[PartNumber].[All]" allUniqueName="[ExportQuery1].[PartNumber].[All]" dimensionUniqueName="[ExportQuery1]" displayFolder="" count="0" memberValueDatatype="20" unbalanced="0"/>
    <cacheHierarchy uniqueName="[ExportQuery1].[PartDescription]" caption="PartDescription" attribute="1" defaultMemberUniqueName="[ExportQuery1].[PartDescription].[All]" allUniqueName="[ExportQuery1].[PartDescription].[All]" dimensionUniqueName="[ExportQuery1]" displayFolder="" count="0" memberValueDatatype="130" unbalanced="0"/>
    <cacheHierarchy uniqueName="[ExportQuery1].[QuantityOrdered]" caption="QuantityOrdered" attribute="1" defaultMemberUniqueName="[ExportQuery1].[QuantityOrdered].[All]" allUniqueName="[ExportQuery1].[QuantityOrdered].[All]" dimensionUniqueName="[ExportQuery1]" displayFolder="" count="2" memberValueDatatype="20" unbalanced="0"/>
    <cacheHierarchy uniqueName="[ExportQuery1].[UOMDescription]" caption="UOMDescription" attribute="1" defaultMemberUniqueName="[ExportQuery1].[UOMDescription].[All]" allUniqueName="[ExportQuery1].[UOMDescription].[All]" dimensionUniqueName="[ExportQuery1]" displayFolder="" count="0" memberValueDatatype="130" unbalanced="0"/>
    <cacheHierarchy uniqueName="[ExportQuery1].[PurchasingCost]" caption="PurchasingCost" attribute="1" defaultMemberUniqueName="[ExportQuery1].[PurchasingCost].[All]" allUniqueName="[ExportQuery1].[PurchasingCost].[All]" dimensionUniqueName="[ExportQuery1]" displayFolder="" count="0" memberValueDatatype="5" unbalanced="0"/>
    <cacheHierarchy uniqueName="[ExportQuery1].[ReceiptDate]" caption="ReceiptDate" attribute="1" time="1" defaultMemberUniqueName="[ExportQuery1].[ReceiptDate].[All]" allUniqueName="[ExportQuery1].[ReceiptDate].[All]" dimensionUniqueName="[ExportQuery1]" displayFolder="" count="2" memberValueDatatype="7" unbalanced="0"/>
    <cacheHierarchy uniqueName="[ExportQuery1].[ReceivingDock]" caption="ReceivingDock" attribute="1" defaultMemberUniqueName="[ExportQuery1].[ReceivingDock].[All]" allUniqueName="[ExportQuery1].[ReceivingDock].[All]" dimensionUniqueName="[ExportQuery1]" displayFolder="" count="0" memberValueDatatype="130" unbalanced="0"/>
    <cacheHierarchy uniqueName="[ExportQuery1].[QuantityReceivedTotal]" caption="QuantityReceivedTotal" attribute="1" defaultMemberUniqueName="[ExportQuery1].[QuantityReceivedTotal].[All]" allUniqueName="[ExportQuery1].[QuantityReceivedTotal].[All]" dimensionUniqueName="[ExportQuery1]" displayFolder="" count="2" memberValueDatatype="20" unbalanced="0">
      <fieldsUsage count="2">
        <fieldUsage x="-1"/>
        <fieldUsage x="3"/>
      </fieldsUsage>
    </cacheHierarchy>
    <cacheHierarchy uniqueName="[ExportQuery1].[QuantityScrapped]" caption="QuantityScrapped" attribute="1" defaultMemberUniqueName="[ExportQuery1].[QuantityScrapped].[All]" allUniqueName="[ExportQuery1].[QuantityScrapped].[All]" dimensionUniqueName="[ExportQuery1]" displayFolder="" count="0" memberValueDatatype="20" unbalanced="0"/>
    <cacheHierarchy uniqueName="[ExportQuery1].[ScrapReason]" caption="ScrapReason" attribute="1" defaultMemberUniqueName="[ExportQuery1].[ScrapReason].[All]" allUniqueName="[ExportQuery1].[ScrapReason].[All]" dimensionUniqueName="[ExportQuery1]" displayFolder="" count="0" memberValueDatatype="130" unbalanced="0"/>
    <cacheHierarchy uniqueName="[ExportQuery1].[InventoryClassCode]" caption="InventoryClassCode" attribute="1" defaultMemberUniqueName="[ExportQuery1].[InventoryClassCode].[All]" allUniqueName="[ExportQuery1].[InventoryClassCode].[All]" dimensionUniqueName="[ExportQuery1]" displayFolder="" count="0" memberValueDatatype="130" unbalanced="0"/>
    <cacheHierarchy uniqueName="[ExportQuery1].[InventoryClassDescription]" caption="InventoryClassDescription" attribute="1" defaultMemberUniqueName="[ExportQuery1].[InventoryClassDescription].[All]" allUniqueName="[ExportQuery1].[InventoryClassDescription].[All]" dimensionUniqueName="[ExportQuery1]" displayFolder="" count="0" memberValueDatatype="130" unbalanced="0"/>
    <cacheHierarchy uniqueName="[ExportQuery1].[AllowableReceivingTolerance]" caption="AllowableReceivingTolerance" attribute="1" defaultMemberUniqueName="[ExportQuery1].[AllowableReceivingTolerance].[All]" allUniqueName="[ExportQuery1].[AllowableReceivingTolerance].[All]" dimensionUniqueName="[ExportQuery1]" displayFolder="" count="0" memberValueDatatype="5" unbalanced="0"/>
    <cacheHierarchy uniqueName="[ExportQuery1].[LocationAccuracyKPI]" caption="LocationAccuracyKPI" attribute="1" defaultMemberUniqueName="[ExportQuery1].[LocationAccuracyKPI].[All]" allUniqueName="[ExportQuery1].[LocationAccuracyKPI].[All]" dimensionUniqueName="[ExportQuery1]" displayFolder="" count="0" memberValueDatatype="20" unbalanced="0"/>
    <cacheHierarchy uniqueName="[ExportQuery1].[QuantityAccuracyKPI]" caption="QuantityAccuracyKPI" attribute="1" defaultMemberUniqueName="[ExportQuery1].[QuantityAccuracyKPI].[All]" allUniqueName="[ExportQuery1].[QuantityAccuracyKPI].[All]" dimensionUniqueName="[ExportQuery1]" displayFolder="" count="0" memberValueDatatype="20" unbalanced="0"/>
    <cacheHierarchy uniqueName="[ExportQuery1].[VendorCommitDateAchievementKPI]" caption="VendorCommitDateAchievementKPI" attribute="1" defaultMemberUniqueName="[ExportQuery1].[VendorCommitDateAchievementKPI].[All]" allUniqueName="[ExportQuery1].[VendorCommitDateAchievementKPI].[All]" dimensionUniqueName="[ExportQuery1]" displayFolder="" count="0" memberValueDatatype="20" unbalanced="0"/>
    <cacheHierarchy uniqueName="[ExportQuery1].[RequestedDeliveryDate (Month)]" caption="RequestedDeliveryDate (Month)" attribute="1" defaultMemberUniqueName="[ExportQuery1].[RequestedDeliveryDate (Month)].[All]" allUniqueName="[ExportQuery1].[RequestedDeliveryDate (Month)].[All]" dimensionUniqueName="[ExportQuery1]" displayFolder="" count="0" memberValueDatatype="130" unbalanced="0"/>
    <cacheHierarchy uniqueName="[ExportQuery1].[ItemAccuracyKPI]" caption="ItemAccuracyKPI" attribute="1" defaultMemberUniqueName="[ExportQuery1].[ItemAccuracyKPI].[All]" allUniqueName="[ExportQuery1].[ItemAccuracyKPI].[All]" dimensionUniqueName="[ExportQuery1]" displayFolder="" count="0" memberValueDatatype="20" unbalanced="0"/>
    <cacheHierarchy uniqueName="[ExportQuery1].[DamageFreeKPI]" caption="DamageFreeKPI" attribute="1" defaultMemberUniqueName="[ExportQuery1].[DamageFreeKPI].[All]" allUniqueName="[ExportQuery1].[DamageFreeKPI].[All]" dimensionUniqueName="[ExportQuery1]" displayFolder="" count="0" memberValueDatatype="20" unbalanced="0"/>
    <cacheHierarchy uniqueName="[ExportQuery1].[DefectFreeKPI]" caption="DefectFreeKPI" attribute="1" defaultMemberUniqueName="[ExportQuery1].[DefectFreeKPI].[All]" allUniqueName="[ExportQuery1].[DefectFreeKPI].[All]" dimensionUniqueName="[ExportQuery1]" displayFolder="" count="0" memberValueDatatype="20" unbalanced="0"/>
    <cacheHierarchy uniqueName="[ExportQuery13].[SupplierClassDescription]" caption="SupplierClassDescription" attribute="1" defaultMemberUniqueName="[ExportQuery13].[SupplierClassDescription].[All]" allUniqueName="[ExportQuery13].[SupplierClassDescription].[All]" dimensionUniqueName="[ExportQuery13]" displayFolder="" count="0" memberValueDatatype="130" unbalanced="0"/>
    <cacheHierarchy uniqueName="[ExportQuery13].[SupplierName]" caption="SupplierName" attribute="1" defaultMemberUniqueName="[ExportQuery13].[SupplierName].[All]" allUniqueName="[ExportQuery13].[SupplierName].[All]" dimensionUniqueName="[ExportQuery13]" displayFolder="" count="2" memberValueDatatype="130" unbalanced="0">
      <fieldsUsage count="2">
        <fieldUsage x="-1"/>
        <fieldUsage x="2"/>
      </fieldsUsage>
    </cacheHierarchy>
    <cacheHierarchy uniqueName="[ExportQuery13].[PurchaseOrderNo]" caption="PurchaseOrderNo" attribute="1" defaultMemberUniqueName="[ExportQuery13].[PurchaseOrderNo].[All]" allUniqueName="[ExportQuery13].[PurchaseOrderNo].[All]" dimensionUniqueName="[ExportQuery13]" displayFolder="" count="0" memberValueDatatype="20" unbalanced="0"/>
    <cacheHierarchy uniqueName="[ExportQuery13].[RequestedDeliveryDate]" caption="RequestedDeliveryDate" attribute="1" time="1" defaultMemberUniqueName="[ExportQuery13].[RequestedDeliveryDate].[All]" allUniqueName="[ExportQuery13].[RequestedDeliveryDate].[All]" dimensionUniqueName="[ExportQuery13]" displayFolder="" count="0" memberValueDatatype="7" unbalanced="0"/>
    <cacheHierarchy uniqueName="[ExportQuery13].[RequestedDeliveryDock]" caption="RequestedDeliveryDock" attribute="1" defaultMemberUniqueName="[ExportQuery13].[RequestedDeliveryDock].[All]" allUniqueName="[ExportQuery13].[RequestedDeliveryDock].[All]" dimensionUniqueName="[ExportQuery13]" displayFolder="" count="0" memberValueDatatype="130" unbalanced="0"/>
    <cacheHierarchy uniqueName="[ExportQuery13].[SupplierAllowableTimeTolerance]" caption="SupplierAllowableTimeTolerance" attribute="1" defaultMemberUniqueName="[ExportQuery13].[SupplierAllowableTimeTolerance].[All]" allUniqueName="[ExportQuery13].[SupplierAllowableTimeTolerance].[All]" dimensionUniqueName="[ExportQuery13]" displayFolder="" count="0" memberValueDatatype="20" unbalanced="0"/>
    <cacheHierarchy uniqueName="[ExportQuery13].[PartNumber]" caption="PartNumber" attribute="1" defaultMemberUniqueName="[ExportQuery13].[PartNumber].[All]" allUniqueName="[ExportQuery13].[PartNumber].[All]" dimensionUniqueName="[ExportQuery13]" displayFolder="" count="0" memberValueDatatype="20" unbalanced="0"/>
    <cacheHierarchy uniqueName="[ExportQuery13].[PartDescription]" caption="PartDescription" attribute="1" defaultMemberUniqueName="[ExportQuery13].[PartDescription].[All]" allUniqueName="[ExportQuery13].[PartDescription].[All]" dimensionUniqueName="[ExportQuery13]" displayFolder="" count="0" memberValueDatatype="130" unbalanced="0"/>
    <cacheHierarchy uniqueName="[ExportQuery13].[QuantityOrdered]" caption="QuantityOrdered" attribute="1" defaultMemberUniqueName="[ExportQuery13].[QuantityOrdered].[All]" allUniqueName="[ExportQuery13].[QuantityOrdered].[All]" dimensionUniqueName="[ExportQuery13]" displayFolder="" count="0" memberValueDatatype="20" unbalanced="0"/>
    <cacheHierarchy uniqueName="[ExportQuery13].[UOMDescription]" caption="UOMDescription" attribute="1" defaultMemberUniqueName="[ExportQuery13].[UOMDescription].[All]" allUniqueName="[ExportQuery13].[UOMDescription].[All]" dimensionUniqueName="[ExportQuery13]" displayFolder="" count="0" memberValueDatatype="130" unbalanced="0"/>
    <cacheHierarchy uniqueName="[ExportQuery13].[PurchasingCost]" caption="PurchasingCost" attribute="1" defaultMemberUniqueName="[ExportQuery13].[PurchasingCost].[All]" allUniqueName="[ExportQuery13].[PurchasingCost].[All]" dimensionUniqueName="[ExportQuery13]" displayFolder="" count="0" memberValueDatatype="5" unbalanced="0"/>
    <cacheHierarchy uniqueName="[ExportQuery13].[ReceiptDate]" caption="ReceiptDate" attribute="1" time="1" defaultMemberUniqueName="[ExportQuery13].[ReceiptDate].[All]" allUniqueName="[ExportQuery13].[ReceiptDate].[All]" dimensionUniqueName="[ExportQuery13]" displayFolder="" count="0" memberValueDatatype="7" unbalanced="0"/>
    <cacheHierarchy uniqueName="[ExportQuery13].[ReceivingDock]" caption="ReceivingDock" attribute="1" defaultMemberUniqueName="[ExportQuery13].[ReceivingDock].[All]" allUniqueName="[ExportQuery13].[ReceivingDock].[All]" dimensionUniqueName="[ExportQuery13]" displayFolder="" count="0" memberValueDatatype="130" unbalanced="0"/>
    <cacheHierarchy uniqueName="[ExportQuery13].[QuantityReceivedTotal]" caption="QuantityReceivedTotal" attribute="1" defaultMemberUniqueName="[ExportQuery13].[QuantityReceivedTotal].[All]" allUniqueName="[ExportQuery13].[QuantityReceivedTotal].[All]" dimensionUniqueName="[ExportQuery13]" displayFolder="" count="0" memberValueDatatype="20" unbalanced="0"/>
    <cacheHierarchy uniqueName="[ExportQuery13].[QuantityScrapped]" caption="QuantityScrapped" attribute="1" defaultMemberUniqueName="[ExportQuery13].[QuantityScrapped].[All]" allUniqueName="[ExportQuery13].[QuantityScrapped].[All]" dimensionUniqueName="[ExportQuery13]" displayFolder="" count="0" memberValueDatatype="20" unbalanced="0"/>
    <cacheHierarchy uniqueName="[ExportQuery13].[ScrapReason]" caption="ScrapReason" attribute="1" defaultMemberUniqueName="[ExportQuery13].[ScrapReason].[All]" allUniqueName="[ExportQuery13].[ScrapReason].[All]" dimensionUniqueName="[ExportQuery13]" displayFolder="" count="0" memberValueDatatype="130" unbalanced="0"/>
    <cacheHierarchy uniqueName="[ExportQuery13].[InventoryClassCode]" caption="InventoryClassCode" attribute="1" defaultMemberUniqueName="[ExportQuery13].[InventoryClassCode].[All]" allUniqueName="[ExportQuery13].[InventoryClassCode].[All]" dimensionUniqueName="[ExportQuery13]" displayFolder="" count="0" memberValueDatatype="130" unbalanced="0"/>
    <cacheHierarchy uniqueName="[ExportQuery13].[InventoryClassDescription]" caption="InventoryClassDescription" attribute="1" defaultMemberUniqueName="[ExportQuery13].[InventoryClassDescription].[All]" allUniqueName="[ExportQuery13].[InventoryClassDescription].[All]" dimensionUniqueName="[ExportQuery13]" displayFolder="" count="0" memberValueDatatype="130" unbalanced="0"/>
    <cacheHierarchy uniqueName="[ExportQuery13].[AllowableReceivingTolerance]" caption="AllowableReceivingTolerance" attribute="1" defaultMemberUniqueName="[ExportQuery13].[AllowableReceivingTolerance].[All]" allUniqueName="[ExportQuery13].[AllowableReceivingTolerance].[All]" dimensionUniqueName="[ExportQuery13]" displayFolder="" count="0" memberValueDatatype="5" unbalanced="0"/>
    <cacheHierarchy uniqueName="[ExportQuery13].[Missing Quantity ordered, Purchase cost or Quantity received]" caption="Missing Quantity ordered, Purchase cost or Quantity received" attribute="1" defaultMemberUniqueName="[ExportQuery13].[Missing Quantity ordered, Purchase cost or Quantity received].[All]" allUniqueName="[ExportQuery13].[Missing Quantity ordered, Purchase cost or Quantity received].[All]" dimensionUniqueName="[ExportQuery13]" displayFolder="" count="0" memberValueDatatype="11" unbalanced="0"/>
    <cacheHierarchy uniqueName="[ExportQuery13].[Duplicate Check]" caption="Duplicate Check" attribute="1" defaultMemberUniqueName="[ExportQuery13].[Duplicate Check].[All]" allUniqueName="[ExportQuery13].[Duplicate Check].[All]" dimensionUniqueName="[ExportQuery13]" displayFolder="" count="0" memberValueDatatype="130" unbalanced="0"/>
    <cacheHierarchy uniqueName="[ExportQuery13].[Numeric Fields]" caption="Numeric Fields" attribute="1" defaultMemberUniqueName="[ExportQuery13].[Numeric Fields].[All]" allUniqueName="[ExportQuery13].[Numeric Fields].[All]" dimensionUniqueName="[ExportQuery13]" displayFolder="" count="0" memberValueDatatype="11" unbalanced="0"/>
    <cacheHierarchy uniqueName="[ExportQuery13].[Text Fields]" caption="Text Fields" attribute="1" defaultMemberUniqueName="[ExportQuery13].[Text Fields].[All]" allUniqueName="[ExportQuery13].[Text Fields].[All]" dimensionUniqueName="[ExportQuery13]" displayFolder="" count="0" memberValueDatatype="11" unbalanced="0"/>
    <cacheHierarchy uniqueName="[ExportQuery13].[Part Number Length]" caption="Part Number Length" attribute="1" defaultMemberUniqueName="[ExportQuery13].[Part Number Length].[All]" allUniqueName="[ExportQuery13].[Part Number Length].[All]" dimensionUniqueName="[ExportQuery13]" displayFolder="" count="0" memberValueDatatype="11" unbalanced="0"/>
    <cacheHierarchy uniqueName="[ExportQuery13].[Missing Scrap Reason]" caption="Missing Scrap Reason" attribute="1" defaultMemberUniqueName="[ExportQuery13].[Missing Scrap Reason].[All]" allUniqueName="[ExportQuery13].[Missing Scrap Reason].[All]" dimensionUniqueName="[ExportQuery13]" displayFolder="" count="0" memberValueDatatype="130" unbalanced="0"/>
    <cacheHierarchy uniqueName="[ExportQuery13].[Description of Issue]" caption="Description of Issue" attribute="1" defaultMemberUniqueName="[ExportQuery13].[Description of Issue].[All]" allUniqueName="[ExportQuery13].[Description of Issue].[All]" dimensionUniqueName="[ExportQuery13]" displayFolder="" count="0" memberValueDatatype="130" unbalanced="0"/>
    <cacheHierarchy uniqueName="[ExportQuery13].[Perfect Record]" caption="Perfect Record" attribute="1" defaultMemberUniqueName="[ExportQuery13].[Perfect Record].[All]" allUniqueName="[ExportQuery13].[Perfect Record].[All]" dimensionUniqueName="[ExportQuery13]" displayFolder="" count="0" memberValueDatatype="130" unbalanced="0"/>
    <cacheHierarchy uniqueName="[ExportQuery1].[RequestedDeliveryDate (Month Index)]" caption="RequestedDeliveryDate (Month Index)" attribute="1" defaultMemberUniqueName="[ExportQuery1].[RequestedDeliveryDate (Month Index)].[All]" allUniqueName="[ExportQuery1].[RequestedDeliveryDate (Month Index)].[All]" dimensionUniqueName="[ExportQuery1]" displayFolder="" count="0" memberValueDatatype="20" unbalanced="0" hidden="1"/>
    <cacheHierarchy uniqueName="[Measures].[__XL_Count ExportQuery1]" caption="__XL_Count ExportQuery1" measure="1" displayFolder="" measureGroup="ExportQuery1" count="0" hidden="1"/>
    <cacheHierarchy uniqueName="[Measures].[__XL_Count ExportQuery13]" caption="__XL_Count ExportQuery13" measure="1" displayFolder="" measureGroup="ExportQuery13" count="0" hidden="1"/>
    <cacheHierarchy uniqueName="[Measures].[__No measures defined]" caption="__No measures defined" measure="1" displayFolder="" count="0" hidden="1"/>
    <cacheHierarchy uniqueName="[Measures].[Sum of LocationAccuracyKPI]" caption="Sum of LocationAccuracyKPI" measure="1" displayFolder="" measureGroup="ExportQuery1" count="0" hidden="1">
      <extLst>
        <ext xmlns:x15="http://schemas.microsoft.com/office/spreadsheetml/2010/11/main" uri="{B97F6D7D-B522-45F9-BDA1-12C45D357490}">
          <x15:cacheHierarchy aggregatedColumn="19"/>
        </ext>
      </extLst>
    </cacheHierarchy>
    <cacheHierarchy uniqueName="[Measures].[Average of LocationAccuracyKPI]" caption="Average of LocationAccuracyKPI" measure="1" displayFolder="" measureGroup="ExportQuery1" count="0" hidden="1">
      <extLst>
        <ext xmlns:x15="http://schemas.microsoft.com/office/spreadsheetml/2010/11/main" uri="{B97F6D7D-B522-45F9-BDA1-12C45D357490}">
          <x15:cacheHierarchy aggregatedColumn="19"/>
        </ext>
      </extLst>
    </cacheHierarchy>
    <cacheHierarchy uniqueName="[Measures].[Sum of QuantityAccuracyKPI]" caption="Sum of QuantityAccuracyKPI" measure="1" displayFolder="" measureGroup="ExportQuery1" count="0" hidden="1">
      <extLst>
        <ext xmlns:x15="http://schemas.microsoft.com/office/spreadsheetml/2010/11/main" uri="{B97F6D7D-B522-45F9-BDA1-12C45D357490}">
          <x15:cacheHierarchy aggregatedColumn="20"/>
        </ext>
      </extLst>
    </cacheHierarchy>
    <cacheHierarchy uniqueName="[Measures].[Average of QuantityAccuracyKPI]" caption="Average of QuantityAccuracyKPI" measure="1" displayFolder="" measureGroup="ExportQuery1" count="0" hidden="1">
      <extLst>
        <ext xmlns:x15="http://schemas.microsoft.com/office/spreadsheetml/2010/11/main" uri="{B97F6D7D-B522-45F9-BDA1-12C45D357490}">
          <x15:cacheHierarchy aggregatedColumn="20"/>
        </ext>
      </extLst>
    </cacheHierarchy>
    <cacheHierarchy uniqueName="[Measures].[Sum of VendorCommitDateAchievementKPI]" caption="Sum of VendorCommitDateAchievementKPI" measure="1" displayFolder="" measureGroup="ExportQuery1" count="0" hidden="1">
      <extLst>
        <ext xmlns:x15="http://schemas.microsoft.com/office/spreadsheetml/2010/11/main" uri="{B97F6D7D-B522-45F9-BDA1-12C45D357490}">
          <x15:cacheHierarchy aggregatedColumn="21"/>
        </ext>
      </extLst>
    </cacheHierarchy>
    <cacheHierarchy uniqueName="[Measures].[Average of VendorCommitDateAchievementKPI]" caption="Average of VendorCommitDateAchievementKPI" measure="1" displayFolder="" measureGroup="ExportQuery1" count="0" hidden="1">
      <extLst>
        <ext xmlns:x15="http://schemas.microsoft.com/office/spreadsheetml/2010/11/main" uri="{B97F6D7D-B522-45F9-BDA1-12C45D357490}">
          <x15:cacheHierarchy aggregatedColumn="21"/>
        </ext>
      </extLst>
    </cacheHierarchy>
    <cacheHierarchy uniqueName="[Measures].[Sum of ItemAccuracyKPI]" caption="Sum of ItemAccuracyKPI" measure="1" displayFolder="" measureGroup="ExportQuery1" count="0" hidden="1">
      <extLst>
        <ext xmlns:x15="http://schemas.microsoft.com/office/spreadsheetml/2010/11/main" uri="{B97F6D7D-B522-45F9-BDA1-12C45D357490}">
          <x15:cacheHierarchy aggregatedColumn="23"/>
        </ext>
      </extLst>
    </cacheHierarchy>
    <cacheHierarchy uniqueName="[Measures].[Average of ItemAccuracyKPI]" caption="Average of ItemAccuracyKPI" measure="1" displayFolder="" measureGroup="ExportQuery1" count="0" hidden="1">
      <extLst>
        <ext xmlns:x15="http://schemas.microsoft.com/office/spreadsheetml/2010/11/main" uri="{B97F6D7D-B522-45F9-BDA1-12C45D357490}">
          <x15:cacheHierarchy aggregatedColumn="23"/>
        </ext>
      </extLst>
    </cacheHierarchy>
    <cacheHierarchy uniqueName="[Measures].[Sum of DefectFreeKPI]" caption="Sum of DefectFreeKPI" measure="1" displayFolder="" measureGroup="ExportQuery1" count="0" hidden="1">
      <extLst>
        <ext xmlns:x15="http://schemas.microsoft.com/office/spreadsheetml/2010/11/main" uri="{B97F6D7D-B522-45F9-BDA1-12C45D357490}">
          <x15:cacheHierarchy aggregatedColumn="25"/>
        </ext>
      </extLst>
    </cacheHierarchy>
    <cacheHierarchy uniqueName="[Measures].[Sum of DamageFreeKPI]" caption="Sum of DamageFreeKPI" measure="1" displayFolder="" measureGroup="ExportQuery1" count="0" hidden="1">
      <extLst>
        <ext xmlns:x15="http://schemas.microsoft.com/office/spreadsheetml/2010/11/main" uri="{B97F6D7D-B522-45F9-BDA1-12C45D357490}">
          <x15:cacheHierarchy aggregatedColumn="24"/>
        </ext>
      </extLst>
    </cacheHierarchy>
    <cacheHierarchy uniqueName="[Measures].[Average of DefectFreeKPI]" caption="Average of DefectFreeKPI" measure="1" displayFolder="" measureGroup="ExportQuery1" count="0" oneField="1" hidden="1">
      <fieldsUsage count="1">
        <fieldUsage x="1"/>
      </fieldsUsage>
      <extLst>
        <ext xmlns:x15="http://schemas.microsoft.com/office/spreadsheetml/2010/11/main" uri="{B97F6D7D-B522-45F9-BDA1-12C45D357490}">
          <x15:cacheHierarchy aggregatedColumn="25"/>
        </ext>
      </extLst>
    </cacheHierarchy>
    <cacheHierarchy uniqueName="[Measures].[Average of DamageFreeKPI]" caption="Average of DamageFreeKPI" measure="1" displayFolder="" measureGroup="ExportQuery1" count="0" hidden="1">
      <extLst>
        <ext xmlns:x15="http://schemas.microsoft.com/office/spreadsheetml/2010/11/main" uri="{B97F6D7D-B522-45F9-BDA1-12C45D357490}">
          <x15:cacheHierarchy aggregatedColumn="24"/>
        </ext>
      </extLst>
    </cacheHierarchy>
  </cacheHierarchies>
  <kpis count="0"/>
  <dimensions count="3">
    <dimension name="ExportQuery1" uniqueName="[ExportQuery1]" caption="ExportQuery1"/>
    <dimension name="ExportQuery13" uniqueName="[ExportQuery13]" caption="ExportQuery13"/>
    <dimension measure="1" name="Measures" uniqueName="[Measures]" caption="Measures"/>
  </dimensions>
  <measureGroups count="2">
    <measureGroup name="ExportQuery1" caption="ExportQuery1"/>
    <measureGroup name="ExportQuery13" caption="ExportQuery13"/>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essing" refreshedDate="44910.81422847222" backgroundQuery="1" createdVersion="7" refreshedVersion="8" minRefreshableVersion="3" recordCount="0" supportSubquery="1" supportAdvancedDrill="1" xr:uid="{EC36910B-2452-4CF6-8746-011DC249DA24}">
  <cacheSource type="external" connectionId="3"/>
  <cacheFields count="4">
    <cacheField name="[ExportQuery1].[SupplierName].[SupplierName]" caption="SupplierName" numFmtId="0" hierarchy="1" level="1">
      <sharedItems count="34">
        <s v="AJ Audio Surpluss"/>
        <s v="Arnold Metals"/>
        <s v="Central VAC Installers"/>
        <s v="Charlie's Hardwood"/>
        <s v="Crazy Carpets R Us"/>
        <s v="Delux Jacuzzi"/>
        <s v="Drywall Surplus"/>
        <s v="Exterior Home Outfitters"/>
        <s v="For U Countertops"/>
        <s v="Frans Fancy Fireplaces"/>
        <s v="Furnace Man"/>
        <s v="Greg's Windows and Glass"/>
        <s v="Home Appliance Warehouse"/>
        <s v="Home Décor Depot"/>
        <s v="Jefferson Concrete Suppliers"/>
        <s v="Kitchener Home Appliances"/>
        <s v="Larry Lit's Lighting"/>
        <s v="Marg's Bathroom Fittings"/>
        <s v="Metal Fixture Designs"/>
        <s v="Paint Surplus"/>
        <s v="Painting and Wallpaper Supplies Depot"/>
        <s v="Peter Piper"/>
        <s v="Premium Custom Floors"/>
        <s v="Sam's Home Ventilation Systems"/>
        <s v="Sheri Walter Paints"/>
        <s v="Solomon Siding Depot"/>
        <s v="Stone and Tile Depot"/>
        <s v="The Cabinet People"/>
        <s v="The Electric Wire Depot"/>
        <s v="The Finer Side Fixtures"/>
        <s v="The Insulators"/>
        <s v="The Lumber Yard"/>
        <s v="The Roofers"/>
        <s v="The Softer Side"/>
      </sharedItems>
    </cacheField>
    <cacheField name="[Measures].[Average of ItemAccuracyKPI]" caption="Average of ItemAccuracyKPI" numFmtId="0" hierarchy="64" level="32767"/>
    <cacheField name="[ExportQuery1].[QuantityReceivedTotal].[QuantityReceivedTotal]" caption="QuantityReceivedTotal" numFmtId="0" hierarchy="13" level="1">
      <sharedItems containsSemiMixedTypes="0" containsNonDate="0" containsString="0" containsNumber="1" containsInteger="1" minValue="10" maxValue="200" count="135">
        <n v="23"/>
        <n v="49"/>
        <n v="186"/>
        <n v="39"/>
        <n v="110"/>
        <n v="193"/>
        <n v="35"/>
        <n v="130"/>
        <n v="185"/>
        <n v="198"/>
        <n v="10"/>
        <n v="13"/>
        <n v="37"/>
        <n v="40"/>
        <n v="74"/>
        <n v="95"/>
        <n v="99"/>
        <n v="126"/>
        <n v="143"/>
        <n v="180"/>
        <n v="194"/>
        <n v="199"/>
        <n v="60"/>
        <n v="63"/>
        <n v="69"/>
        <n v="94"/>
        <n v="100"/>
        <n v="174"/>
        <n v="188"/>
        <n v="200"/>
        <n v="24"/>
        <n v="28"/>
        <n v="140"/>
        <n v="150"/>
        <n v="169"/>
        <n v="197"/>
        <n v="80"/>
        <n v="103"/>
        <n v="158"/>
        <n v="30"/>
        <n v="87"/>
        <n v="97"/>
        <n v="98"/>
        <n v="139"/>
        <n v="148"/>
        <n v="17"/>
        <n v="79"/>
        <n v="85"/>
        <n v="116"/>
        <n v="170"/>
        <n v="181"/>
        <n v="84"/>
        <n v="120"/>
        <n v="154"/>
        <n v="15"/>
        <n v="90"/>
        <n v="136"/>
        <n v="16"/>
        <n v="20"/>
        <n v="22"/>
        <n v="50"/>
        <n v="57"/>
        <n v="149"/>
        <n v="38"/>
        <n v="65"/>
        <n v="70"/>
        <n v="115"/>
        <n v="160"/>
        <n v="190"/>
        <n v="45"/>
        <n v="132"/>
        <n v="157"/>
        <n v="12"/>
        <n v="107"/>
        <n v="129"/>
        <n v="141"/>
        <n v="145"/>
        <n v="151"/>
        <n v="162"/>
        <n v="196"/>
        <n v="118"/>
        <n v="142"/>
        <n v="165"/>
        <n v="73"/>
        <n v="88"/>
        <n v="108"/>
        <n v="123"/>
        <n v="192"/>
        <n v="14"/>
        <n v="76"/>
        <n v="182"/>
        <n v="187"/>
        <n v="52"/>
        <n v="92"/>
        <n v="122"/>
        <n v="125"/>
        <n v="175"/>
        <n v="147"/>
        <n v="189"/>
        <n v="102"/>
        <n v="168"/>
        <n v="183"/>
        <n v="18"/>
        <n v="109"/>
        <n v="137"/>
        <n v="167"/>
        <n v="184"/>
        <n v="54"/>
        <n v="78"/>
        <n v="96"/>
        <n v="172"/>
        <n v="66"/>
        <n v="75"/>
        <n v="133"/>
        <n v="135"/>
        <n v="61"/>
        <n v="164"/>
        <n v="29"/>
        <n v="32"/>
        <n v="83"/>
        <n v="105"/>
        <n v="114"/>
        <n v="58"/>
        <n v="81"/>
        <n v="71"/>
        <n v="163"/>
        <n v="27"/>
        <n v="64"/>
        <n v="111"/>
        <n v="34"/>
        <n v="43"/>
        <n v="53"/>
        <n v="104"/>
        <n v="31"/>
        <n v="195"/>
      </sharedItems>
      <extLst>
        <ext xmlns:x15="http://schemas.microsoft.com/office/spreadsheetml/2010/11/main" uri="{4F2E5C28-24EA-4eb8-9CBF-B6C8F9C3D259}">
          <x15:cachedUniqueNames>
            <x15:cachedUniqueName index="0" name="[ExportQuery1].[QuantityReceivedTotal].&amp;[23]"/>
            <x15:cachedUniqueName index="1" name="[ExportQuery1].[QuantityReceivedTotal].&amp;[49]"/>
            <x15:cachedUniqueName index="2" name="[ExportQuery1].[QuantityReceivedTotal].&amp;[186]"/>
            <x15:cachedUniqueName index="3" name="[ExportQuery1].[QuantityReceivedTotal].&amp;[39]"/>
            <x15:cachedUniqueName index="4" name="[ExportQuery1].[QuantityReceivedTotal].&amp;[110]"/>
            <x15:cachedUniqueName index="5" name="[ExportQuery1].[QuantityReceivedTotal].&amp;[193]"/>
            <x15:cachedUniqueName index="6" name="[ExportQuery1].[QuantityReceivedTotal].&amp;[35]"/>
            <x15:cachedUniqueName index="7" name="[ExportQuery1].[QuantityReceivedTotal].&amp;[130]"/>
            <x15:cachedUniqueName index="8" name="[ExportQuery1].[QuantityReceivedTotal].&amp;[185]"/>
            <x15:cachedUniqueName index="9" name="[ExportQuery1].[QuantityReceivedTotal].&amp;[198]"/>
            <x15:cachedUniqueName index="10" name="[ExportQuery1].[QuantityReceivedTotal].&amp;[10]"/>
            <x15:cachedUniqueName index="11" name="[ExportQuery1].[QuantityReceivedTotal].&amp;[13]"/>
            <x15:cachedUniqueName index="12" name="[ExportQuery1].[QuantityReceivedTotal].&amp;[37]"/>
            <x15:cachedUniqueName index="13" name="[ExportQuery1].[QuantityReceivedTotal].&amp;[40]"/>
            <x15:cachedUniqueName index="14" name="[ExportQuery1].[QuantityReceivedTotal].&amp;[74]"/>
            <x15:cachedUniqueName index="15" name="[ExportQuery1].[QuantityReceivedTotal].&amp;[95]"/>
            <x15:cachedUniqueName index="16" name="[ExportQuery1].[QuantityReceivedTotal].&amp;[99]"/>
            <x15:cachedUniqueName index="17" name="[ExportQuery1].[QuantityReceivedTotal].&amp;[126]"/>
            <x15:cachedUniqueName index="18" name="[ExportQuery1].[QuantityReceivedTotal].&amp;[143]"/>
            <x15:cachedUniqueName index="19" name="[ExportQuery1].[QuantityReceivedTotal].&amp;[180]"/>
            <x15:cachedUniqueName index="20" name="[ExportQuery1].[QuantityReceivedTotal].&amp;[194]"/>
            <x15:cachedUniqueName index="21" name="[ExportQuery1].[QuantityReceivedTotal].&amp;[199]"/>
            <x15:cachedUniqueName index="22" name="[ExportQuery1].[QuantityReceivedTotal].&amp;[60]"/>
            <x15:cachedUniqueName index="23" name="[ExportQuery1].[QuantityReceivedTotal].&amp;[63]"/>
            <x15:cachedUniqueName index="24" name="[ExportQuery1].[QuantityReceivedTotal].&amp;[69]"/>
            <x15:cachedUniqueName index="25" name="[ExportQuery1].[QuantityReceivedTotal].&amp;[94]"/>
            <x15:cachedUniqueName index="26" name="[ExportQuery1].[QuantityReceivedTotal].&amp;[100]"/>
            <x15:cachedUniqueName index="27" name="[ExportQuery1].[QuantityReceivedTotal].&amp;[174]"/>
            <x15:cachedUniqueName index="28" name="[ExportQuery1].[QuantityReceivedTotal].&amp;[188]"/>
            <x15:cachedUniqueName index="29" name="[ExportQuery1].[QuantityReceivedTotal].&amp;[200]"/>
            <x15:cachedUniqueName index="30" name="[ExportQuery1].[QuantityReceivedTotal].&amp;[24]"/>
            <x15:cachedUniqueName index="31" name="[ExportQuery1].[QuantityReceivedTotal].&amp;[28]"/>
            <x15:cachedUniqueName index="32" name="[ExportQuery1].[QuantityReceivedTotal].&amp;[140]"/>
            <x15:cachedUniqueName index="33" name="[ExportQuery1].[QuantityReceivedTotal].&amp;[150]"/>
            <x15:cachedUniqueName index="34" name="[ExportQuery1].[QuantityReceivedTotal].&amp;[169]"/>
            <x15:cachedUniqueName index="35" name="[ExportQuery1].[QuantityReceivedTotal].&amp;[197]"/>
            <x15:cachedUniqueName index="36" name="[ExportQuery1].[QuantityReceivedTotal].&amp;[80]"/>
            <x15:cachedUniqueName index="37" name="[ExportQuery1].[QuantityReceivedTotal].&amp;[103]"/>
            <x15:cachedUniqueName index="38" name="[ExportQuery1].[QuantityReceivedTotal].&amp;[158]"/>
            <x15:cachedUniqueName index="39" name="[ExportQuery1].[QuantityReceivedTotal].&amp;[30]"/>
            <x15:cachedUniqueName index="40" name="[ExportQuery1].[QuantityReceivedTotal].&amp;[87]"/>
            <x15:cachedUniqueName index="41" name="[ExportQuery1].[QuantityReceivedTotal].&amp;[97]"/>
            <x15:cachedUniqueName index="42" name="[ExportQuery1].[QuantityReceivedTotal].&amp;[98]"/>
            <x15:cachedUniqueName index="43" name="[ExportQuery1].[QuantityReceivedTotal].&amp;[139]"/>
            <x15:cachedUniqueName index="44" name="[ExportQuery1].[QuantityReceivedTotal].&amp;[148]"/>
            <x15:cachedUniqueName index="45" name="[ExportQuery1].[QuantityReceivedTotal].&amp;[17]"/>
            <x15:cachedUniqueName index="46" name="[ExportQuery1].[QuantityReceivedTotal].&amp;[79]"/>
            <x15:cachedUniqueName index="47" name="[ExportQuery1].[QuantityReceivedTotal].&amp;[85]"/>
            <x15:cachedUniqueName index="48" name="[ExportQuery1].[QuantityReceivedTotal].&amp;[116]"/>
            <x15:cachedUniqueName index="49" name="[ExportQuery1].[QuantityReceivedTotal].&amp;[170]"/>
            <x15:cachedUniqueName index="50" name="[ExportQuery1].[QuantityReceivedTotal].&amp;[181]"/>
            <x15:cachedUniqueName index="51" name="[ExportQuery1].[QuantityReceivedTotal].&amp;[84]"/>
            <x15:cachedUniqueName index="52" name="[ExportQuery1].[QuantityReceivedTotal].&amp;[120]"/>
            <x15:cachedUniqueName index="53" name="[ExportQuery1].[QuantityReceivedTotal].&amp;[154]"/>
            <x15:cachedUniqueName index="54" name="[ExportQuery1].[QuantityReceivedTotal].&amp;[15]"/>
            <x15:cachedUniqueName index="55" name="[ExportQuery1].[QuantityReceivedTotal].&amp;[90]"/>
            <x15:cachedUniqueName index="56" name="[ExportQuery1].[QuantityReceivedTotal].&amp;[136]"/>
            <x15:cachedUniqueName index="57" name="[ExportQuery1].[QuantityReceivedTotal].&amp;[16]"/>
            <x15:cachedUniqueName index="58" name="[ExportQuery1].[QuantityReceivedTotal].&amp;[20]"/>
            <x15:cachedUniqueName index="59" name="[ExportQuery1].[QuantityReceivedTotal].&amp;[22]"/>
            <x15:cachedUniqueName index="60" name="[ExportQuery1].[QuantityReceivedTotal].&amp;[50]"/>
            <x15:cachedUniqueName index="61" name="[ExportQuery1].[QuantityReceivedTotal].&amp;[57]"/>
            <x15:cachedUniqueName index="62" name="[ExportQuery1].[QuantityReceivedTotal].&amp;[149]"/>
            <x15:cachedUniqueName index="63" name="[ExportQuery1].[QuantityReceivedTotal].&amp;[38]"/>
            <x15:cachedUniqueName index="64" name="[ExportQuery1].[QuantityReceivedTotal].&amp;[65]"/>
            <x15:cachedUniqueName index="65" name="[ExportQuery1].[QuantityReceivedTotal].&amp;[70]"/>
            <x15:cachedUniqueName index="66" name="[ExportQuery1].[QuantityReceivedTotal].&amp;[115]"/>
            <x15:cachedUniqueName index="67" name="[ExportQuery1].[QuantityReceivedTotal].&amp;[160]"/>
            <x15:cachedUniqueName index="68" name="[ExportQuery1].[QuantityReceivedTotal].&amp;[190]"/>
            <x15:cachedUniqueName index="69" name="[ExportQuery1].[QuantityReceivedTotal].&amp;[45]"/>
            <x15:cachedUniqueName index="70" name="[ExportQuery1].[QuantityReceivedTotal].&amp;[132]"/>
            <x15:cachedUniqueName index="71" name="[ExportQuery1].[QuantityReceivedTotal].&amp;[157]"/>
            <x15:cachedUniqueName index="72" name="[ExportQuery1].[QuantityReceivedTotal].&amp;[12]"/>
            <x15:cachedUniqueName index="73" name="[ExportQuery1].[QuantityReceivedTotal].&amp;[107]"/>
            <x15:cachedUniqueName index="74" name="[ExportQuery1].[QuantityReceivedTotal].&amp;[129]"/>
            <x15:cachedUniqueName index="75" name="[ExportQuery1].[QuantityReceivedTotal].&amp;[141]"/>
            <x15:cachedUniqueName index="76" name="[ExportQuery1].[QuantityReceivedTotal].&amp;[145]"/>
            <x15:cachedUniqueName index="77" name="[ExportQuery1].[QuantityReceivedTotal].&amp;[151]"/>
            <x15:cachedUniqueName index="78" name="[ExportQuery1].[QuantityReceivedTotal].&amp;[162]"/>
            <x15:cachedUniqueName index="79" name="[ExportQuery1].[QuantityReceivedTotal].&amp;[196]"/>
            <x15:cachedUniqueName index="80" name="[ExportQuery1].[QuantityReceivedTotal].&amp;[118]"/>
            <x15:cachedUniqueName index="81" name="[ExportQuery1].[QuantityReceivedTotal].&amp;[142]"/>
            <x15:cachedUniqueName index="82" name="[ExportQuery1].[QuantityReceivedTotal].&amp;[165]"/>
            <x15:cachedUniqueName index="83" name="[ExportQuery1].[QuantityReceivedTotal].&amp;[73]"/>
            <x15:cachedUniqueName index="84" name="[ExportQuery1].[QuantityReceivedTotal].&amp;[88]"/>
            <x15:cachedUniqueName index="85" name="[ExportQuery1].[QuantityReceivedTotal].&amp;[108]"/>
            <x15:cachedUniqueName index="86" name="[ExportQuery1].[QuantityReceivedTotal].&amp;[123]"/>
            <x15:cachedUniqueName index="87" name="[ExportQuery1].[QuantityReceivedTotal].&amp;[192]"/>
            <x15:cachedUniqueName index="88" name="[ExportQuery1].[QuantityReceivedTotal].&amp;[14]"/>
            <x15:cachedUniqueName index="89" name="[ExportQuery1].[QuantityReceivedTotal].&amp;[76]"/>
            <x15:cachedUniqueName index="90" name="[ExportQuery1].[QuantityReceivedTotal].&amp;[182]"/>
            <x15:cachedUniqueName index="91" name="[ExportQuery1].[QuantityReceivedTotal].&amp;[187]"/>
            <x15:cachedUniqueName index="92" name="[ExportQuery1].[QuantityReceivedTotal].&amp;[52]"/>
            <x15:cachedUniqueName index="93" name="[ExportQuery1].[QuantityReceivedTotal].&amp;[92]"/>
            <x15:cachedUniqueName index="94" name="[ExportQuery1].[QuantityReceivedTotal].&amp;[122]"/>
            <x15:cachedUniqueName index="95" name="[ExportQuery1].[QuantityReceivedTotal].&amp;[125]"/>
            <x15:cachedUniqueName index="96" name="[ExportQuery1].[QuantityReceivedTotal].&amp;[175]"/>
            <x15:cachedUniqueName index="97" name="[ExportQuery1].[QuantityReceivedTotal].&amp;[147]"/>
            <x15:cachedUniqueName index="98" name="[ExportQuery1].[QuantityReceivedTotal].&amp;[189]"/>
            <x15:cachedUniqueName index="99" name="[ExportQuery1].[QuantityReceivedTotal].&amp;[102]"/>
            <x15:cachedUniqueName index="100" name="[ExportQuery1].[QuantityReceivedTotal].&amp;[168]"/>
            <x15:cachedUniqueName index="101" name="[ExportQuery1].[QuantityReceivedTotal].&amp;[183]"/>
            <x15:cachedUniqueName index="102" name="[ExportQuery1].[QuantityReceivedTotal].&amp;[18]"/>
            <x15:cachedUniqueName index="103" name="[ExportQuery1].[QuantityReceivedTotal].&amp;[109]"/>
            <x15:cachedUniqueName index="104" name="[ExportQuery1].[QuantityReceivedTotal].&amp;[137]"/>
            <x15:cachedUniqueName index="105" name="[ExportQuery1].[QuantityReceivedTotal].&amp;[167]"/>
            <x15:cachedUniqueName index="106" name="[ExportQuery1].[QuantityReceivedTotal].&amp;[184]"/>
            <x15:cachedUniqueName index="107" name="[ExportQuery1].[QuantityReceivedTotal].&amp;[54]"/>
            <x15:cachedUniqueName index="108" name="[ExportQuery1].[QuantityReceivedTotal].&amp;[78]"/>
            <x15:cachedUniqueName index="109" name="[ExportQuery1].[QuantityReceivedTotal].&amp;[96]"/>
            <x15:cachedUniqueName index="110" name="[ExportQuery1].[QuantityReceivedTotal].&amp;[172]"/>
            <x15:cachedUniqueName index="111" name="[ExportQuery1].[QuantityReceivedTotal].&amp;[66]"/>
            <x15:cachedUniqueName index="112" name="[ExportQuery1].[QuantityReceivedTotal].&amp;[75]"/>
            <x15:cachedUniqueName index="113" name="[ExportQuery1].[QuantityReceivedTotal].&amp;[133]"/>
            <x15:cachedUniqueName index="114" name="[ExportQuery1].[QuantityReceivedTotal].&amp;[135]"/>
            <x15:cachedUniqueName index="115" name="[ExportQuery1].[QuantityReceivedTotal].&amp;[61]"/>
            <x15:cachedUniqueName index="116" name="[ExportQuery1].[QuantityReceivedTotal].&amp;[164]"/>
            <x15:cachedUniqueName index="117" name="[ExportQuery1].[QuantityReceivedTotal].&amp;[29]"/>
            <x15:cachedUniqueName index="118" name="[ExportQuery1].[QuantityReceivedTotal].&amp;[32]"/>
            <x15:cachedUniqueName index="119" name="[ExportQuery1].[QuantityReceivedTotal].&amp;[83]"/>
            <x15:cachedUniqueName index="120" name="[ExportQuery1].[QuantityReceivedTotal].&amp;[105]"/>
            <x15:cachedUniqueName index="121" name="[ExportQuery1].[QuantityReceivedTotal].&amp;[114]"/>
            <x15:cachedUniqueName index="122" name="[ExportQuery1].[QuantityReceivedTotal].&amp;[58]"/>
            <x15:cachedUniqueName index="123" name="[ExportQuery1].[QuantityReceivedTotal].&amp;[81]"/>
            <x15:cachedUniqueName index="124" name="[ExportQuery1].[QuantityReceivedTotal].&amp;[71]"/>
            <x15:cachedUniqueName index="125" name="[ExportQuery1].[QuantityReceivedTotal].&amp;[163]"/>
            <x15:cachedUniqueName index="126" name="[ExportQuery1].[QuantityReceivedTotal].&amp;[27]"/>
            <x15:cachedUniqueName index="127" name="[ExportQuery1].[QuantityReceivedTotal].&amp;[64]"/>
            <x15:cachedUniqueName index="128" name="[ExportQuery1].[QuantityReceivedTotal].&amp;[111]"/>
            <x15:cachedUniqueName index="129" name="[ExportQuery1].[QuantityReceivedTotal].&amp;[34]"/>
            <x15:cachedUniqueName index="130" name="[ExportQuery1].[QuantityReceivedTotal].&amp;[43]"/>
            <x15:cachedUniqueName index="131" name="[ExportQuery1].[QuantityReceivedTotal].&amp;[53]"/>
            <x15:cachedUniqueName index="132" name="[ExportQuery1].[QuantityReceivedTotal].&amp;[104]"/>
            <x15:cachedUniqueName index="133" name="[ExportQuery1].[QuantityReceivedTotal].&amp;[31]"/>
            <x15:cachedUniqueName index="134" name="[ExportQuery1].[QuantityReceivedTotal].&amp;[195]"/>
          </x15:cachedUniqueNames>
        </ext>
      </extLst>
    </cacheField>
    <cacheField name="[ExportQuery13].[SupplierName].[SupplierName]" caption="SupplierName" numFmtId="0" hierarchy="27" level="1">
      <sharedItems containsSemiMixedTypes="0" containsNonDate="0" containsString="0"/>
    </cacheField>
  </cacheFields>
  <cacheHierarchies count="69">
    <cacheHierarchy uniqueName="[ExportQuery1].[SupplierClassDescription]" caption="SupplierClassDescription" attribute="1" defaultMemberUniqueName="[ExportQuery1].[SupplierClassDescription].[All]" allUniqueName="[ExportQuery1].[SupplierClassDescription].[All]" dimensionUniqueName="[ExportQuery1]" displayFolder="" count="0" memberValueDatatype="130" unbalanced="0"/>
    <cacheHierarchy uniqueName="[ExportQuery1].[SupplierName]" caption="SupplierName" attribute="1" defaultMemberUniqueName="[ExportQuery1].[SupplierName].[All]" allUniqueName="[ExportQuery1].[SupplierName].[All]" dimensionUniqueName="[ExportQuery1]" displayFolder="" count="2" memberValueDatatype="130" unbalanced="0">
      <fieldsUsage count="2">
        <fieldUsage x="-1"/>
        <fieldUsage x="0"/>
      </fieldsUsage>
    </cacheHierarchy>
    <cacheHierarchy uniqueName="[ExportQuery1].[PurchaseOrderNo]" caption="PurchaseOrderNo" attribute="1" defaultMemberUniqueName="[ExportQuery1].[PurchaseOrderNo].[All]" allUniqueName="[ExportQuery1].[PurchaseOrderNo].[All]" dimensionUniqueName="[ExportQuery1]" displayFolder="" count="0" memberValueDatatype="20" unbalanced="0"/>
    <cacheHierarchy uniqueName="[ExportQuery1].[RequestedDeliveryDate]" caption="RequestedDeliveryDate" attribute="1" time="1" defaultMemberUniqueName="[ExportQuery1].[RequestedDeliveryDate].[All]" allUniqueName="[ExportQuery1].[RequestedDeliveryDate].[All]" dimensionUniqueName="[ExportQuery1]" displayFolder="" count="0" memberValueDatatype="7" unbalanced="0"/>
    <cacheHierarchy uniqueName="[ExportQuery1].[RequestedDeliveryDock]" caption="RequestedDeliveryDock" attribute="1" defaultMemberUniqueName="[ExportQuery1].[RequestedDeliveryDock].[All]" allUniqueName="[ExportQuery1].[RequestedDeliveryDock].[All]" dimensionUniqueName="[ExportQuery1]" displayFolder="" count="0" memberValueDatatype="130" unbalanced="0"/>
    <cacheHierarchy uniqueName="[ExportQuery1].[SupplierAllowableTimeTolerance]" caption="SupplierAllowableTimeTolerance" attribute="1" defaultMemberUniqueName="[ExportQuery1].[SupplierAllowableTimeTolerance].[All]" allUniqueName="[ExportQuery1].[SupplierAllowableTimeTolerance].[All]" dimensionUniqueName="[ExportQuery1]" displayFolder="" count="0" memberValueDatatype="20" unbalanced="0"/>
    <cacheHierarchy uniqueName="[ExportQuery1].[PartNumber]" caption="PartNumber" attribute="1" defaultMemberUniqueName="[ExportQuery1].[PartNumber].[All]" allUniqueName="[ExportQuery1].[PartNumber].[All]" dimensionUniqueName="[ExportQuery1]" displayFolder="" count="0" memberValueDatatype="20" unbalanced="0"/>
    <cacheHierarchy uniqueName="[ExportQuery1].[PartDescription]" caption="PartDescription" attribute="1" defaultMemberUniqueName="[ExportQuery1].[PartDescription].[All]" allUniqueName="[ExportQuery1].[PartDescription].[All]" dimensionUniqueName="[ExportQuery1]" displayFolder="" count="0" memberValueDatatype="130" unbalanced="0"/>
    <cacheHierarchy uniqueName="[ExportQuery1].[QuantityOrdered]" caption="QuantityOrdered" attribute="1" defaultMemberUniqueName="[ExportQuery1].[QuantityOrdered].[All]" allUniqueName="[ExportQuery1].[QuantityOrdered].[All]" dimensionUniqueName="[ExportQuery1]" displayFolder="" count="0" memberValueDatatype="20" unbalanced="0"/>
    <cacheHierarchy uniqueName="[ExportQuery1].[UOMDescription]" caption="UOMDescription" attribute="1" defaultMemberUniqueName="[ExportQuery1].[UOMDescription].[All]" allUniqueName="[ExportQuery1].[UOMDescription].[All]" dimensionUniqueName="[ExportQuery1]" displayFolder="" count="0" memberValueDatatype="130" unbalanced="0"/>
    <cacheHierarchy uniqueName="[ExportQuery1].[PurchasingCost]" caption="PurchasingCost" attribute="1" defaultMemberUniqueName="[ExportQuery1].[PurchasingCost].[All]" allUniqueName="[ExportQuery1].[PurchasingCost].[All]" dimensionUniqueName="[ExportQuery1]" displayFolder="" count="0" memberValueDatatype="5" unbalanced="0"/>
    <cacheHierarchy uniqueName="[ExportQuery1].[ReceiptDate]" caption="ReceiptDate" attribute="1" time="1" defaultMemberUniqueName="[ExportQuery1].[ReceiptDate].[All]" allUniqueName="[ExportQuery1].[ReceiptDate].[All]" dimensionUniqueName="[ExportQuery1]" displayFolder="" count="2" memberValueDatatype="7" unbalanced="0"/>
    <cacheHierarchy uniqueName="[ExportQuery1].[ReceivingDock]" caption="ReceivingDock" attribute="1" defaultMemberUniqueName="[ExportQuery1].[ReceivingDock].[All]" allUniqueName="[ExportQuery1].[ReceivingDock].[All]" dimensionUniqueName="[ExportQuery1]" displayFolder="" count="0" memberValueDatatype="130" unbalanced="0"/>
    <cacheHierarchy uniqueName="[ExportQuery1].[QuantityReceivedTotal]" caption="QuantityReceivedTotal" attribute="1" defaultMemberUniqueName="[ExportQuery1].[QuantityReceivedTotal].[All]" allUniqueName="[ExportQuery1].[QuantityReceivedTotal].[All]" dimensionUniqueName="[ExportQuery1]" displayFolder="" count="2" memberValueDatatype="20" unbalanced="0">
      <fieldsUsage count="2">
        <fieldUsage x="-1"/>
        <fieldUsage x="2"/>
      </fieldsUsage>
    </cacheHierarchy>
    <cacheHierarchy uniqueName="[ExportQuery1].[QuantityScrapped]" caption="QuantityScrapped" attribute="1" defaultMemberUniqueName="[ExportQuery1].[QuantityScrapped].[All]" allUniqueName="[ExportQuery1].[QuantityScrapped].[All]" dimensionUniqueName="[ExportQuery1]" displayFolder="" count="0" memberValueDatatype="20" unbalanced="0"/>
    <cacheHierarchy uniqueName="[ExportQuery1].[ScrapReason]" caption="ScrapReason" attribute="1" defaultMemberUniqueName="[ExportQuery1].[ScrapReason].[All]" allUniqueName="[ExportQuery1].[ScrapReason].[All]" dimensionUniqueName="[ExportQuery1]" displayFolder="" count="0" memberValueDatatype="130" unbalanced="0"/>
    <cacheHierarchy uniqueName="[ExportQuery1].[InventoryClassCode]" caption="InventoryClassCode" attribute="1" defaultMemberUniqueName="[ExportQuery1].[InventoryClassCode].[All]" allUniqueName="[ExportQuery1].[InventoryClassCode].[All]" dimensionUniqueName="[ExportQuery1]" displayFolder="" count="0" memberValueDatatype="130" unbalanced="0"/>
    <cacheHierarchy uniqueName="[ExportQuery1].[InventoryClassDescription]" caption="InventoryClassDescription" attribute="1" defaultMemberUniqueName="[ExportQuery1].[InventoryClassDescription].[All]" allUniqueName="[ExportQuery1].[InventoryClassDescription].[All]" dimensionUniqueName="[ExportQuery1]" displayFolder="" count="0" memberValueDatatype="130" unbalanced="0"/>
    <cacheHierarchy uniqueName="[ExportQuery1].[AllowableReceivingTolerance]" caption="AllowableReceivingTolerance" attribute="1" defaultMemberUniqueName="[ExportQuery1].[AllowableReceivingTolerance].[All]" allUniqueName="[ExportQuery1].[AllowableReceivingTolerance].[All]" dimensionUniqueName="[ExportQuery1]" displayFolder="" count="0" memberValueDatatype="5" unbalanced="0"/>
    <cacheHierarchy uniqueName="[ExportQuery1].[LocationAccuracyKPI]" caption="LocationAccuracyKPI" attribute="1" defaultMemberUniqueName="[ExportQuery1].[LocationAccuracyKPI].[All]" allUniqueName="[ExportQuery1].[LocationAccuracyKPI].[All]" dimensionUniqueName="[ExportQuery1]" displayFolder="" count="0" memberValueDatatype="20" unbalanced="0"/>
    <cacheHierarchy uniqueName="[ExportQuery1].[QuantityAccuracyKPI]" caption="QuantityAccuracyKPI" attribute="1" defaultMemberUniqueName="[ExportQuery1].[QuantityAccuracyKPI].[All]" allUniqueName="[ExportQuery1].[QuantityAccuracyKPI].[All]" dimensionUniqueName="[ExportQuery1]" displayFolder="" count="0" memberValueDatatype="20" unbalanced="0"/>
    <cacheHierarchy uniqueName="[ExportQuery1].[VendorCommitDateAchievementKPI]" caption="VendorCommitDateAchievementKPI" attribute="1" defaultMemberUniqueName="[ExportQuery1].[VendorCommitDateAchievementKPI].[All]" allUniqueName="[ExportQuery1].[VendorCommitDateAchievementKPI].[All]" dimensionUniqueName="[ExportQuery1]" displayFolder="" count="0" memberValueDatatype="20" unbalanced="0"/>
    <cacheHierarchy uniqueName="[ExportQuery1].[RequestedDeliveryDate (Month)]" caption="RequestedDeliveryDate (Month)" attribute="1" defaultMemberUniqueName="[ExportQuery1].[RequestedDeliveryDate (Month)].[All]" allUniqueName="[ExportQuery1].[RequestedDeliveryDate (Month)].[All]" dimensionUniqueName="[ExportQuery1]" displayFolder="" count="0" memberValueDatatype="130" unbalanced="0"/>
    <cacheHierarchy uniqueName="[ExportQuery1].[ItemAccuracyKPI]" caption="ItemAccuracyKPI" attribute="1" defaultMemberUniqueName="[ExportQuery1].[ItemAccuracyKPI].[All]" allUniqueName="[ExportQuery1].[ItemAccuracyKPI].[All]" dimensionUniqueName="[ExportQuery1]" displayFolder="" count="0" memberValueDatatype="20" unbalanced="0"/>
    <cacheHierarchy uniqueName="[ExportQuery1].[DamageFreeKPI]" caption="DamageFreeKPI" attribute="1" defaultMemberUniqueName="[ExportQuery1].[DamageFreeKPI].[All]" allUniqueName="[ExportQuery1].[DamageFreeKPI].[All]" dimensionUniqueName="[ExportQuery1]" displayFolder="" count="0" memberValueDatatype="20" unbalanced="0"/>
    <cacheHierarchy uniqueName="[ExportQuery1].[DefectFreeKPI]" caption="DefectFreeKPI" attribute="1" defaultMemberUniqueName="[ExportQuery1].[DefectFreeKPI].[All]" allUniqueName="[ExportQuery1].[DefectFreeKPI].[All]" dimensionUniqueName="[ExportQuery1]" displayFolder="" count="0" memberValueDatatype="20" unbalanced="0"/>
    <cacheHierarchy uniqueName="[ExportQuery13].[SupplierClassDescription]" caption="SupplierClassDescription" attribute="1" defaultMemberUniqueName="[ExportQuery13].[SupplierClassDescription].[All]" allUniqueName="[ExportQuery13].[SupplierClassDescription].[All]" dimensionUniqueName="[ExportQuery13]" displayFolder="" count="0" memberValueDatatype="130" unbalanced="0"/>
    <cacheHierarchy uniqueName="[ExportQuery13].[SupplierName]" caption="SupplierName" attribute="1" defaultMemberUniqueName="[ExportQuery13].[SupplierName].[All]" allUniqueName="[ExportQuery13].[SupplierName].[All]" dimensionUniqueName="[ExportQuery13]" displayFolder="" count="2" memberValueDatatype="130" unbalanced="0">
      <fieldsUsage count="2">
        <fieldUsage x="-1"/>
        <fieldUsage x="3"/>
      </fieldsUsage>
    </cacheHierarchy>
    <cacheHierarchy uniqueName="[ExportQuery13].[PurchaseOrderNo]" caption="PurchaseOrderNo" attribute="1" defaultMemberUniqueName="[ExportQuery13].[PurchaseOrderNo].[All]" allUniqueName="[ExportQuery13].[PurchaseOrderNo].[All]" dimensionUniqueName="[ExportQuery13]" displayFolder="" count="0" memberValueDatatype="20" unbalanced="0"/>
    <cacheHierarchy uniqueName="[ExportQuery13].[RequestedDeliveryDate]" caption="RequestedDeliveryDate" attribute="1" time="1" defaultMemberUniqueName="[ExportQuery13].[RequestedDeliveryDate].[All]" allUniqueName="[ExportQuery13].[RequestedDeliveryDate].[All]" dimensionUniqueName="[ExportQuery13]" displayFolder="" count="0" memberValueDatatype="7" unbalanced="0"/>
    <cacheHierarchy uniqueName="[ExportQuery13].[RequestedDeliveryDock]" caption="RequestedDeliveryDock" attribute="1" defaultMemberUniqueName="[ExportQuery13].[RequestedDeliveryDock].[All]" allUniqueName="[ExportQuery13].[RequestedDeliveryDock].[All]" dimensionUniqueName="[ExportQuery13]" displayFolder="" count="0" memberValueDatatype="130" unbalanced="0"/>
    <cacheHierarchy uniqueName="[ExportQuery13].[SupplierAllowableTimeTolerance]" caption="SupplierAllowableTimeTolerance" attribute="1" defaultMemberUniqueName="[ExportQuery13].[SupplierAllowableTimeTolerance].[All]" allUniqueName="[ExportQuery13].[SupplierAllowableTimeTolerance].[All]" dimensionUniqueName="[ExportQuery13]" displayFolder="" count="0" memberValueDatatype="20" unbalanced="0"/>
    <cacheHierarchy uniqueName="[ExportQuery13].[PartNumber]" caption="PartNumber" attribute="1" defaultMemberUniqueName="[ExportQuery13].[PartNumber].[All]" allUniqueName="[ExportQuery13].[PartNumber].[All]" dimensionUniqueName="[ExportQuery13]" displayFolder="" count="0" memberValueDatatype="20" unbalanced="0"/>
    <cacheHierarchy uniqueName="[ExportQuery13].[PartDescription]" caption="PartDescription" attribute="1" defaultMemberUniqueName="[ExportQuery13].[PartDescription].[All]" allUniqueName="[ExportQuery13].[PartDescription].[All]" dimensionUniqueName="[ExportQuery13]" displayFolder="" count="0" memberValueDatatype="130" unbalanced="0"/>
    <cacheHierarchy uniqueName="[ExportQuery13].[QuantityOrdered]" caption="QuantityOrdered" attribute="1" defaultMemberUniqueName="[ExportQuery13].[QuantityOrdered].[All]" allUniqueName="[ExportQuery13].[QuantityOrdered].[All]" dimensionUniqueName="[ExportQuery13]" displayFolder="" count="0" memberValueDatatype="20" unbalanced="0"/>
    <cacheHierarchy uniqueName="[ExportQuery13].[UOMDescription]" caption="UOMDescription" attribute="1" defaultMemberUniqueName="[ExportQuery13].[UOMDescription].[All]" allUniqueName="[ExportQuery13].[UOMDescription].[All]" dimensionUniqueName="[ExportQuery13]" displayFolder="" count="0" memberValueDatatype="130" unbalanced="0"/>
    <cacheHierarchy uniqueName="[ExportQuery13].[PurchasingCost]" caption="PurchasingCost" attribute="1" defaultMemberUniqueName="[ExportQuery13].[PurchasingCost].[All]" allUniqueName="[ExportQuery13].[PurchasingCost].[All]" dimensionUniqueName="[ExportQuery13]" displayFolder="" count="0" memberValueDatatype="5" unbalanced="0"/>
    <cacheHierarchy uniqueName="[ExportQuery13].[ReceiptDate]" caption="ReceiptDate" attribute="1" time="1" defaultMemberUniqueName="[ExportQuery13].[ReceiptDate].[All]" allUniqueName="[ExportQuery13].[ReceiptDate].[All]" dimensionUniqueName="[ExportQuery13]" displayFolder="" count="0" memberValueDatatype="7" unbalanced="0"/>
    <cacheHierarchy uniqueName="[ExportQuery13].[ReceivingDock]" caption="ReceivingDock" attribute="1" defaultMemberUniqueName="[ExportQuery13].[ReceivingDock].[All]" allUniqueName="[ExportQuery13].[ReceivingDock].[All]" dimensionUniqueName="[ExportQuery13]" displayFolder="" count="0" memberValueDatatype="130" unbalanced="0"/>
    <cacheHierarchy uniqueName="[ExportQuery13].[QuantityReceivedTotal]" caption="QuantityReceivedTotal" attribute="1" defaultMemberUniqueName="[ExportQuery13].[QuantityReceivedTotal].[All]" allUniqueName="[ExportQuery13].[QuantityReceivedTotal].[All]" dimensionUniqueName="[ExportQuery13]" displayFolder="" count="0" memberValueDatatype="20" unbalanced="0"/>
    <cacheHierarchy uniqueName="[ExportQuery13].[QuantityScrapped]" caption="QuantityScrapped" attribute="1" defaultMemberUniqueName="[ExportQuery13].[QuantityScrapped].[All]" allUniqueName="[ExportQuery13].[QuantityScrapped].[All]" dimensionUniqueName="[ExportQuery13]" displayFolder="" count="0" memberValueDatatype="20" unbalanced="0"/>
    <cacheHierarchy uniqueName="[ExportQuery13].[ScrapReason]" caption="ScrapReason" attribute="1" defaultMemberUniqueName="[ExportQuery13].[ScrapReason].[All]" allUniqueName="[ExportQuery13].[ScrapReason].[All]" dimensionUniqueName="[ExportQuery13]" displayFolder="" count="0" memberValueDatatype="130" unbalanced="0"/>
    <cacheHierarchy uniqueName="[ExportQuery13].[InventoryClassCode]" caption="InventoryClassCode" attribute="1" defaultMemberUniqueName="[ExportQuery13].[InventoryClassCode].[All]" allUniqueName="[ExportQuery13].[InventoryClassCode].[All]" dimensionUniqueName="[ExportQuery13]" displayFolder="" count="0" memberValueDatatype="130" unbalanced="0"/>
    <cacheHierarchy uniqueName="[ExportQuery13].[InventoryClassDescription]" caption="InventoryClassDescription" attribute="1" defaultMemberUniqueName="[ExportQuery13].[InventoryClassDescription].[All]" allUniqueName="[ExportQuery13].[InventoryClassDescription].[All]" dimensionUniqueName="[ExportQuery13]" displayFolder="" count="0" memberValueDatatype="130" unbalanced="0"/>
    <cacheHierarchy uniqueName="[ExportQuery13].[AllowableReceivingTolerance]" caption="AllowableReceivingTolerance" attribute="1" defaultMemberUniqueName="[ExportQuery13].[AllowableReceivingTolerance].[All]" allUniqueName="[ExportQuery13].[AllowableReceivingTolerance].[All]" dimensionUniqueName="[ExportQuery13]" displayFolder="" count="0" memberValueDatatype="5" unbalanced="0"/>
    <cacheHierarchy uniqueName="[ExportQuery13].[Missing Quantity ordered, Purchase cost or Quantity received]" caption="Missing Quantity ordered, Purchase cost or Quantity received" attribute="1" defaultMemberUniqueName="[ExportQuery13].[Missing Quantity ordered, Purchase cost or Quantity received].[All]" allUniqueName="[ExportQuery13].[Missing Quantity ordered, Purchase cost or Quantity received].[All]" dimensionUniqueName="[ExportQuery13]" displayFolder="" count="0" memberValueDatatype="11" unbalanced="0"/>
    <cacheHierarchy uniqueName="[ExportQuery13].[Duplicate Check]" caption="Duplicate Check" attribute="1" defaultMemberUniqueName="[ExportQuery13].[Duplicate Check].[All]" allUniqueName="[ExportQuery13].[Duplicate Check].[All]" dimensionUniqueName="[ExportQuery13]" displayFolder="" count="0" memberValueDatatype="130" unbalanced="0"/>
    <cacheHierarchy uniqueName="[ExportQuery13].[Numeric Fields]" caption="Numeric Fields" attribute="1" defaultMemberUniqueName="[ExportQuery13].[Numeric Fields].[All]" allUniqueName="[ExportQuery13].[Numeric Fields].[All]" dimensionUniqueName="[ExportQuery13]" displayFolder="" count="0" memberValueDatatype="11" unbalanced="0"/>
    <cacheHierarchy uniqueName="[ExportQuery13].[Text Fields]" caption="Text Fields" attribute="1" defaultMemberUniqueName="[ExportQuery13].[Text Fields].[All]" allUniqueName="[ExportQuery13].[Text Fields].[All]" dimensionUniqueName="[ExportQuery13]" displayFolder="" count="0" memberValueDatatype="11" unbalanced="0"/>
    <cacheHierarchy uniqueName="[ExportQuery13].[Part Number Length]" caption="Part Number Length" attribute="1" defaultMemberUniqueName="[ExportQuery13].[Part Number Length].[All]" allUniqueName="[ExportQuery13].[Part Number Length].[All]" dimensionUniqueName="[ExportQuery13]" displayFolder="" count="0" memberValueDatatype="11" unbalanced="0"/>
    <cacheHierarchy uniqueName="[ExportQuery13].[Missing Scrap Reason]" caption="Missing Scrap Reason" attribute="1" defaultMemberUniqueName="[ExportQuery13].[Missing Scrap Reason].[All]" allUniqueName="[ExportQuery13].[Missing Scrap Reason].[All]" dimensionUniqueName="[ExportQuery13]" displayFolder="" count="0" memberValueDatatype="130" unbalanced="0"/>
    <cacheHierarchy uniqueName="[ExportQuery13].[Description of Issue]" caption="Description of Issue" attribute="1" defaultMemberUniqueName="[ExportQuery13].[Description of Issue].[All]" allUniqueName="[ExportQuery13].[Description of Issue].[All]" dimensionUniqueName="[ExportQuery13]" displayFolder="" count="0" memberValueDatatype="130" unbalanced="0"/>
    <cacheHierarchy uniqueName="[ExportQuery13].[Perfect Record]" caption="Perfect Record" attribute="1" defaultMemberUniqueName="[ExportQuery13].[Perfect Record].[All]" allUniqueName="[ExportQuery13].[Perfect Record].[All]" dimensionUniqueName="[ExportQuery13]" displayFolder="" count="0" memberValueDatatype="130" unbalanced="0"/>
    <cacheHierarchy uniqueName="[ExportQuery1].[RequestedDeliveryDate (Month Index)]" caption="RequestedDeliveryDate (Month Index)" attribute="1" defaultMemberUniqueName="[ExportQuery1].[RequestedDeliveryDate (Month Index)].[All]" allUniqueName="[ExportQuery1].[RequestedDeliveryDate (Month Index)].[All]" dimensionUniqueName="[ExportQuery1]" displayFolder="" count="0" memberValueDatatype="20" unbalanced="0" hidden="1"/>
    <cacheHierarchy uniqueName="[Measures].[__XL_Count ExportQuery1]" caption="__XL_Count ExportQuery1" measure="1" displayFolder="" measureGroup="ExportQuery1" count="0" hidden="1"/>
    <cacheHierarchy uniqueName="[Measures].[__XL_Count ExportQuery13]" caption="__XL_Count ExportQuery13" measure="1" displayFolder="" measureGroup="ExportQuery13" count="0" hidden="1"/>
    <cacheHierarchy uniqueName="[Measures].[__No measures defined]" caption="__No measures defined" measure="1" displayFolder="" count="0" hidden="1"/>
    <cacheHierarchy uniqueName="[Measures].[Sum of LocationAccuracyKPI]" caption="Sum of LocationAccuracyKPI" measure="1" displayFolder="" measureGroup="ExportQuery1" count="0" hidden="1">
      <extLst>
        <ext xmlns:x15="http://schemas.microsoft.com/office/spreadsheetml/2010/11/main" uri="{B97F6D7D-B522-45F9-BDA1-12C45D357490}">
          <x15:cacheHierarchy aggregatedColumn="19"/>
        </ext>
      </extLst>
    </cacheHierarchy>
    <cacheHierarchy uniqueName="[Measures].[Average of LocationAccuracyKPI]" caption="Average of LocationAccuracyKPI" measure="1" displayFolder="" measureGroup="ExportQuery1" count="0" hidden="1">
      <extLst>
        <ext xmlns:x15="http://schemas.microsoft.com/office/spreadsheetml/2010/11/main" uri="{B97F6D7D-B522-45F9-BDA1-12C45D357490}">
          <x15:cacheHierarchy aggregatedColumn="19"/>
        </ext>
      </extLst>
    </cacheHierarchy>
    <cacheHierarchy uniqueName="[Measures].[Sum of QuantityAccuracyKPI]" caption="Sum of QuantityAccuracyKPI" measure="1" displayFolder="" measureGroup="ExportQuery1" count="0" hidden="1">
      <extLst>
        <ext xmlns:x15="http://schemas.microsoft.com/office/spreadsheetml/2010/11/main" uri="{B97F6D7D-B522-45F9-BDA1-12C45D357490}">
          <x15:cacheHierarchy aggregatedColumn="20"/>
        </ext>
      </extLst>
    </cacheHierarchy>
    <cacheHierarchy uniqueName="[Measures].[Average of QuantityAccuracyKPI]" caption="Average of QuantityAccuracyKPI" measure="1" displayFolder="" measureGroup="ExportQuery1" count="0" hidden="1">
      <extLst>
        <ext xmlns:x15="http://schemas.microsoft.com/office/spreadsheetml/2010/11/main" uri="{B97F6D7D-B522-45F9-BDA1-12C45D357490}">
          <x15:cacheHierarchy aggregatedColumn="20"/>
        </ext>
      </extLst>
    </cacheHierarchy>
    <cacheHierarchy uniqueName="[Measures].[Sum of VendorCommitDateAchievementKPI]" caption="Sum of VendorCommitDateAchievementKPI" measure="1" displayFolder="" measureGroup="ExportQuery1" count="0" hidden="1">
      <extLst>
        <ext xmlns:x15="http://schemas.microsoft.com/office/spreadsheetml/2010/11/main" uri="{B97F6D7D-B522-45F9-BDA1-12C45D357490}">
          <x15:cacheHierarchy aggregatedColumn="21"/>
        </ext>
      </extLst>
    </cacheHierarchy>
    <cacheHierarchy uniqueName="[Measures].[Average of VendorCommitDateAchievementKPI]" caption="Average of VendorCommitDateAchievementKPI" measure="1" displayFolder="" measureGroup="ExportQuery1" count="0" hidden="1">
      <extLst>
        <ext xmlns:x15="http://schemas.microsoft.com/office/spreadsheetml/2010/11/main" uri="{B97F6D7D-B522-45F9-BDA1-12C45D357490}">
          <x15:cacheHierarchy aggregatedColumn="21"/>
        </ext>
      </extLst>
    </cacheHierarchy>
    <cacheHierarchy uniqueName="[Measures].[Sum of ItemAccuracyKPI]" caption="Sum of ItemAccuracyKPI" measure="1" displayFolder="" measureGroup="ExportQuery1" count="0" hidden="1">
      <extLst>
        <ext xmlns:x15="http://schemas.microsoft.com/office/spreadsheetml/2010/11/main" uri="{B97F6D7D-B522-45F9-BDA1-12C45D357490}">
          <x15:cacheHierarchy aggregatedColumn="23"/>
        </ext>
      </extLst>
    </cacheHierarchy>
    <cacheHierarchy uniqueName="[Measures].[Average of ItemAccuracyKPI]" caption="Average of ItemAccuracyKPI" measure="1" displayFolder="" measureGroup="ExportQuery1"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DefectFreeKPI]" caption="Sum of DefectFreeKPI" measure="1" displayFolder="" measureGroup="ExportQuery1" count="0" hidden="1">
      <extLst>
        <ext xmlns:x15="http://schemas.microsoft.com/office/spreadsheetml/2010/11/main" uri="{B97F6D7D-B522-45F9-BDA1-12C45D357490}">
          <x15:cacheHierarchy aggregatedColumn="25"/>
        </ext>
      </extLst>
    </cacheHierarchy>
    <cacheHierarchy uniqueName="[Measures].[Sum of DamageFreeKPI]" caption="Sum of DamageFreeKPI" measure="1" displayFolder="" measureGroup="ExportQuery1" count="0" hidden="1">
      <extLst>
        <ext xmlns:x15="http://schemas.microsoft.com/office/spreadsheetml/2010/11/main" uri="{B97F6D7D-B522-45F9-BDA1-12C45D357490}">
          <x15:cacheHierarchy aggregatedColumn="24"/>
        </ext>
      </extLst>
    </cacheHierarchy>
    <cacheHierarchy uniqueName="[Measures].[Average of DefectFreeKPI]" caption="Average of DefectFreeKPI" measure="1" displayFolder="" measureGroup="ExportQuery1" count="0" hidden="1">
      <extLst>
        <ext xmlns:x15="http://schemas.microsoft.com/office/spreadsheetml/2010/11/main" uri="{B97F6D7D-B522-45F9-BDA1-12C45D357490}">
          <x15:cacheHierarchy aggregatedColumn="25"/>
        </ext>
      </extLst>
    </cacheHierarchy>
    <cacheHierarchy uniqueName="[Measures].[Average of DamageFreeKPI]" caption="Average of DamageFreeKPI" measure="1" displayFolder="" measureGroup="ExportQuery1" count="0" hidden="1">
      <extLst>
        <ext xmlns:x15="http://schemas.microsoft.com/office/spreadsheetml/2010/11/main" uri="{B97F6D7D-B522-45F9-BDA1-12C45D357490}">
          <x15:cacheHierarchy aggregatedColumn="24"/>
        </ext>
      </extLst>
    </cacheHierarchy>
  </cacheHierarchies>
  <kpis count="0"/>
  <dimensions count="3">
    <dimension name="ExportQuery1" uniqueName="[ExportQuery1]" caption="ExportQuery1"/>
    <dimension name="ExportQuery13" uniqueName="[ExportQuery13]" caption="ExportQuery13"/>
    <dimension measure="1" name="Measures" uniqueName="[Measures]" caption="Measures"/>
  </dimensions>
  <measureGroups count="2">
    <measureGroup name="ExportQuery1" caption="ExportQuery1"/>
    <measureGroup name="ExportQuery13" caption="ExportQuery13"/>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essing" refreshedDate="44910.81422951389" backgroundQuery="1" createdVersion="7" refreshedVersion="8" minRefreshableVersion="3" recordCount="0" supportSubquery="1" supportAdvancedDrill="1" xr:uid="{083B0FBE-51F6-412C-B92D-83F53C044199}">
  <cacheSource type="external" connectionId="3"/>
  <cacheFields count="4">
    <cacheField name="[ExportQuery1].[SupplierName].[SupplierName]" caption="SupplierName" numFmtId="0" hierarchy="1" level="1">
      <sharedItems count="34">
        <s v="AJ Audio Surpluss"/>
        <s v="Arnold Metals"/>
        <s v="Central VAC Installers"/>
        <s v="Charlie's Hardwood"/>
        <s v="Crazy Carpets R Us"/>
        <s v="Delux Jacuzzi"/>
        <s v="Drywall Surplus"/>
        <s v="Exterior Home Outfitters"/>
        <s v="For U Countertops"/>
        <s v="Frans Fancy Fireplaces"/>
        <s v="Furnace Man"/>
        <s v="Greg's Windows and Glass"/>
        <s v="Home Appliance Warehouse"/>
        <s v="Home Décor Depot"/>
        <s v="Jefferson Concrete Suppliers"/>
        <s v="Kitchener Home Appliances"/>
        <s v="Larry Lit's Lighting"/>
        <s v="Marg's Bathroom Fittings"/>
        <s v="Metal Fixture Designs"/>
        <s v="Paint Surplus"/>
        <s v="Painting and Wallpaper Supplies Depot"/>
        <s v="Peter Piper"/>
        <s v="Premium Custom Floors"/>
        <s v="Sam's Home Ventilation Systems"/>
        <s v="Sheri Walter Paints"/>
        <s v="Solomon Siding Depot"/>
        <s v="Stone and Tile Depot"/>
        <s v="The Cabinet People"/>
        <s v="The Electric Wire Depot"/>
        <s v="The Finer Side Fixtures"/>
        <s v="The Insulators"/>
        <s v="The Lumber Yard"/>
        <s v="The Roofers"/>
        <s v="The Softer Side"/>
      </sharedItems>
    </cacheField>
    <cacheField name="[ExportQuery1].[RequestedDeliveryDock].[RequestedDeliveryDock]" caption="RequestedDeliveryDock" numFmtId="0" hierarchy="4" level="1">
      <sharedItems containsNonDate="0" count="13">
        <s v="A1"/>
        <s v="A3"/>
        <s v="A4"/>
        <s v="B1"/>
        <s v="B2"/>
        <s v="B3"/>
        <s v="C2"/>
        <s v="B4"/>
        <s v="C1"/>
        <s v="A2"/>
        <s v="D2"/>
        <s v="C3"/>
        <s v="C4"/>
      </sharedItems>
    </cacheField>
    <cacheField name="[Measures].[Average of LocationAccuracyKPI]" caption="Average of LocationAccuracyKPI" numFmtId="0" hierarchy="58" level="32767"/>
    <cacheField name="[ExportQuery13].[SupplierName].[SupplierName]" caption="SupplierName" numFmtId="0" hierarchy="27" level="1">
      <sharedItems containsSemiMixedTypes="0" containsNonDate="0" containsString="0"/>
    </cacheField>
  </cacheFields>
  <cacheHierarchies count="69">
    <cacheHierarchy uniqueName="[ExportQuery1].[SupplierClassDescription]" caption="SupplierClassDescription" attribute="1" defaultMemberUniqueName="[ExportQuery1].[SupplierClassDescription].[All]" allUniqueName="[ExportQuery1].[SupplierClassDescription].[All]" dimensionUniqueName="[ExportQuery1]" displayFolder="" count="2" memberValueDatatype="130" unbalanced="0"/>
    <cacheHierarchy uniqueName="[ExportQuery1].[SupplierName]" caption="SupplierName" attribute="1" defaultMemberUniqueName="[ExportQuery1].[SupplierName].[All]" allUniqueName="[ExportQuery1].[SupplierName].[All]" dimensionUniqueName="[ExportQuery1]" displayFolder="" count="2" memberValueDatatype="130" unbalanced="0">
      <fieldsUsage count="2">
        <fieldUsage x="-1"/>
        <fieldUsage x="0"/>
      </fieldsUsage>
    </cacheHierarchy>
    <cacheHierarchy uniqueName="[ExportQuery1].[PurchaseOrderNo]" caption="PurchaseOrderNo" attribute="1" defaultMemberUniqueName="[ExportQuery1].[PurchaseOrderNo].[All]" allUniqueName="[ExportQuery1].[PurchaseOrderNo].[All]" dimensionUniqueName="[ExportQuery1]" displayFolder="" count="0" memberValueDatatype="20" unbalanced="0"/>
    <cacheHierarchy uniqueName="[ExportQuery1].[RequestedDeliveryDate]" caption="RequestedDeliveryDate" attribute="1" time="1" defaultMemberUniqueName="[ExportQuery1].[RequestedDeliveryDate].[All]" allUniqueName="[ExportQuery1].[RequestedDeliveryDate].[All]" dimensionUniqueName="[ExportQuery1]" displayFolder="" count="0" memberValueDatatype="7" unbalanced="0"/>
    <cacheHierarchy uniqueName="[ExportQuery1].[RequestedDeliveryDock]" caption="RequestedDeliveryDock" attribute="1" defaultMemberUniqueName="[ExportQuery1].[RequestedDeliveryDock].[All]" allUniqueName="[ExportQuery1].[RequestedDeliveryDock].[All]" dimensionUniqueName="[ExportQuery1]" displayFolder="" count="2" memberValueDatatype="130" unbalanced="0">
      <fieldsUsage count="2">
        <fieldUsage x="-1"/>
        <fieldUsage x="1"/>
      </fieldsUsage>
    </cacheHierarchy>
    <cacheHierarchy uniqueName="[ExportQuery1].[SupplierAllowableTimeTolerance]" caption="SupplierAllowableTimeTolerance" attribute="1" defaultMemberUniqueName="[ExportQuery1].[SupplierAllowableTimeTolerance].[All]" allUniqueName="[ExportQuery1].[SupplierAllowableTimeTolerance].[All]" dimensionUniqueName="[ExportQuery1]" displayFolder="" count="0" memberValueDatatype="20" unbalanced="0"/>
    <cacheHierarchy uniqueName="[ExportQuery1].[PartNumber]" caption="PartNumber" attribute="1" defaultMemberUniqueName="[ExportQuery1].[PartNumber].[All]" allUniqueName="[ExportQuery1].[PartNumber].[All]" dimensionUniqueName="[ExportQuery1]" displayFolder="" count="0" memberValueDatatype="20" unbalanced="0"/>
    <cacheHierarchy uniqueName="[ExportQuery1].[PartDescription]" caption="PartDescription" attribute="1" defaultMemberUniqueName="[ExportQuery1].[PartDescription].[All]" allUniqueName="[ExportQuery1].[PartDescription].[All]" dimensionUniqueName="[ExportQuery1]" displayFolder="" count="0" memberValueDatatype="130" unbalanced="0"/>
    <cacheHierarchy uniqueName="[ExportQuery1].[QuantityOrdered]" caption="QuantityOrdered" attribute="1" defaultMemberUniqueName="[ExportQuery1].[QuantityOrdered].[All]" allUniqueName="[ExportQuery1].[QuantityOrdered].[All]" dimensionUniqueName="[ExportQuery1]" displayFolder="" count="0" memberValueDatatype="20" unbalanced="0"/>
    <cacheHierarchy uniqueName="[ExportQuery1].[UOMDescription]" caption="UOMDescription" attribute="1" defaultMemberUniqueName="[ExportQuery1].[UOMDescription].[All]" allUniqueName="[ExportQuery1].[UOMDescription].[All]" dimensionUniqueName="[ExportQuery1]" displayFolder="" count="0" memberValueDatatype="130" unbalanced="0"/>
    <cacheHierarchy uniqueName="[ExportQuery1].[PurchasingCost]" caption="PurchasingCost" attribute="1" defaultMemberUniqueName="[ExportQuery1].[PurchasingCost].[All]" allUniqueName="[ExportQuery1].[PurchasingCost].[All]" dimensionUniqueName="[ExportQuery1]" displayFolder="" count="0" memberValueDatatype="5" unbalanced="0"/>
    <cacheHierarchy uniqueName="[ExportQuery1].[ReceiptDate]" caption="ReceiptDate" attribute="1" time="1" defaultMemberUniqueName="[ExportQuery1].[ReceiptDate].[All]" allUniqueName="[ExportQuery1].[ReceiptDate].[All]" dimensionUniqueName="[ExportQuery1]" displayFolder="" count="2" memberValueDatatype="7" unbalanced="0"/>
    <cacheHierarchy uniqueName="[ExportQuery1].[ReceivingDock]" caption="ReceivingDock" attribute="1" defaultMemberUniqueName="[ExportQuery1].[ReceivingDock].[All]" allUniqueName="[ExportQuery1].[ReceivingDock].[All]" dimensionUniqueName="[ExportQuery1]" displayFolder="" count="0" memberValueDatatype="130" unbalanced="0"/>
    <cacheHierarchy uniqueName="[ExportQuery1].[QuantityReceivedTotal]" caption="QuantityReceivedTotal" attribute="1" defaultMemberUniqueName="[ExportQuery1].[QuantityReceivedTotal].[All]" allUniqueName="[ExportQuery1].[QuantityReceivedTotal].[All]" dimensionUniqueName="[ExportQuery1]" displayFolder="" count="0" memberValueDatatype="20" unbalanced="0"/>
    <cacheHierarchy uniqueName="[ExportQuery1].[QuantityScrapped]" caption="QuantityScrapped" attribute="1" defaultMemberUniqueName="[ExportQuery1].[QuantityScrapped].[All]" allUniqueName="[ExportQuery1].[QuantityScrapped].[All]" dimensionUniqueName="[ExportQuery1]" displayFolder="" count="0" memberValueDatatype="20" unbalanced="0"/>
    <cacheHierarchy uniqueName="[ExportQuery1].[ScrapReason]" caption="ScrapReason" attribute="1" defaultMemberUniqueName="[ExportQuery1].[ScrapReason].[All]" allUniqueName="[ExportQuery1].[ScrapReason].[All]" dimensionUniqueName="[ExportQuery1]" displayFolder="" count="0" memberValueDatatype="130" unbalanced="0"/>
    <cacheHierarchy uniqueName="[ExportQuery1].[InventoryClassCode]" caption="InventoryClassCode" attribute="1" defaultMemberUniqueName="[ExportQuery1].[InventoryClassCode].[All]" allUniqueName="[ExportQuery1].[InventoryClassCode].[All]" dimensionUniqueName="[ExportQuery1]" displayFolder="" count="0" memberValueDatatype="130" unbalanced="0"/>
    <cacheHierarchy uniqueName="[ExportQuery1].[InventoryClassDescription]" caption="InventoryClassDescription" attribute="1" defaultMemberUniqueName="[ExportQuery1].[InventoryClassDescription].[All]" allUniqueName="[ExportQuery1].[InventoryClassDescription].[All]" dimensionUniqueName="[ExportQuery1]" displayFolder="" count="0" memberValueDatatype="130" unbalanced="0"/>
    <cacheHierarchy uniqueName="[ExportQuery1].[AllowableReceivingTolerance]" caption="AllowableReceivingTolerance" attribute="1" defaultMemberUniqueName="[ExportQuery1].[AllowableReceivingTolerance].[All]" allUniqueName="[ExportQuery1].[AllowableReceivingTolerance].[All]" dimensionUniqueName="[ExportQuery1]" displayFolder="" count="0" memberValueDatatype="5" unbalanced="0"/>
    <cacheHierarchy uniqueName="[ExportQuery1].[LocationAccuracyKPI]" caption="LocationAccuracyKPI" attribute="1" defaultMemberUniqueName="[ExportQuery1].[LocationAccuracyKPI].[All]" allUniqueName="[ExportQuery1].[LocationAccuracyKPI].[All]" dimensionUniqueName="[ExportQuery1]" displayFolder="" count="0" memberValueDatatype="20" unbalanced="0"/>
    <cacheHierarchy uniqueName="[ExportQuery1].[QuantityAccuracyKPI]" caption="QuantityAccuracyKPI" attribute="1" defaultMemberUniqueName="[ExportQuery1].[QuantityAccuracyKPI].[All]" allUniqueName="[ExportQuery1].[QuantityAccuracyKPI].[All]" dimensionUniqueName="[ExportQuery1]" displayFolder="" count="0" memberValueDatatype="20" unbalanced="0"/>
    <cacheHierarchy uniqueName="[ExportQuery1].[VendorCommitDateAchievementKPI]" caption="VendorCommitDateAchievementKPI" attribute="1" defaultMemberUniqueName="[ExportQuery1].[VendorCommitDateAchievementKPI].[All]" allUniqueName="[ExportQuery1].[VendorCommitDateAchievementKPI].[All]" dimensionUniqueName="[ExportQuery1]" displayFolder="" count="0" memberValueDatatype="20" unbalanced="0"/>
    <cacheHierarchy uniqueName="[ExportQuery1].[RequestedDeliveryDate (Month)]" caption="RequestedDeliveryDate (Month)" attribute="1" defaultMemberUniqueName="[ExportQuery1].[RequestedDeliveryDate (Month)].[All]" allUniqueName="[ExportQuery1].[RequestedDeliveryDate (Month)].[All]" dimensionUniqueName="[ExportQuery1]" displayFolder="" count="0" memberValueDatatype="130" unbalanced="0"/>
    <cacheHierarchy uniqueName="[ExportQuery1].[ItemAccuracyKPI]" caption="ItemAccuracyKPI" attribute="1" defaultMemberUniqueName="[ExportQuery1].[ItemAccuracyKPI].[All]" allUniqueName="[ExportQuery1].[ItemAccuracyKPI].[All]" dimensionUniqueName="[ExportQuery1]" displayFolder="" count="0" memberValueDatatype="20" unbalanced="0"/>
    <cacheHierarchy uniqueName="[ExportQuery1].[DamageFreeKPI]" caption="DamageFreeKPI" attribute="1" defaultMemberUniqueName="[ExportQuery1].[DamageFreeKPI].[All]" allUniqueName="[ExportQuery1].[DamageFreeKPI].[All]" dimensionUniqueName="[ExportQuery1]" displayFolder="" count="0" memberValueDatatype="20" unbalanced="0"/>
    <cacheHierarchy uniqueName="[ExportQuery1].[DefectFreeKPI]" caption="DefectFreeKPI" attribute="1" defaultMemberUniqueName="[ExportQuery1].[DefectFreeKPI].[All]" allUniqueName="[ExportQuery1].[DefectFreeKPI].[All]" dimensionUniqueName="[ExportQuery1]" displayFolder="" count="0" memberValueDatatype="20" unbalanced="0"/>
    <cacheHierarchy uniqueName="[ExportQuery13].[SupplierClassDescription]" caption="SupplierClassDescription" attribute="1" defaultMemberUniqueName="[ExportQuery13].[SupplierClassDescription].[All]" allUniqueName="[ExportQuery13].[SupplierClassDescription].[All]" dimensionUniqueName="[ExportQuery13]" displayFolder="" count="0" memberValueDatatype="130" unbalanced="0"/>
    <cacheHierarchy uniqueName="[ExportQuery13].[SupplierName]" caption="SupplierName" attribute="1" defaultMemberUniqueName="[ExportQuery13].[SupplierName].[All]" allUniqueName="[ExportQuery13].[SupplierName].[All]" dimensionUniqueName="[ExportQuery13]" displayFolder="" count="2" memberValueDatatype="130" unbalanced="0">
      <fieldsUsage count="2">
        <fieldUsage x="-1"/>
        <fieldUsage x="3"/>
      </fieldsUsage>
    </cacheHierarchy>
    <cacheHierarchy uniqueName="[ExportQuery13].[PurchaseOrderNo]" caption="PurchaseOrderNo" attribute="1" defaultMemberUniqueName="[ExportQuery13].[PurchaseOrderNo].[All]" allUniqueName="[ExportQuery13].[PurchaseOrderNo].[All]" dimensionUniqueName="[ExportQuery13]" displayFolder="" count="0" memberValueDatatype="20" unbalanced="0"/>
    <cacheHierarchy uniqueName="[ExportQuery13].[RequestedDeliveryDate]" caption="RequestedDeliveryDate" attribute="1" time="1" defaultMemberUniqueName="[ExportQuery13].[RequestedDeliveryDate].[All]" allUniqueName="[ExportQuery13].[RequestedDeliveryDate].[All]" dimensionUniqueName="[ExportQuery13]" displayFolder="" count="0" memberValueDatatype="7" unbalanced="0"/>
    <cacheHierarchy uniqueName="[ExportQuery13].[RequestedDeliveryDock]" caption="RequestedDeliveryDock" attribute="1" defaultMemberUniqueName="[ExportQuery13].[RequestedDeliveryDock].[All]" allUniqueName="[ExportQuery13].[RequestedDeliveryDock].[All]" dimensionUniqueName="[ExportQuery13]" displayFolder="" count="0" memberValueDatatype="130" unbalanced="0"/>
    <cacheHierarchy uniqueName="[ExportQuery13].[SupplierAllowableTimeTolerance]" caption="SupplierAllowableTimeTolerance" attribute="1" defaultMemberUniqueName="[ExportQuery13].[SupplierAllowableTimeTolerance].[All]" allUniqueName="[ExportQuery13].[SupplierAllowableTimeTolerance].[All]" dimensionUniqueName="[ExportQuery13]" displayFolder="" count="0" memberValueDatatype="20" unbalanced="0"/>
    <cacheHierarchy uniqueName="[ExportQuery13].[PartNumber]" caption="PartNumber" attribute="1" defaultMemberUniqueName="[ExportQuery13].[PartNumber].[All]" allUniqueName="[ExportQuery13].[PartNumber].[All]" dimensionUniqueName="[ExportQuery13]" displayFolder="" count="0" memberValueDatatype="20" unbalanced="0"/>
    <cacheHierarchy uniqueName="[ExportQuery13].[PartDescription]" caption="PartDescription" attribute="1" defaultMemberUniqueName="[ExportQuery13].[PartDescription].[All]" allUniqueName="[ExportQuery13].[PartDescription].[All]" dimensionUniqueName="[ExportQuery13]" displayFolder="" count="0" memberValueDatatype="130" unbalanced="0"/>
    <cacheHierarchy uniqueName="[ExportQuery13].[QuantityOrdered]" caption="QuantityOrdered" attribute="1" defaultMemberUniqueName="[ExportQuery13].[QuantityOrdered].[All]" allUniqueName="[ExportQuery13].[QuantityOrdered].[All]" dimensionUniqueName="[ExportQuery13]" displayFolder="" count="0" memberValueDatatype="20" unbalanced="0"/>
    <cacheHierarchy uniqueName="[ExportQuery13].[UOMDescription]" caption="UOMDescription" attribute="1" defaultMemberUniqueName="[ExportQuery13].[UOMDescription].[All]" allUniqueName="[ExportQuery13].[UOMDescription].[All]" dimensionUniqueName="[ExportQuery13]" displayFolder="" count="0" memberValueDatatype="130" unbalanced="0"/>
    <cacheHierarchy uniqueName="[ExportQuery13].[PurchasingCost]" caption="PurchasingCost" attribute="1" defaultMemberUniqueName="[ExportQuery13].[PurchasingCost].[All]" allUniqueName="[ExportQuery13].[PurchasingCost].[All]" dimensionUniqueName="[ExportQuery13]" displayFolder="" count="0" memberValueDatatype="5" unbalanced="0"/>
    <cacheHierarchy uniqueName="[ExportQuery13].[ReceiptDate]" caption="ReceiptDate" attribute="1" time="1" defaultMemberUniqueName="[ExportQuery13].[ReceiptDate].[All]" allUniqueName="[ExportQuery13].[ReceiptDate].[All]" dimensionUniqueName="[ExportQuery13]" displayFolder="" count="0" memberValueDatatype="7" unbalanced="0"/>
    <cacheHierarchy uniqueName="[ExportQuery13].[ReceivingDock]" caption="ReceivingDock" attribute="1" defaultMemberUniqueName="[ExportQuery13].[ReceivingDock].[All]" allUniqueName="[ExportQuery13].[ReceivingDock].[All]" dimensionUniqueName="[ExportQuery13]" displayFolder="" count="0" memberValueDatatype="130" unbalanced="0"/>
    <cacheHierarchy uniqueName="[ExportQuery13].[QuantityReceivedTotal]" caption="QuantityReceivedTotal" attribute="1" defaultMemberUniqueName="[ExportQuery13].[QuantityReceivedTotal].[All]" allUniqueName="[ExportQuery13].[QuantityReceivedTotal].[All]" dimensionUniqueName="[ExportQuery13]" displayFolder="" count="0" memberValueDatatype="20" unbalanced="0"/>
    <cacheHierarchy uniqueName="[ExportQuery13].[QuantityScrapped]" caption="QuantityScrapped" attribute="1" defaultMemberUniqueName="[ExportQuery13].[QuantityScrapped].[All]" allUniqueName="[ExportQuery13].[QuantityScrapped].[All]" dimensionUniqueName="[ExportQuery13]" displayFolder="" count="0" memberValueDatatype="20" unbalanced="0"/>
    <cacheHierarchy uniqueName="[ExportQuery13].[ScrapReason]" caption="ScrapReason" attribute="1" defaultMemberUniqueName="[ExportQuery13].[ScrapReason].[All]" allUniqueName="[ExportQuery13].[ScrapReason].[All]" dimensionUniqueName="[ExportQuery13]" displayFolder="" count="0" memberValueDatatype="130" unbalanced="0"/>
    <cacheHierarchy uniqueName="[ExportQuery13].[InventoryClassCode]" caption="InventoryClassCode" attribute="1" defaultMemberUniqueName="[ExportQuery13].[InventoryClassCode].[All]" allUniqueName="[ExportQuery13].[InventoryClassCode].[All]" dimensionUniqueName="[ExportQuery13]" displayFolder="" count="0" memberValueDatatype="130" unbalanced="0"/>
    <cacheHierarchy uniqueName="[ExportQuery13].[InventoryClassDescription]" caption="InventoryClassDescription" attribute="1" defaultMemberUniqueName="[ExportQuery13].[InventoryClassDescription].[All]" allUniqueName="[ExportQuery13].[InventoryClassDescription].[All]" dimensionUniqueName="[ExportQuery13]" displayFolder="" count="0" memberValueDatatype="130" unbalanced="0"/>
    <cacheHierarchy uniqueName="[ExportQuery13].[AllowableReceivingTolerance]" caption="AllowableReceivingTolerance" attribute="1" defaultMemberUniqueName="[ExportQuery13].[AllowableReceivingTolerance].[All]" allUniqueName="[ExportQuery13].[AllowableReceivingTolerance].[All]" dimensionUniqueName="[ExportQuery13]" displayFolder="" count="0" memberValueDatatype="5" unbalanced="0"/>
    <cacheHierarchy uniqueName="[ExportQuery13].[Missing Quantity ordered, Purchase cost or Quantity received]" caption="Missing Quantity ordered, Purchase cost or Quantity received" attribute="1" defaultMemberUniqueName="[ExportQuery13].[Missing Quantity ordered, Purchase cost or Quantity received].[All]" allUniqueName="[ExportQuery13].[Missing Quantity ordered, Purchase cost or Quantity received].[All]" dimensionUniqueName="[ExportQuery13]" displayFolder="" count="0" memberValueDatatype="11" unbalanced="0"/>
    <cacheHierarchy uniqueName="[ExportQuery13].[Duplicate Check]" caption="Duplicate Check" attribute="1" defaultMemberUniqueName="[ExportQuery13].[Duplicate Check].[All]" allUniqueName="[ExportQuery13].[Duplicate Check].[All]" dimensionUniqueName="[ExportQuery13]" displayFolder="" count="0" memberValueDatatype="130" unbalanced="0"/>
    <cacheHierarchy uniqueName="[ExportQuery13].[Numeric Fields]" caption="Numeric Fields" attribute="1" defaultMemberUniqueName="[ExportQuery13].[Numeric Fields].[All]" allUniqueName="[ExportQuery13].[Numeric Fields].[All]" dimensionUniqueName="[ExportQuery13]" displayFolder="" count="0" memberValueDatatype="11" unbalanced="0"/>
    <cacheHierarchy uniqueName="[ExportQuery13].[Text Fields]" caption="Text Fields" attribute="1" defaultMemberUniqueName="[ExportQuery13].[Text Fields].[All]" allUniqueName="[ExportQuery13].[Text Fields].[All]" dimensionUniqueName="[ExportQuery13]" displayFolder="" count="0" memberValueDatatype="11" unbalanced="0"/>
    <cacheHierarchy uniqueName="[ExportQuery13].[Part Number Length]" caption="Part Number Length" attribute="1" defaultMemberUniqueName="[ExportQuery13].[Part Number Length].[All]" allUniqueName="[ExportQuery13].[Part Number Length].[All]" dimensionUniqueName="[ExportQuery13]" displayFolder="" count="0" memberValueDatatype="11" unbalanced="0"/>
    <cacheHierarchy uniqueName="[ExportQuery13].[Missing Scrap Reason]" caption="Missing Scrap Reason" attribute="1" defaultMemberUniqueName="[ExportQuery13].[Missing Scrap Reason].[All]" allUniqueName="[ExportQuery13].[Missing Scrap Reason].[All]" dimensionUniqueName="[ExportQuery13]" displayFolder="" count="0" memberValueDatatype="130" unbalanced="0"/>
    <cacheHierarchy uniqueName="[ExportQuery13].[Description of Issue]" caption="Description of Issue" attribute="1" defaultMemberUniqueName="[ExportQuery13].[Description of Issue].[All]" allUniqueName="[ExportQuery13].[Description of Issue].[All]" dimensionUniqueName="[ExportQuery13]" displayFolder="" count="0" memberValueDatatype="130" unbalanced="0"/>
    <cacheHierarchy uniqueName="[ExportQuery13].[Perfect Record]" caption="Perfect Record" attribute="1" defaultMemberUniqueName="[ExportQuery13].[Perfect Record].[All]" allUniqueName="[ExportQuery13].[Perfect Record].[All]" dimensionUniqueName="[ExportQuery13]" displayFolder="" count="0" memberValueDatatype="130" unbalanced="0"/>
    <cacheHierarchy uniqueName="[ExportQuery1].[RequestedDeliveryDate (Month Index)]" caption="RequestedDeliveryDate (Month Index)" attribute="1" defaultMemberUniqueName="[ExportQuery1].[RequestedDeliveryDate (Month Index)].[All]" allUniqueName="[ExportQuery1].[RequestedDeliveryDate (Month Index)].[All]" dimensionUniqueName="[ExportQuery1]" displayFolder="" count="0" memberValueDatatype="20" unbalanced="0" hidden="1"/>
    <cacheHierarchy uniqueName="[Measures].[__XL_Count ExportQuery1]" caption="__XL_Count ExportQuery1" measure="1" displayFolder="" measureGroup="ExportQuery1" count="0" hidden="1"/>
    <cacheHierarchy uniqueName="[Measures].[__XL_Count ExportQuery13]" caption="__XL_Count ExportQuery13" measure="1" displayFolder="" measureGroup="ExportQuery13" count="0" hidden="1"/>
    <cacheHierarchy uniqueName="[Measures].[__No measures defined]" caption="__No measures defined" measure="1" displayFolder="" count="0" hidden="1"/>
    <cacheHierarchy uniqueName="[Measures].[Sum of LocationAccuracyKPI]" caption="Sum of LocationAccuracyKPI" measure="1" displayFolder="" measureGroup="ExportQuery1" count="0" hidden="1">
      <extLst>
        <ext xmlns:x15="http://schemas.microsoft.com/office/spreadsheetml/2010/11/main" uri="{B97F6D7D-B522-45F9-BDA1-12C45D357490}">
          <x15:cacheHierarchy aggregatedColumn="19"/>
        </ext>
      </extLst>
    </cacheHierarchy>
    <cacheHierarchy uniqueName="[Measures].[Average of LocationAccuracyKPI]" caption="Average of LocationAccuracyKPI" measure="1" displayFolder="" measureGroup="ExportQuery1"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QuantityAccuracyKPI]" caption="Sum of QuantityAccuracyKPI" measure="1" displayFolder="" measureGroup="ExportQuery1" count="0" hidden="1">
      <extLst>
        <ext xmlns:x15="http://schemas.microsoft.com/office/spreadsheetml/2010/11/main" uri="{B97F6D7D-B522-45F9-BDA1-12C45D357490}">
          <x15:cacheHierarchy aggregatedColumn="20"/>
        </ext>
      </extLst>
    </cacheHierarchy>
    <cacheHierarchy uniqueName="[Measures].[Average of QuantityAccuracyKPI]" caption="Average of QuantityAccuracyKPI" measure="1" displayFolder="" measureGroup="ExportQuery1" count="0" hidden="1">
      <extLst>
        <ext xmlns:x15="http://schemas.microsoft.com/office/spreadsheetml/2010/11/main" uri="{B97F6D7D-B522-45F9-BDA1-12C45D357490}">
          <x15:cacheHierarchy aggregatedColumn="20"/>
        </ext>
      </extLst>
    </cacheHierarchy>
    <cacheHierarchy uniqueName="[Measures].[Sum of VendorCommitDateAchievementKPI]" caption="Sum of VendorCommitDateAchievementKPI" measure="1" displayFolder="" measureGroup="ExportQuery1" count="0" hidden="1">
      <extLst>
        <ext xmlns:x15="http://schemas.microsoft.com/office/spreadsheetml/2010/11/main" uri="{B97F6D7D-B522-45F9-BDA1-12C45D357490}">
          <x15:cacheHierarchy aggregatedColumn="21"/>
        </ext>
      </extLst>
    </cacheHierarchy>
    <cacheHierarchy uniqueName="[Measures].[Average of VendorCommitDateAchievementKPI]" caption="Average of VendorCommitDateAchievementKPI" measure="1" displayFolder="" measureGroup="ExportQuery1" count="0" hidden="1">
      <extLst>
        <ext xmlns:x15="http://schemas.microsoft.com/office/spreadsheetml/2010/11/main" uri="{B97F6D7D-B522-45F9-BDA1-12C45D357490}">
          <x15:cacheHierarchy aggregatedColumn="21"/>
        </ext>
      </extLst>
    </cacheHierarchy>
    <cacheHierarchy uniqueName="[Measures].[Sum of ItemAccuracyKPI]" caption="Sum of ItemAccuracyKPI" measure="1" displayFolder="" measureGroup="ExportQuery1" count="0" hidden="1">
      <extLst>
        <ext xmlns:x15="http://schemas.microsoft.com/office/spreadsheetml/2010/11/main" uri="{B97F6D7D-B522-45F9-BDA1-12C45D357490}">
          <x15:cacheHierarchy aggregatedColumn="23"/>
        </ext>
      </extLst>
    </cacheHierarchy>
    <cacheHierarchy uniqueName="[Measures].[Average of ItemAccuracyKPI]" caption="Average of ItemAccuracyKPI" measure="1" displayFolder="" measureGroup="ExportQuery1" count="0" hidden="1">
      <extLst>
        <ext xmlns:x15="http://schemas.microsoft.com/office/spreadsheetml/2010/11/main" uri="{B97F6D7D-B522-45F9-BDA1-12C45D357490}">
          <x15:cacheHierarchy aggregatedColumn="23"/>
        </ext>
      </extLst>
    </cacheHierarchy>
    <cacheHierarchy uniqueName="[Measures].[Sum of DefectFreeKPI]" caption="Sum of DefectFreeKPI" measure="1" displayFolder="" measureGroup="ExportQuery1" count="0" hidden="1">
      <extLst>
        <ext xmlns:x15="http://schemas.microsoft.com/office/spreadsheetml/2010/11/main" uri="{B97F6D7D-B522-45F9-BDA1-12C45D357490}">
          <x15:cacheHierarchy aggregatedColumn="25"/>
        </ext>
      </extLst>
    </cacheHierarchy>
    <cacheHierarchy uniqueName="[Measures].[Sum of DamageFreeKPI]" caption="Sum of DamageFreeKPI" measure="1" displayFolder="" measureGroup="ExportQuery1" count="0" hidden="1">
      <extLst>
        <ext xmlns:x15="http://schemas.microsoft.com/office/spreadsheetml/2010/11/main" uri="{B97F6D7D-B522-45F9-BDA1-12C45D357490}">
          <x15:cacheHierarchy aggregatedColumn="24"/>
        </ext>
      </extLst>
    </cacheHierarchy>
    <cacheHierarchy uniqueName="[Measures].[Average of DefectFreeKPI]" caption="Average of DefectFreeKPI" measure="1" displayFolder="" measureGroup="ExportQuery1" count="0" hidden="1">
      <extLst>
        <ext xmlns:x15="http://schemas.microsoft.com/office/spreadsheetml/2010/11/main" uri="{B97F6D7D-B522-45F9-BDA1-12C45D357490}">
          <x15:cacheHierarchy aggregatedColumn="25"/>
        </ext>
      </extLst>
    </cacheHierarchy>
    <cacheHierarchy uniqueName="[Measures].[Average of DamageFreeKPI]" caption="Average of DamageFreeKPI" measure="1" displayFolder="" measureGroup="ExportQuery1" count="0" hidden="1">
      <extLst>
        <ext xmlns:x15="http://schemas.microsoft.com/office/spreadsheetml/2010/11/main" uri="{B97F6D7D-B522-45F9-BDA1-12C45D357490}">
          <x15:cacheHierarchy aggregatedColumn="24"/>
        </ext>
      </extLst>
    </cacheHierarchy>
  </cacheHierarchies>
  <kpis count="0"/>
  <dimensions count="3">
    <dimension name="ExportQuery1" uniqueName="[ExportQuery1]" caption="ExportQuery1"/>
    <dimension name="ExportQuery13" uniqueName="[ExportQuery13]" caption="ExportQuery13"/>
    <dimension measure="1" name="Measures" uniqueName="[Measures]" caption="Measures"/>
  </dimensions>
  <measureGroups count="2">
    <measureGroup name="ExportQuery1" caption="ExportQuery1"/>
    <measureGroup name="ExportQuery13" caption="ExportQuery13"/>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essing" refreshedDate="44910.814230324075" backgroundQuery="1" createdVersion="7" refreshedVersion="8" minRefreshableVersion="3" recordCount="0" supportSubquery="1" supportAdvancedDrill="1" xr:uid="{495D735E-7C2B-48F7-B128-7CE15BC66623}">
  <cacheSource type="external" connectionId="3"/>
  <cacheFields count="4">
    <cacheField name="[ExportQuery1].[SupplierName].[SupplierName]" caption="SupplierName" numFmtId="0" hierarchy="1" level="1">
      <sharedItems count="34">
        <s v="AJ Audio Surpluss"/>
        <s v="Arnold Metals"/>
        <s v="Central VAC Installers"/>
        <s v="Charlie's Hardwood"/>
        <s v="Crazy Carpets R Us"/>
        <s v="Delux Jacuzzi"/>
        <s v="Drywall Surplus"/>
        <s v="Exterior Home Outfitters"/>
        <s v="For U Countertops"/>
        <s v="Frans Fancy Fireplaces"/>
        <s v="Furnace Man"/>
        <s v="Greg's Windows and Glass"/>
        <s v="Home Appliance Warehouse"/>
        <s v="Home Décor Depot"/>
        <s v="Jefferson Concrete Suppliers"/>
        <s v="Kitchener Home Appliances"/>
        <s v="Larry Lit's Lighting"/>
        <s v="Marg's Bathroom Fittings"/>
        <s v="Metal Fixture Designs"/>
        <s v="Paint Surplus"/>
        <s v="Painting and Wallpaper Supplies Depot"/>
        <s v="Peter Piper"/>
        <s v="Premium Custom Floors"/>
        <s v="Sam's Home Ventilation Systems"/>
        <s v="Sheri Walter Paints"/>
        <s v="Solomon Siding Depot"/>
        <s v="Stone and Tile Depot"/>
        <s v="The Cabinet People"/>
        <s v="The Electric Wire Depot"/>
        <s v="The Finer Side Fixtures"/>
        <s v="The Insulators"/>
        <s v="The Lumber Yard"/>
        <s v="The Roofers"/>
        <s v="The Softer Side"/>
      </sharedItems>
    </cacheField>
    <cacheField name="[ExportQuery1].[QuantityOrdered].[QuantityOrdered]" caption="QuantityOrdered" numFmtId="0" hierarchy="8" level="1">
      <sharedItems containsSemiMixedTypes="0" containsNonDate="0" containsString="0" containsNumber="1" containsInteger="1" minValue="10" maxValue="199" count="148">
        <n v="23"/>
        <n v="49"/>
        <n v="186"/>
        <n v="39"/>
        <n v="110"/>
        <n v="111"/>
        <n v="193"/>
        <n v="35"/>
        <n v="130"/>
        <n v="185"/>
        <n v="198"/>
        <n v="10"/>
        <n v="13"/>
        <n v="37"/>
        <n v="40"/>
        <n v="74"/>
        <n v="95"/>
        <n v="99"/>
        <n v="126"/>
        <n v="143"/>
        <n v="177"/>
        <n v="194"/>
        <n v="199"/>
        <n v="59"/>
        <n v="63"/>
        <n v="69"/>
        <n v="94"/>
        <n v="100"/>
        <n v="174"/>
        <n v="188"/>
        <n v="24"/>
        <n v="28"/>
        <n v="148"/>
        <n v="154"/>
        <n v="169"/>
        <n v="197"/>
        <n v="80"/>
        <n v="103"/>
        <n v="158"/>
        <n v="25"/>
        <n v="87"/>
        <n v="97"/>
        <n v="98"/>
        <n v="139"/>
        <n v="145"/>
        <n v="17"/>
        <n v="42"/>
        <n v="79"/>
        <n v="85"/>
        <n v="116"/>
        <n v="181"/>
        <n v="26"/>
        <n v="84"/>
        <n v="138"/>
        <n v="19"/>
        <n v="136"/>
        <n v="16"/>
        <n v="20"/>
        <n v="50"/>
        <n v="57"/>
        <n v="149"/>
        <n v="189"/>
        <n v="38"/>
        <n v="65"/>
        <n v="82"/>
        <n v="88"/>
        <n v="123"/>
        <n v="127"/>
        <n v="156"/>
        <n v="159"/>
        <n v="183"/>
        <n v="190"/>
        <n v="45"/>
        <n v="120"/>
        <n v="132"/>
        <n v="157"/>
        <n v="12"/>
        <n v="107"/>
        <n v="129"/>
        <n v="141"/>
        <n v="151"/>
        <n v="162"/>
        <n v="196"/>
        <n v="70"/>
        <n v="76"/>
        <n v="118"/>
        <n v="142"/>
        <n v="165"/>
        <n v="182"/>
        <n v="22"/>
        <n v="34"/>
        <n v="52"/>
        <n v="73"/>
        <n v="108"/>
        <n v="117"/>
        <n v="128"/>
        <n v="133"/>
        <n v="179"/>
        <n v="192"/>
        <n v="14"/>
        <n v="15"/>
        <n v="30"/>
        <n v="72"/>
        <n v="105"/>
        <n v="187"/>
        <n v="92"/>
        <n v="122"/>
        <n v="125"/>
        <n v="112"/>
        <n v="147"/>
        <n v="160"/>
        <n v="102"/>
        <n v="168"/>
        <n v="175"/>
        <n v="18"/>
        <n v="32"/>
        <n v="33"/>
        <n v="90"/>
        <n v="109"/>
        <n v="137"/>
        <n v="140"/>
        <n v="167"/>
        <n v="184"/>
        <n v="54"/>
        <n v="78"/>
        <n v="96"/>
        <n v="172"/>
        <n v="66"/>
        <n v="75"/>
        <n v="114"/>
        <n v="61"/>
        <n v="164"/>
        <n v="29"/>
        <n v="83"/>
        <n v="58"/>
        <n v="81"/>
        <n v="71"/>
        <n v="163"/>
        <n v="27"/>
        <n v="36"/>
        <n v="64"/>
        <n v="135"/>
        <n v="178"/>
        <n v="31"/>
        <n v="43"/>
        <n v="53"/>
        <n v="104"/>
        <n v="195"/>
      </sharedItems>
      <extLst>
        <ext xmlns:x15="http://schemas.microsoft.com/office/spreadsheetml/2010/11/main" uri="{4F2E5C28-24EA-4eb8-9CBF-B6C8F9C3D259}">
          <x15:cachedUniqueNames>
            <x15:cachedUniqueName index="0" name="[ExportQuery1].[QuantityOrdered].&amp;[23]"/>
            <x15:cachedUniqueName index="1" name="[ExportQuery1].[QuantityOrdered].&amp;[49]"/>
            <x15:cachedUniqueName index="2" name="[ExportQuery1].[QuantityOrdered].&amp;[186]"/>
            <x15:cachedUniqueName index="3" name="[ExportQuery1].[QuantityOrdered].&amp;[39]"/>
            <x15:cachedUniqueName index="4" name="[ExportQuery1].[QuantityOrdered].&amp;[110]"/>
            <x15:cachedUniqueName index="5" name="[ExportQuery1].[QuantityOrdered].&amp;[111]"/>
            <x15:cachedUniqueName index="6" name="[ExportQuery1].[QuantityOrdered].&amp;[193]"/>
            <x15:cachedUniqueName index="7" name="[ExportQuery1].[QuantityOrdered].&amp;[35]"/>
            <x15:cachedUniqueName index="8" name="[ExportQuery1].[QuantityOrdered].&amp;[130]"/>
            <x15:cachedUniqueName index="9" name="[ExportQuery1].[QuantityOrdered].&amp;[185]"/>
            <x15:cachedUniqueName index="10" name="[ExportQuery1].[QuantityOrdered].&amp;[198]"/>
            <x15:cachedUniqueName index="11" name="[ExportQuery1].[QuantityOrdered].&amp;[10]"/>
            <x15:cachedUniqueName index="12" name="[ExportQuery1].[QuantityOrdered].&amp;[13]"/>
            <x15:cachedUniqueName index="13" name="[ExportQuery1].[QuantityOrdered].&amp;[37]"/>
            <x15:cachedUniqueName index="14" name="[ExportQuery1].[QuantityOrdered].&amp;[40]"/>
            <x15:cachedUniqueName index="15" name="[ExportQuery1].[QuantityOrdered].&amp;[74]"/>
            <x15:cachedUniqueName index="16" name="[ExportQuery1].[QuantityOrdered].&amp;[95]"/>
            <x15:cachedUniqueName index="17" name="[ExportQuery1].[QuantityOrdered].&amp;[99]"/>
            <x15:cachedUniqueName index="18" name="[ExportQuery1].[QuantityOrdered].&amp;[126]"/>
            <x15:cachedUniqueName index="19" name="[ExportQuery1].[QuantityOrdered].&amp;[143]"/>
            <x15:cachedUniqueName index="20" name="[ExportQuery1].[QuantityOrdered].&amp;[177]"/>
            <x15:cachedUniqueName index="21" name="[ExportQuery1].[QuantityOrdered].&amp;[194]"/>
            <x15:cachedUniqueName index="22" name="[ExportQuery1].[QuantityOrdered].&amp;[199]"/>
            <x15:cachedUniqueName index="23" name="[ExportQuery1].[QuantityOrdered].&amp;[59]"/>
            <x15:cachedUniqueName index="24" name="[ExportQuery1].[QuantityOrdered].&amp;[63]"/>
            <x15:cachedUniqueName index="25" name="[ExportQuery1].[QuantityOrdered].&amp;[69]"/>
            <x15:cachedUniqueName index="26" name="[ExportQuery1].[QuantityOrdered].&amp;[94]"/>
            <x15:cachedUniqueName index="27" name="[ExportQuery1].[QuantityOrdered].&amp;[100]"/>
            <x15:cachedUniqueName index="28" name="[ExportQuery1].[QuantityOrdered].&amp;[174]"/>
            <x15:cachedUniqueName index="29" name="[ExportQuery1].[QuantityOrdered].&amp;[188]"/>
            <x15:cachedUniqueName index="30" name="[ExportQuery1].[QuantityOrdered].&amp;[24]"/>
            <x15:cachedUniqueName index="31" name="[ExportQuery1].[QuantityOrdered].&amp;[28]"/>
            <x15:cachedUniqueName index="32" name="[ExportQuery1].[QuantityOrdered].&amp;[148]"/>
            <x15:cachedUniqueName index="33" name="[ExportQuery1].[QuantityOrdered].&amp;[154]"/>
            <x15:cachedUniqueName index="34" name="[ExportQuery1].[QuantityOrdered].&amp;[169]"/>
            <x15:cachedUniqueName index="35" name="[ExportQuery1].[QuantityOrdered].&amp;[197]"/>
            <x15:cachedUniqueName index="36" name="[ExportQuery1].[QuantityOrdered].&amp;[80]"/>
            <x15:cachedUniqueName index="37" name="[ExportQuery1].[QuantityOrdered].&amp;[103]"/>
            <x15:cachedUniqueName index="38" name="[ExportQuery1].[QuantityOrdered].&amp;[158]"/>
            <x15:cachedUniqueName index="39" name="[ExportQuery1].[QuantityOrdered].&amp;[25]"/>
            <x15:cachedUniqueName index="40" name="[ExportQuery1].[QuantityOrdered].&amp;[87]"/>
            <x15:cachedUniqueName index="41" name="[ExportQuery1].[QuantityOrdered].&amp;[97]"/>
            <x15:cachedUniqueName index="42" name="[ExportQuery1].[QuantityOrdered].&amp;[98]"/>
            <x15:cachedUniqueName index="43" name="[ExportQuery1].[QuantityOrdered].&amp;[139]"/>
            <x15:cachedUniqueName index="44" name="[ExportQuery1].[QuantityOrdered].&amp;[145]"/>
            <x15:cachedUniqueName index="45" name="[ExportQuery1].[QuantityOrdered].&amp;[17]"/>
            <x15:cachedUniqueName index="46" name="[ExportQuery1].[QuantityOrdered].&amp;[42]"/>
            <x15:cachedUniqueName index="47" name="[ExportQuery1].[QuantityOrdered].&amp;[79]"/>
            <x15:cachedUniqueName index="48" name="[ExportQuery1].[QuantityOrdered].&amp;[85]"/>
            <x15:cachedUniqueName index="49" name="[ExportQuery1].[QuantityOrdered].&amp;[116]"/>
            <x15:cachedUniqueName index="50" name="[ExportQuery1].[QuantityOrdered].&amp;[181]"/>
            <x15:cachedUniqueName index="51" name="[ExportQuery1].[QuantityOrdered].&amp;[26]"/>
            <x15:cachedUniqueName index="52" name="[ExportQuery1].[QuantityOrdered].&amp;[84]"/>
            <x15:cachedUniqueName index="53" name="[ExportQuery1].[QuantityOrdered].&amp;[138]"/>
            <x15:cachedUniqueName index="54" name="[ExportQuery1].[QuantityOrdered].&amp;[19]"/>
            <x15:cachedUniqueName index="55" name="[ExportQuery1].[QuantityOrdered].&amp;[136]"/>
            <x15:cachedUniqueName index="56" name="[ExportQuery1].[QuantityOrdered].&amp;[16]"/>
            <x15:cachedUniqueName index="57" name="[ExportQuery1].[QuantityOrdered].&amp;[20]"/>
            <x15:cachedUniqueName index="58" name="[ExportQuery1].[QuantityOrdered].&amp;[50]"/>
            <x15:cachedUniqueName index="59" name="[ExportQuery1].[QuantityOrdered].&amp;[57]"/>
            <x15:cachedUniqueName index="60" name="[ExportQuery1].[QuantityOrdered].&amp;[149]"/>
            <x15:cachedUniqueName index="61" name="[ExportQuery1].[QuantityOrdered].&amp;[189]"/>
            <x15:cachedUniqueName index="62" name="[ExportQuery1].[QuantityOrdered].&amp;[38]"/>
            <x15:cachedUniqueName index="63" name="[ExportQuery1].[QuantityOrdered].&amp;[65]"/>
            <x15:cachedUniqueName index="64" name="[ExportQuery1].[QuantityOrdered].&amp;[82]"/>
            <x15:cachedUniqueName index="65" name="[ExportQuery1].[QuantityOrdered].&amp;[88]"/>
            <x15:cachedUniqueName index="66" name="[ExportQuery1].[QuantityOrdered].&amp;[123]"/>
            <x15:cachedUniqueName index="67" name="[ExportQuery1].[QuantityOrdered].&amp;[127]"/>
            <x15:cachedUniqueName index="68" name="[ExportQuery1].[QuantityOrdered].&amp;[156]"/>
            <x15:cachedUniqueName index="69" name="[ExportQuery1].[QuantityOrdered].&amp;[159]"/>
            <x15:cachedUniqueName index="70" name="[ExportQuery1].[QuantityOrdered].&amp;[183]"/>
            <x15:cachedUniqueName index="71" name="[ExportQuery1].[QuantityOrdered].&amp;[190]"/>
            <x15:cachedUniqueName index="72" name="[ExportQuery1].[QuantityOrdered].&amp;[45]"/>
            <x15:cachedUniqueName index="73" name="[ExportQuery1].[QuantityOrdered].&amp;[120]"/>
            <x15:cachedUniqueName index="74" name="[ExportQuery1].[QuantityOrdered].&amp;[132]"/>
            <x15:cachedUniqueName index="75" name="[ExportQuery1].[QuantityOrdered].&amp;[157]"/>
            <x15:cachedUniqueName index="76" name="[ExportQuery1].[QuantityOrdered].&amp;[12]"/>
            <x15:cachedUniqueName index="77" name="[ExportQuery1].[QuantityOrdered].&amp;[107]"/>
            <x15:cachedUniqueName index="78" name="[ExportQuery1].[QuantityOrdered].&amp;[129]"/>
            <x15:cachedUniqueName index="79" name="[ExportQuery1].[QuantityOrdered].&amp;[141]"/>
            <x15:cachedUniqueName index="80" name="[ExportQuery1].[QuantityOrdered].&amp;[151]"/>
            <x15:cachedUniqueName index="81" name="[ExportQuery1].[QuantityOrdered].&amp;[162]"/>
            <x15:cachedUniqueName index="82" name="[ExportQuery1].[QuantityOrdered].&amp;[196]"/>
            <x15:cachedUniqueName index="83" name="[ExportQuery1].[QuantityOrdered].&amp;[70]"/>
            <x15:cachedUniqueName index="84" name="[ExportQuery1].[QuantityOrdered].&amp;[76]"/>
            <x15:cachedUniqueName index="85" name="[ExportQuery1].[QuantityOrdered].&amp;[118]"/>
            <x15:cachedUniqueName index="86" name="[ExportQuery1].[QuantityOrdered].&amp;[142]"/>
            <x15:cachedUniqueName index="87" name="[ExportQuery1].[QuantityOrdered].&amp;[165]"/>
            <x15:cachedUniqueName index="88" name="[ExportQuery1].[QuantityOrdered].&amp;[182]"/>
            <x15:cachedUniqueName index="89" name="[ExportQuery1].[QuantityOrdered].&amp;[22]"/>
            <x15:cachedUniqueName index="90" name="[ExportQuery1].[QuantityOrdered].&amp;[34]"/>
            <x15:cachedUniqueName index="91" name="[ExportQuery1].[QuantityOrdered].&amp;[52]"/>
            <x15:cachedUniqueName index="92" name="[ExportQuery1].[QuantityOrdered].&amp;[73]"/>
            <x15:cachedUniqueName index="93" name="[ExportQuery1].[QuantityOrdered].&amp;[108]"/>
            <x15:cachedUniqueName index="94" name="[ExportQuery1].[QuantityOrdered].&amp;[117]"/>
            <x15:cachedUniqueName index="95" name="[ExportQuery1].[QuantityOrdered].&amp;[128]"/>
            <x15:cachedUniqueName index="96" name="[ExportQuery1].[QuantityOrdered].&amp;[133]"/>
            <x15:cachedUniqueName index="97" name="[ExportQuery1].[QuantityOrdered].&amp;[179]"/>
            <x15:cachedUniqueName index="98" name="[ExportQuery1].[QuantityOrdered].&amp;[192]"/>
            <x15:cachedUniqueName index="99" name="[ExportQuery1].[QuantityOrdered].&amp;[14]"/>
            <x15:cachedUniqueName index="100" name="[ExportQuery1].[QuantityOrdered].&amp;[15]"/>
            <x15:cachedUniqueName index="101" name="[ExportQuery1].[QuantityOrdered].&amp;[30]"/>
            <x15:cachedUniqueName index="102" name="[ExportQuery1].[QuantityOrdered].&amp;[72]"/>
            <x15:cachedUniqueName index="103" name="[ExportQuery1].[QuantityOrdered].&amp;[105]"/>
            <x15:cachedUniqueName index="104" name="[ExportQuery1].[QuantityOrdered].&amp;[187]"/>
            <x15:cachedUniqueName index="105" name="[ExportQuery1].[QuantityOrdered].&amp;[92]"/>
            <x15:cachedUniqueName index="106" name="[ExportQuery1].[QuantityOrdered].&amp;[122]"/>
            <x15:cachedUniqueName index="107" name="[ExportQuery1].[QuantityOrdered].&amp;[125]"/>
            <x15:cachedUniqueName index="108" name="[ExportQuery1].[QuantityOrdered].&amp;[112]"/>
            <x15:cachedUniqueName index="109" name="[ExportQuery1].[QuantityOrdered].&amp;[147]"/>
            <x15:cachedUniqueName index="110" name="[ExportQuery1].[QuantityOrdered].&amp;[160]"/>
            <x15:cachedUniqueName index="111" name="[ExportQuery1].[QuantityOrdered].&amp;[102]"/>
            <x15:cachedUniqueName index="112" name="[ExportQuery1].[QuantityOrdered].&amp;[168]"/>
            <x15:cachedUniqueName index="113" name="[ExportQuery1].[QuantityOrdered].&amp;[175]"/>
            <x15:cachedUniqueName index="114" name="[ExportQuery1].[QuantityOrdered].&amp;[18]"/>
            <x15:cachedUniqueName index="115" name="[ExportQuery1].[QuantityOrdered].&amp;[32]"/>
            <x15:cachedUniqueName index="116" name="[ExportQuery1].[QuantityOrdered].&amp;[33]"/>
            <x15:cachedUniqueName index="117" name="[ExportQuery1].[QuantityOrdered].&amp;[90]"/>
            <x15:cachedUniqueName index="118" name="[ExportQuery1].[QuantityOrdered].&amp;[109]"/>
            <x15:cachedUniqueName index="119" name="[ExportQuery1].[QuantityOrdered].&amp;[137]"/>
            <x15:cachedUniqueName index="120" name="[ExportQuery1].[QuantityOrdered].&amp;[140]"/>
            <x15:cachedUniqueName index="121" name="[ExportQuery1].[QuantityOrdered].&amp;[167]"/>
            <x15:cachedUniqueName index="122" name="[ExportQuery1].[QuantityOrdered].&amp;[184]"/>
            <x15:cachedUniqueName index="123" name="[ExportQuery1].[QuantityOrdered].&amp;[54]"/>
            <x15:cachedUniqueName index="124" name="[ExportQuery1].[QuantityOrdered].&amp;[78]"/>
            <x15:cachedUniqueName index="125" name="[ExportQuery1].[QuantityOrdered].&amp;[96]"/>
            <x15:cachedUniqueName index="126" name="[ExportQuery1].[QuantityOrdered].&amp;[172]"/>
            <x15:cachedUniqueName index="127" name="[ExportQuery1].[QuantityOrdered].&amp;[66]"/>
            <x15:cachedUniqueName index="128" name="[ExportQuery1].[QuantityOrdered].&amp;[75]"/>
            <x15:cachedUniqueName index="129" name="[ExportQuery1].[QuantityOrdered].&amp;[114]"/>
            <x15:cachedUniqueName index="130" name="[ExportQuery1].[QuantityOrdered].&amp;[61]"/>
            <x15:cachedUniqueName index="131" name="[ExportQuery1].[QuantityOrdered].&amp;[164]"/>
            <x15:cachedUniqueName index="132" name="[ExportQuery1].[QuantityOrdered].&amp;[29]"/>
            <x15:cachedUniqueName index="133" name="[ExportQuery1].[QuantityOrdered].&amp;[83]"/>
            <x15:cachedUniqueName index="134" name="[ExportQuery1].[QuantityOrdered].&amp;[58]"/>
            <x15:cachedUniqueName index="135" name="[ExportQuery1].[QuantityOrdered].&amp;[81]"/>
            <x15:cachedUniqueName index="136" name="[ExportQuery1].[QuantityOrdered].&amp;[71]"/>
            <x15:cachedUniqueName index="137" name="[ExportQuery1].[QuantityOrdered].&amp;[163]"/>
            <x15:cachedUniqueName index="138" name="[ExportQuery1].[QuantityOrdered].&amp;[27]"/>
            <x15:cachedUniqueName index="139" name="[ExportQuery1].[QuantityOrdered].&amp;[36]"/>
            <x15:cachedUniqueName index="140" name="[ExportQuery1].[QuantityOrdered].&amp;[64]"/>
            <x15:cachedUniqueName index="141" name="[ExportQuery1].[QuantityOrdered].&amp;[135]"/>
            <x15:cachedUniqueName index="142" name="[ExportQuery1].[QuantityOrdered].&amp;[178]"/>
            <x15:cachedUniqueName index="143" name="[ExportQuery1].[QuantityOrdered].&amp;[31]"/>
            <x15:cachedUniqueName index="144" name="[ExportQuery1].[QuantityOrdered].&amp;[43]"/>
            <x15:cachedUniqueName index="145" name="[ExportQuery1].[QuantityOrdered].&amp;[53]"/>
            <x15:cachedUniqueName index="146" name="[ExportQuery1].[QuantityOrdered].&amp;[104]"/>
            <x15:cachedUniqueName index="147" name="[ExportQuery1].[QuantityOrdered].&amp;[195]"/>
          </x15:cachedUniqueNames>
        </ext>
      </extLst>
    </cacheField>
    <cacheField name="[Measures].[Average of QuantityAccuracyKPI]" caption="Average of QuantityAccuracyKPI" numFmtId="0" hierarchy="60" level="32767"/>
    <cacheField name="[ExportQuery13].[SupplierName].[SupplierName]" caption="SupplierName" numFmtId="0" hierarchy="27" level="1">
      <sharedItems containsSemiMixedTypes="0" containsNonDate="0" containsString="0"/>
    </cacheField>
  </cacheFields>
  <cacheHierarchies count="69">
    <cacheHierarchy uniqueName="[ExportQuery1].[SupplierClassDescription]" caption="SupplierClassDescription" attribute="1" defaultMemberUniqueName="[ExportQuery1].[SupplierClassDescription].[All]" allUniqueName="[ExportQuery1].[SupplierClassDescription].[All]" dimensionUniqueName="[ExportQuery1]" displayFolder="" count="0" memberValueDatatype="130" unbalanced="0"/>
    <cacheHierarchy uniqueName="[ExportQuery1].[SupplierName]" caption="SupplierName" attribute="1" defaultMemberUniqueName="[ExportQuery1].[SupplierName].[All]" allUniqueName="[ExportQuery1].[SupplierName].[All]" dimensionUniqueName="[ExportQuery1]" displayFolder="" count="2" memberValueDatatype="130" unbalanced="0">
      <fieldsUsage count="2">
        <fieldUsage x="-1"/>
        <fieldUsage x="0"/>
      </fieldsUsage>
    </cacheHierarchy>
    <cacheHierarchy uniqueName="[ExportQuery1].[PurchaseOrderNo]" caption="PurchaseOrderNo" attribute="1" defaultMemberUniqueName="[ExportQuery1].[PurchaseOrderNo].[All]" allUniqueName="[ExportQuery1].[PurchaseOrderNo].[All]" dimensionUniqueName="[ExportQuery1]" displayFolder="" count="0" memberValueDatatype="20" unbalanced="0"/>
    <cacheHierarchy uniqueName="[ExportQuery1].[RequestedDeliveryDate]" caption="RequestedDeliveryDate" attribute="1" time="1" defaultMemberUniqueName="[ExportQuery1].[RequestedDeliveryDate].[All]" allUniqueName="[ExportQuery1].[RequestedDeliveryDate].[All]" dimensionUniqueName="[ExportQuery1]" displayFolder="" count="0" memberValueDatatype="7" unbalanced="0"/>
    <cacheHierarchy uniqueName="[ExportQuery1].[RequestedDeliveryDock]" caption="RequestedDeliveryDock" attribute="1" defaultMemberUniqueName="[ExportQuery1].[RequestedDeliveryDock].[All]" allUniqueName="[ExportQuery1].[RequestedDeliveryDock].[All]" dimensionUniqueName="[ExportQuery1]" displayFolder="" count="0" memberValueDatatype="130" unbalanced="0"/>
    <cacheHierarchy uniqueName="[ExportQuery1].[SupplierAllowableTimeTolerance]" caption="SupplierAllowableTimeTolerance" attribute="1" defaultMemberUniqueName="[ExportQuery1].[SupplierAllowableTimeTolerance].[All]" allUniqueName="[ExportQuery1].[SupplierAllowableTimeTolerance].[All]" dimensionUniqueName="[ExportQuery1]" displayFolder="" count="0" memberValueDatatype="20" unbalanced="0"/>
    <cacheHierarchy uniqueName="[ExportQuery1].[PartNumber]" caption="PartNumber" attribute="1" defaultMemberUniqueName="[ExportQuery1].[PartNumber].[All]" allUniqueName="[ExportQuery1].[PartNumber].[All]" dimensionUniqueName="[ExportQuery1]" displayFolder="" count="0" memberValueDatatype="20" unbalanced="0"/>
    <cacheHierarchy uniqueName="[ExportQuery1].[PartDescription]" caption="PartDescription" attribute="1" defaultMemberUniqueName="[ExportQuery1].[PartDescription].[All]" allUniqueName="[ExportQuery1].[PartDescription].[All]" dimensionUniqueName="[ExportQuery1]" displayFolder="" count="0" memberValueDatatype="130" unbalanced="0"/>
    <cacheHierarchy uniqueName="[ExportQuery1].[QuantityOrdered]" caption="QuantityOrdered" attribute="1" defaultMemberUniqueName="[ExportQuery1].[QuantityOrdered].[All]" allUniqueName="[ExportQuery1].[QuantityOrdered].[All]" dimensionUniqueName="[ExportQuery1]" displayFolder="" count="2" memberValueDatatype="20" unbalanced="0">
      <fieldsUsage count="2">
        <fieldUsage x="-1"/>
        <fieldUsage x="1"/>
      </fieldsUsage>
    </cacheHierarchy>
    <cacheHierarchy uniqueName="[ExportQuery1].[UOMDescription]" caption="UOMDescription" attribute="1" defaultMemberUniqueName="[ExportQuery1].[UOMDescription].[All]" allUniqueName="[ExportQuery1].[UOMDescription].[All]" dimensionUniqueName="[ExportQuery1]" displayFolder="" count="0" memberValueDatatype="130" unbalanced="0"/>
    <cacheHierarchy uniqueName="[ExportQuery1].[PurchasingCost]" caption="PurchasingCost" attribute="1" defaultMemberUniqueName="[ExportQuery1].[PurchasingCost].[All]" allUniqueName="[ExportQuery1].[PurchasingCost].[All]" dimensionUniqueName="[ExportQuery1]" displayFolder="" count="0" memberValueDatatype="5" unbalanced="0"/>
    <cacheHierarchy uniqueName="[ExportQuery1].[ReceiptDate]" caption="ReceiptDate" attribute="1" time="1" defaultMemberUniqueName="[ExportQuery1].[ReceiptDate].[All]" allUniqueName="[ExportQuery1].[ReceiptDate].[All]" dimensionUniqueName="[ExportQuery1]" displayFolder="" count="2" memberValueDatatype="7" unbalanced="0"/>
    <cacheHierarchy uniqueName="[ExportQuery1].[ReceivingDock]" caption="ReceivingDock" attribute="1" defaultMemberUniqueName="[ExportQuery1].[ReceivingDock].[All]" allUniqueName="[ExportQuery1].[ReceivingDock].[All]" dimensionUniqueName="[ExportQuery1]" displayFolder="" count="0" memberValueDatatype="130" unbalanced="0"/>
    <cacheHierarchy uniqueName="[ExportQuery1].[QuantityReceivedTotal]" caption="QuantityReceivedTotal" attribute="1" defaultMemberUniqueName="[ExportQuery1].[QuantityReceivedTotal].[All]" allUniqueName="[ExportQuery1].[QuantityReceivedTotal].[All]" dimensionUniqueName="[ExportQuery1]" displayFolder="" count="0" memberValueDatatype="20" unbalanced="0"/>
    <cacheHierarchy uniqueName="[ExportQuery1].[QuantityScrapped]" caption="QuantityScrapped" attribute="1" defaultMemberUniqueName="[ExportQuery1].[QuantityScrapped].[All]" allUniqueName="[ExportQuery1].[QuantityScrapped].[All]" dimensionUniqueName="[ExportQuery1]" displayFolder="" count="0" memberValueDatatype="20" unbalanced="0"/>
    <cacheHierarchy uniqueName="[ExportQuery1].[ScrapReason]" caption="ScrapReason" attribute="1" defaultMemberUniqueName="[ExportQuery1].[ScrapReason].[All]" allUniqueName="[ExportQuery1].[ScrapReason].[All]" dimensionUniqueName="[ExportQuery1]" displayFolder="" count="0" memberValueDatatype="130" unbalanced="0"/>
    <cacheHierarchy uniqueName="[ExportQuery1].[InventoryClassCode]" caption="InventoryClassCode" attribute="1" defaultMemberUniqueName="[ExportQuery1].[InventoryClassCode].[All]" allUniqueName="[ExportQuery1].[InventoryClassCode].[All]" dimensionUniqueName="[ExportQuery1]" displayFolder="" count="0" memberValueDatatype="130" unbalanced="0"/>
    <cacheHierarchy uniqueName="[ExportQuery1].[InventoryClassDescription]" caption="InventoryClassDescription" attribute="1" defaultMemberUniqueName="[ExportQuery1].[InventoryClassDescription].[All]" allUniqueName="[ExportQuery1].[InventoryClassDescription].[All]" dimensionUniqueName="[ExportQuery1]" displayFolder="" count="0" memberValueDatatype="130" unbalanced="0"/>
    <cacheHierarchy uniqueName="[ExportQuery1].[AllowableReceivingTolerance]" caption="AllowableReceivingTolerance" attribute="1" defaultMemberUniqueName="[ExportQuery1].[AllowableReceivingTolerance].[All]" allUniqueName="[ExportQuery1].[AllowableReceivingTolerance].[All]" dimensionUniqueName="[ExportQuery1]" displayFolder="" count="0" memberValueDatatype="5" unbalanced="0"/>
    <cacheHierarchy uniqueName="[ExportQuery1].[LocationAccuracyKPI]" caption="LocationAccuracyKPI" attribute="1" defaultMemberUniqueName="[ExportQuery1].[LocationAccuracyKPI].[All]" allUniqueName="[ExportQuery1].[LocationAccuracyKPI].[All]" dimensionUniqueName="[ExportQuery1]" displayFolder="" count="0" memberValueDatatype="20" unbalanced="0"/>
    <cacheHierarchy uniqueName="[ExportQuery1].[QuantityAccuracyKPI]" caption="QuantityAccuracyKPI" attribute="1" defaultMemberUniqueName="[ExportQuery1].[QuantityAccuracyKPI].[All]" allUniqueName="[ExportQuery1].[QuantityAccuracyKPI].[All]" dimensionUniqueName="[ExportQuery1]" displayFolder="" count="0" memberValueDatatype="20" unbalanced="0"/>
    <cacheHierarchy uniqueName="[ExportQuery1].[VendorCommitDateAchievementKPI]" caption="VendorCommitDateAchievementKPI" attribute="1" defaultMemberUniqueName="[ExportQuery1].[VendorCommitDateAchievementKPI].[All]" allUniqueName="[ExportQuery1].[VendorCommitDateAchievementKPI].[All]" dimensionUniqueName="[ExportQuery1]" displayFolder="" count="0" memberValueDatatype="20" unbalanced="0"/>
    <cacheHierarchy uniqueName="[ExportQuery1].[RequestedDeliveryDate (Month)]" caption="RequestedDeliveryDate (Month)" attribute="1" defaultMemberUniqueName="[ExportQuery1].[RequestedDeliveryDate (Month)].[All]" allUniqueName="[ExportQuery1].[RequestedDeliveryDate (Month)].[All]" dimensionUniqueName="[ExportQuery1]" displayFolder="" count="0" memberValueDatatype="130" unbalanced="0"/>
    <cacheHierarchy uniqueName="[ExportQuery1].[ItemAccuracyKPI]" caption="ItemAccuracyKPI" attribute="1" defaultMemberUniqueName="[ExportQuery1].[ItemAccuracyKPI].[All]" allUniqueName="[ExportQuery1].[ItemAccuracyKPI].[All]" dimensionUniqueName="[ExportQuery1]" displayFolder="" count="0" memberValueDatatype="20" unbalanced="0"/>
    <cacheHierarchy uniqueName="[ExportQuery1].[DamageFreeKPI]" caption="DamageFreeKPI" attribute="1" defaultMemberUniqueName="[ExportQuery1].[DamageFreeKPI].[All]" allUniqueName="[ExportQuery1].[DamageFreeKPI].[All]" dimensionUniqueName="[ExportQuery1]" displayFolder="" count="0" memberValueDatatype="20" unbalanced="0"/>
    <cacheHierarchy uniqueName="[ExportQuery1].[DefectFreeKPI]" caption="DefectFreeKPI" attribute="1" defaultMemberUniqueName="[ExportQuery1].[DefectFreeKPI].[All]" allUniqueName="[ExportQuery1].[DefectFreeKPI].[All]" dimensionUniqueName="[ExportQuery1]" displayFolder="" count="0" memberValueDatatype="20" unbalanced="0"/>
    <cacheHierarchy uniqueName="[ExportQuery13].[SupplierClassDescription]" caption="SupplierClassDescription" attribute="1" defaultMemberUniqueName="[ExportQuery13].[SupplierClassDescription].[All]" allUniqueName="[ExportQuery13].[SupplierClassDescription].[All]" dimensionUniqueName="[ExportQuery13]" displayFolder="" count="0" memberValueDatatype="130" unbalanced="0"/>
    <cacheHierarchy uniqueName="[ExportQuery13].[SupplierName]" caption="SupplierName" attribute="1" defaultMemberUniqueName="[ExportQuery13].[SupplierName].[All]" allUniqueName="[ExportQuery13].[SupplierName].[All]" dimensionUniqueName="[ExportQuery13]" displayFolder="" count="2" memberValueDatatype="130" unbalanced="0">
      <fieldsUsage count="2">
        <fieldUsage x="-1"/>
        <fieldUsage x="3"/>
      </fieldsUsage>
    </cacheHierarchy>
    <cacheHierarchy uniqueName="[ExportQuery13].[PurchaseOrderNo]" caption="PurchaseOrderNo" attribute="1" defaultMemberUniqueName="[ExportQuery13].[PurchaseOrderNo].[All]" allUniqueName="[ExportQuery13].[PurchaseOrderNo].[All]" dimensionUniqueName="[ExportQuery13]" displayFolder="" count="0" memberValueDatatype="20" unbalanced="0"/>
    <cacheHierarchy uniqueName="[ExportQuery13].[RequestedDeliveryDate]" caption="RequestedDeliveryDate" attribute="1" time="1" defaultMemberUniqueName="[ExportQuery13].[RequestedDeliveryDate].[All]" allUniqueName="[ExportQuery13].[RequestedDeliveryDate].[All]" dimensionUniqueName="[ExportQuery13]" displayFolder="" count="0" memberValueDatatype="7" unbalanced="0"/>
    <cacheHierarchy uniqueName="[ExportQuery13].[RequestedDeliveryDock]" caption="RequestedDeliveryDock" attribute="1" defaultMemberUniqueName="[ExportQuery13].[RequestedDeliveryDock].[All]" allUniqueName="[ExportQuery13].[RequestedDeliveryDock].[All]" dimensionUniqueName="[ExportQuery13]" displayFolder="" count="0" memberValueDatatype="130" unbalanced="0"/>
    <cacheHierarchy uniqueName="[ExportQuery13].[SupplierAllowableTimeTolerance]" caption="SupplierAllowableTimeTolerance" attribute="1" defaultMemberUniqueName="[ExportQuery13].[SupplierAllowableTimeTolerance].[All]" allUniqueName="[ExportQuery13].[SupplierAllowableTimeTolerance].[All]" dimensionUniqueName="[ExportQuery13]" displayFolder="" count="0" memberValueDatatype="20" unbalanced="0"/>
    <cacheHierarchy uniqueName="[ExportQuery13].[PartNumber]" caption="PartNumber" attribute="1" defaultMemberUniqueName="[ExportQuery13].[PartNumber].[All]" allUniqueName="[ExportQuery13].[PartNumber].[All]" dimensionUniqueName="[ExportQuery13]" displayFolder="" count="0" memberValueDatatype="20" unbalanced="0"/>
    <cacheHierarchy uniqueName="[ExportQuery13].[PartDescription]" caption="PartDescription" attribute="1" defaultMemberUniqueName="[ExportQuery13].[PartDescription].[All]" allUniqueName="[ExportQuery13].[PartDescription].[All]" dimensionUniqueName="[ExportQuery13]" displayFolder="" count="0" memberValueDatatype="130" unbalanced="0"/>
    <cacheHierarchy uniqueName="[ExportQuery13].[QuantityOrdered]" caption="QuantityOrdered" attribute="1" defaultMemberUniqueName="[ExportQuery13].[QuantityOrdered].[All]" allUniqueName="[ExportQuery13].[QuantityOrdered].[All]" dimensionUniqueName="[ExportQuery13]" displayFolder="" count="0" memberValueDatatype="20" unbalanced="0"/>
    <cacheHierarchy uniqueName="[ExportQuery13].[UOMDescription]" caption="UOMDescription" attribute="1" defaultMemberUniqueName="[ExportQuery13].[UOMDescription].[All]" allUniqueName="[ExportQuery13].[UOMDescription].[All]" dimensionUniqueName="[ExportQuery13]" displayFolder="" count="0" memberValueDatatype="130" unbalanced="0"/>
    <cacheHierarchy uniqueName="[ExportQuery13].[PurchasingCost]" caption="PurchasingCost" attribute="1" defaultMemberUniqueName="[ExportQuery13].[PurchasingCost].[All]" allUniqueName="[ExportQuery13].[PurchasingCost].[All]" dimensionUniqueName="[ExportQuery13]" displayFolder="" count="0" memberValueDatatype="5" unbalanced="0"/>
    <cacheHierarchy uniqueName="[ExportQuery13].[ReceiptDate]" caption="ReceiptDate" attribute="1" time="1" defaultMemberUniqueName="[ExportQuery13].[ReceiptDate].[All]" allUniqueName="[ExportQuery13].[ReceiptDate].[All]" dimensionUniqueName="[ExportQuery13]" displayFolder="" count="0" memberValueDatatype="7" unbalanced="0"/>
    <cacheHierarchy uniqueName="[ExportQuery13].[ReceivingDock]" caption="ReceivingDock" attribute="1" defaultMemberUniqueName="[ExportQuery13].[ReceivingDock].[All]" allUniqueName="[ExportQuery13].[ReceivingDock].[All]" dimensionUniqueName="[ExportQuery13]" displayFolder="" count="0" memberValueDatatype="130" unbalanced="0"/>
    <cacheHierarchy uniqueName="[ExportQuery13].[QuantityReceivedTotal]" caption="QuantityReceivedTotal" attribute="1" defaultMemberUniqueName="[ExportQuery13].[QuantityReceivedTotal].[All]" allUniqueName="[ExportQuery13].[QuantityReceivedTotal].[All]" dimensionUniqueName="[ExportQuery13]" displayFolder="" count="0" memberValueDatatype="20" unbalanced="0"/>
    <cacheHierarchy uniqueName="[ExportQuery13].[QuantityScrapped]" caption="QuantityScrapped" attribute="1" defaultMemberUniqueName="[ExportQuery13].[QuantityScrapped].[All]" allUniqueName="[ExportQuery13].[QuantityScrapped].[All]" dimensionUniqueName="[ExportQuery13]" displayFolder="" count="0" memberValueDatatype="20" unbalanced="0"/>
    <cacheHierarchy uniqueName="[ExportQuery13].[ScrapReason]" caption="ScrapReason" attribute="1" defaultMemberUniqueName="[ExportQuery13].[ScrapReason].[All]" allUniqueName="[ExportQuery13].[ScrapReason].[All]" dimensionUniqueName="[ExportQuery13]" displayFolder="" count="0" memberValueDatatype="130" unbalanced="0"/>
    <cacheHierarchy uniqueName="[ExportQuery13].[InventoryClassCode]" caption="InventoryClassCode" attribute="1" defaultMemberUniqueName="[ExportQuery13].[InventoryClassCode].[All]" allUniqueName="[ExportQuery13].[InventoryClassCode].[All]" dimensionUniqueName="[ExportQuery13]" displayFolder="" count="0" memberValueDatatype="130" unbalanced="0"/>
    <cacheHierarchy uniqueName="[ExportQuery13].[InventoryClassDescription]" caption="InventoryClassDescription" attribute="1" defaultMemberUniqueName="[ExportQuery13].[InventoryClassDescription].[All]" allUniqueName="[ExportQuery13].[InventoryClassDescription].[All]" dimensionUniqueName="[ExportQuery13]" displayFolder="" count="0" memberValueDatatype="130" unbalanced="0"/>
    <cacheHierarchy uniqueName="[ExportQuery13].[AllowableReceivingTolerance]" caption="AllowableReceivingTolerance" attribute="1" defaultMemberUniqueName="[ExportQuery13].[AllowableReceivingTolerance].[All]" allUniqueName="[ExportQuery13].[AllowableReceivingTolerance].[All]" dimensionUniqueName="[ExportQuery13]" displayFolder="" count="0" memberValueDatatype="5" unbalanced="0"/>
    <cacheHierarchy uniqueName="[ExportQuery13].[Missing Quantity ordered, Purchase cost or Quantity received]" caption="Missing Quantity ordered, Purchase cost or Quantity received" attribute="1" defaultMemberUniqueName="[ExportQuery13].[Missing Quantity ordered, Purchase cost or Quantity received].[All]" allUniqueName="[ExportQuery13].[Missing Quantity ordered, Purchase cost or Quantity received].[All]" dimensionUniqueName="[ExportQuery13]" displayFolder="" count="0" memberValueDatatype="11" unbalanced="0"/>
    <cacheHierarchy uniqueName="[ExportQuery13].[Duplicate Check]" caption="Duplicate Check" attribute="1" defaultMemberUniqueName="[ExportQuery13].[Duplicate Check].[All]" allUniqueName="[ExportQuery13].[Duplicate Check].[All]" dimensionUniqueName="[ExportQuery13]" displayFolder="" count="0" memberValueDatatype="130" unbalanced="0"/>
    <cacheHierarchy uniqueName="[ExportQuery13].[Numeric Fields]" caption="Numeric Fields" attribute="1" defaultMemberUniqueName="[ExportQuery13].[Numeric Fields].[All]" allUniqueName="[ExportQuery13].[Numeric Fields].[All]" dimensionUniqueName="[ExportQuery13]" displayFolder="" count="0" memberValueDatatype="11" unbalanced="0"/>
    <cacheHierarchy uniqueName="[ExportQuery13].[Text Fields]" caption="Text Fields" attribute="1" defaultMemberUniqueName="[ExportQuery13].[Text Fields].[All]" allUniqueName="[ExportQuery13].[Text Fields].[All]" dimensionUniqueName="[ExportQuery13]" displayFolder="" count="0" memberValueDatatype="11" unbalanced="0"/>
    <cacheHierarchy uniqueName="[ExportQuery13].[Part Number Length]" caption="Part Number Length" attribute="1" defaultMemberUniqueName="[ExportQuery13].[Part Number Length].[All]" allUniqueName="[ExportQuery13].[Part Number Length].[All]" dimensionUniqueName="[ExportQuery13]" displayFolder="" count="0" memberValueDatatype="11" unbalanced="0"/>
    <cacheHierarchy uniqueName="[ExportQuery13].[Missing Scrap Reason]" caption="Missing Scrap Reason" attribute="1" defaultMemberUniqueName="[ExportQuery13].[Missing Scrap Reason].[All]" allUniqueName="[ExportQuery13].[Missing Scrap Reason].[All]" dimensionUniqueName="[ExportQuery13]" displayFolder="" count="0" memberValueDatatype="130" unbalanced="0"/>
    <cacheHierarchy uniqueName="[ExportQuery13].[Description of Issue]" caption="Description of Issue" attribute="1" defaultMemberUniqueName="[ExportQuery13].[Description of Issue].[All]" allUniqueName="[ExportQuery13].[Description of Issue].[All]" dimensionUniqueName="[ExportQuery13]" displayFolder="" count="0" memberValueDatatype="130" unbalanced="0"/>
    <cacheHierarchy uniqueName="[ExportQuery13].[Perfect Record]" caption="Perfect Record" attribute="1" defaultMemberUniqueName="[ExportQuery13].[Perfect Record].[All]" allUniqueName="[ExportQuery13].[Perfect Record].[All]" dimensionUniqueName="[ExportQuery13]" displayFolder="" count="0" memberValueDatatype="130" unbalanced="0"/>
    <cacheHierarchy uniqueName="[ExportQuery1].[RequestedDeliveryDate (Month Index)]" caption="RequestedDeliveryDate (Month Index)" attribute="1" defaultMemberUniqueName="[ExportQuery1].[RequestedDeliveryDate (Month Index)].[All]" allUniqueName="[ExportQuery1].[RequestedDeliveryDate (Month Index)].[All]" dimensionUniqueName="[ExportQuery1]" displayFolder="" count="0" memberValueDatatype="20" unbalanced="0" hidden="1"/>
    <cacheHierarchy uniqueName="[Measures].[__XL_Count ExportQuery1]" caption="__XL_Count ExportQuery1" measure="1" displayFolder="" measureGroup="ExportQuery1" count="0" hidden="1"/>
    <cacheHierarchy uniqueName="[Measures].[__XL_Count ExportQuery13]" caption="__XL_Count ExportQuery13" measure="1" displayFolder="" measureGroup="ExportQuery13" count="0" hidden="1"/>
    <cacheHierarchy uniqueName="[Measures].[__No measures defined]" caption="__No measures defined" measure="1" displayFolder="" count="0" hidden="1"/>
    <cacheHierarchy uniqueName="[Measures].[Sum of LocationAccuracyKPI]" caption="Sum of LocationAccuracyKPI" measure="1" displayFolder="" measureGroup="ExportQuery1" count="0" hidden="1">
      <extLst>
        <ext xmlns:x15="http://schemas.microsoft.com/office/spreadsheetml/2010/11/main" uri="{B97F6D7D-B522-45F9-BDA1-12C45D357490}">
          <x15:cacheHierarchy aggregatedColumn="19"/>
        </ext>
      </extLst>
    </cacheHierarchy>
    <cacheHierarchy uniqueName="[Measures].[Average of LocationAccuracyKPI]" caption="Average of LocationAccuracyKPI" measure="1" displayFolder="" measureGroup="ExportQuery1" count="0" hidden="1">
      <extLst>
        <ext xmlns:x15="http://schemas.microsoft.com/office/spreadsheetml/2010/11/main" uri="{B97F6D7D-B522-45F9-BDA1-12C45D357490}">
          <x15:cacheHierarchy aggregatedColumn="19"/>
        </ext>
      </extLst>
    </cacheHierarchy>
    <cacheHierarchy uniqueName="[Measures].[Sum of QuantityAccuracyKPI]" caption="Sum of QuantityAccuracyKPI" measure="1" displayFolder="" measureGroup="ExportQuery1" count="0" hidden="1">
      <extLst>
        <ext xmlns:x15="http://schemas.microsoft.com/office/spreadsheetml/2010/11/main" uri="{B97F6D7D-B522-45F9-BDA1-12C45D357490}">
          <x15:cacheHierarchy aggregatedColumn="20"/>
        </ext>
      </extLst>
    </cacheHierarchy>
    <cacheHierarchy uniqueName="[Measures].[Average of QuantityAccuracyKPI]" caption="Average of QuantityAccuracyKPI" measure="1" displayFolder="" measureGroup="ExportQuery1"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VendorCommitDateAchievementKPI]" caption="Sum of VendorCommitDateAchievementKPI" measure="1" displayFolder="" measureGroup="ExportQuery1" count="0" hidden="1">
      <extLst>
        <ext xmlns:x15="http://schemas.microsoft.com/office/spreadsheetml/2010/11/main" uri="{B97F6D7D-B522-45F9-BDA1-12C45D357490}">
          <x15:cacheHierarchy aggregatedColumn="21"/>
        </ext>
      </extLst>
    </cacheHierarchy>
    <cacheHierarchy uniqueName="[Measures].[Average of VendorCommitDateAchievementKPI]" caption="Average of VendorCommitDateAchievementKPI" measure="1" displayFolder="" measureGroup="ExportQuery1" count="0" hidden="1">
      <extLst>
        <ext xmlns:x15="http://schemas.microsoft.com/office/spreadsheetml/2010/11/main" uri="{B97F6D7D-B522-45F9-BDA1-12C45D357490}">
          <x15:cacheHierarchy aggregatedColumn="21"/>
        </ext>
      </extLst>
    </cacheHierarchy>
    <cacheHierarchy uniqueName="[Measures].[Sum of ItemAccuracyKPI]" caption="Sum of ItemAccuracyKPI" measure="1" displayFolder="" measureGroup="ExportQuery1" count="0" hidden="1">
      <extLst>
        <ext xmlns:x15="http://schemas.microsoft.com/office/spreadsheetml/2010/11/main" uri="{B97F6D7D-B522-45F9-BDA1-12C45D357490}">
          <x15:cacheHierarchy aggregatedColumn="23"/>
        </ext>
      </extLst>
    </cacheHierarchy>
    <cacheHierarchy uniqueName="[Measures].[Average of ItemAccuracyKPI]" caption="Average of ItemAccuracyKPI" measure="1" displayFolder="" measureGroup="ExportQuery1" count="0" hidden="1">
      <extLst>
        <ext xmlns:x15="http://schemas.microsoft.com/office/spreadsheetml/2010/11/main" uri="{B97F6D7D-B522-45F9-BDA1-12C45D357490}">
          <x15:cacheHierarchy aggregatedColumn="23"/>
        </ext>
      </extLst>
    </cacheHierarchy>
    <cacheHierarchy uniqueName="[Measures].[Sum of DefectFreeKPI]" caption="Sum of DefectFreeKPI" measure="1" displayFolder="" measureGroup="ExportQuery1" count="0" hidden="1">
      <extLst>
        <ext xmlns:x15="http://schemas.microsoft.com/office/spreadsheetml/2010/11/main" uri="{B97F6D7D-B522-45F9-BDA1-12C45D357490}">
          <x15:cacheHierarchy aggregatedColumn="25"/>
        </ext>
      </extLst>
    </cacheHierarchy>
    <cacheHierarchy uniqueName="[Measures].[Sum of DamageFreeKPI]" caption="Sum of DamageFreeKPI" measure="1" displayFolder="" measureGroup="ExportQuery1" count="0" hidden="1">
      <extLst>
        <ext xmlns:x15="http://schemas.microsoft.com/office/spreadsheetml/2010/11/main" uri="{B97F6D7D-B522-45F9-BDA1-12C45D357490}">
          <x15:cacheHierarchy aggregatedColumn="24"/>
        </ext>
      </extLst>
    </cacheHierarchy>
    <cacheHierarchy uniqueName="[Measures].[Average of DefectFreeKPI]" caption="Average of DefectFreeKPI" measure="1" displayFolder="" measureGroup="ExportQuery1" count="0" hidden="1">
      <extLst>
        <ext xmlns:x15="http://schemas.microsoft.com/office/spreadsheetml/2010/11/main" uri="{B97F6D7D-B522-45F9-BDA1-12C45D357490}">
          <x15:cacheHierarchy aggregatedColumn="25"/>
        </ext>
      </extLst>
    </cacheHierarchy>
    <cacheHierarchy uniqueName="[Measures].[Average of DamageFreeKPI]" caption="Average of DamageFreeKPI" measure="1" displayFolder="" measureGroup="ExportQuery1" count="0" hidden="1">
      <extLst>
        <ext xmlns:x15="http://schemas.microsoft.com/office/spreadsheetml/2010/11/main" uri="{B97F6D7D-B522-45F9-BDA1-12C45D357490}">
          <x15:cacheHierarchy aggregatedColumn="24"/>
        </ext>
      </extLst>
    </cacheHierarchy>
  </cacheHierarchies>
  <kpis count="0"/>
  <dimensions count="3">
    <dimension name="ExportQuery1" uniqueName="[ExportQuery1]" caption="ExportQuery1"/>
    <dimension name="ExportQuery13" uniqueName="[ExportQuery13]" caption="ExportQuery13"/>
    <dimension measure="1" name="Measures" uniqueName="[Measures]" caption="Measures"/>
  </dimensions>
  <measureGroups count="2">
    <measureGroup name="ExportQuery1" caption="ExportQuery1"/>
    <measureGroup name="ExportQuery13" caption="ExportQuery13"/>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essing" refreshedDate="44910.814231249999" backgroundQuery="1" createdVersion="7" refreshedVersion="8" minRefreshableVersion="3" recordCount="0" supportSubquery="1" supportAdvancedDrill="1" xr:uid="{FDD20825-838D-46DD-A4B1-007E776993AC}">
  <cacheSource type="external" connectionId="3"/>
  <cacheFields count="5">
    <cacheField name="[ExportQuery1].[SupplierName].[SupplierName]" caption="SupplierName" numFmtId="0" hierarchy="1" level="1">
      <sharedItems count="34">
        <s v="AJ Audio Surpluss"/>
        <s v="Arnold Metals"/>
        <s v="Central VAC Installers"/>
        <s v="Charlie's Hardwood"/>
        <s v="Crazy Carpets R Us"/>
        <s v="Delux Jacuzzi"/>
        <s v="Drywall Surplus"/>
        <s v="Exterior Home Outfitters"/>
        <s v="For U Countertops"/>
        <s v="Frans Fancy Fireplaces"/>
        <s v="Furnace Man"/>
        <s v="Greg's Windows and Glass"/>
        <s v="Home Appliance Warehouse"/>
        <s v="Home Décor Depot"/>
        <s v="Jefferson Concrete Suppliers"/>
        <s v="Kitchener Home Appliances"/>
        <s v="Larry Lit's Lighting"/>
        <s v="Marg's Bathroom Fittings"/>
        <s v="Metal Fixture Designs"/>
        <s v="Paint Surplus"/>
        <s v="Painting and Wallpaper Supplies Depot"/>
        <s v="Peter Piper"/>
        <s v="Premium Custom Floors"/>
        <s v="Sam's Home Ventilation Systems"/>
        <s v="Sheri Walter Paints"/>
        <s v="Solomon Siding Depot"/>
        <s v="Stone and Tile Depot"/>
        <s v="The Cabinet People"/>
        <s v="The Electric Wire Depot"/>
        <s v="The Finer Side Fixtures"/>
        <s v="The Insulators"/>
        <s v="The Lumber Yard"/>
        <s v="The Roofers"/>
        <s v="The Softer Side"/>
      </sharedItems>
    </cacheField>
    <cacheField name="[ExportQuery1].[RequestedDeliveryDate].[RequestedDeliveryDate]" caption="RequestedDeliveryDate" numFmtId="0" hierarchy="3" level="1">
      <sharedItems containsSemiMixedTypes="0" containsNonDate="0" containsDate="1" containsString="0" minDate="2017-02-10T00:00:00" maxDate="2017-07-31T00:00:00" count="85">
        <d v="2017-05-02T00:00:00"/>
        <d v="2017-06-15T00:00:00"/>
        <d v="2017-06-30T00:00:00"/>
        <d v="2017-02-27T00:00:00"/>
        <d v="2017-05-17T00:00:00"/>
        <d v="2017-06-26T00:00:00"/>
        <d v="2017-07-17T00:00:00"/>
        <d v="2017-03-15T00:00:00"/>
        <d v="2017-05-15T00:00:00"/>
        <d v="2017-06-21T00:00:00"/>
        <d v="2017-07-11T00:00:00"/>
        <d v="2017-03-11T00:00:00"/>
        <d v="2017-03-21T00:00:00"/>
        <d v="2017-05-20T00:00:00"/>
        <d v="2017-06-18T00:00:00"/>
        <d v="2017-07-18T00:00:00"/>
        <d v="2017-03-28T00:00:00"/>
        <d v="2017-05-22T00:00:00"/>
        <d v="2017-06-20T00:00:00"/>
        <d v="2017-07-20T00:00:00"/>
        <d v="2017-02-11T00:00:00"/>
        <d v="2017-03-18T00:00:00"/>
        <d v="2017-05-29T00:00:00"/>
        <d v="2017-07-15T00:00:00"/>
        <d v="2017-05-16T00:00:00"/>
        <d v="2017-06-22T00:00:00"/>
        <d v="2017-07-12T00:00:00"/>
        <d v="2017-03-04T00:00:00"/>
        <d v="2017-04-26T00:00:00"/>
        <d v="2017-05-25T00:00:00"/>
        <d v="2017-07-03T00:00:00"/>
        <d v="2017-04-30T00:00:00"/>
        <d v="2017-06-02T00:00:00"/>
        <d v="2017-06-28T00:00:00"/>
        <d v="2017-07-10T00:00:00"/>
        <d v="2017-05-03T00:00:00"/>
        <d v="2017-06-17T00:00:00"/>
        <d v="2017-06-29T00:00:00"/>
        <d v="2017-03-02T00:00:00"/>
        <d v="2017-03-17T00:00:00"/>
        <d v="2017-06-24T00:00:00"/>
        <d v="2017-07-14T00:00:00"/>
        <d v="2017-05-01T00:00:00"/>
        <d v="2017-05-23T00:00:00"/>
        <d v="2017-06-27T00:00:00"/>
        <d v="2017-07-19T00:00:00"/>
        <d v="2017-03-27T00:00:00"/>
        <d v="2017-03-16T00:00:00"/>
        <d v="2017-06-23T00:00:00"/>
        <d v="2017-07-13T00:00:00"/>
        <d v="2017-03-03T00:00:00"/>
        <d v="2017-04-19T00:00:00"/>
        <d v="2017-05-24T00:00:00"/>
        <d v="2017-03-07T00:00:00"/>
        <d v="2017-04-29T00:00:00"/>
        <d v="2017-05-26T00:00:00"/>
        <d v="2017-03-05T00:00:00"/>
        <d v="2017-04-27T00:00:00"/>
        <d v="2017-03-09T00:00:00"/>
        <d v="2017-05-08T00:00:00"/>
        <d v="2017-05-07T00:00:00"/>
        <d v="2017-05-21T00:00:00"/>
        <d v="2017-06-19T00:00:00"/>
        <d v="2017-07-30T00:00:00"/>
        <d v="2017-05-06T00:00:00"/>
        <d v="2017-03-20T00:00:00"/>
        <d v="2017-05-19T00:00:00"/>
        <d v="2017-04-05T00:00:00"/>
        <d v="2017-07-08T00:00:00"/>
        <d v="2017-02-10T00:00:00"/>
        <d v="2017-02-14T00:00:00"/>
        <d v="2017-04-28T00:00:00"/>
        <d v="2017-07-05T00:00:00"/>
        <d v="2017-05-13T00:00:00"/>
        <d v="2017-07-09T00:00:00"/>
        <d v="2017-07-22T00:00:00"/>
        <d v="2017-03-10T00:00:00"/>
        <d v="2017-03-12T00:00:00"/>
        <d v="2017-05-09T00:00:00"/>
        <d v="2017-03-13T00:00:00"/>
        <d v="2017-05-10T00:00:00"/>
        <d v="2017-07-16T00:00:00"/>
        <d v="2017-06-04T00:00:00"/>
        <d v="2017-04-25T00:00:00"/>
        <d v="2017-07-01T00:00:00"/>
      </sharedItems>
    </cacheField>
    <cacheField name="[ExportQuery1].[RequestedDeliveryDate (Month)].[RequestedDeliveryDate (Month)]" caption="RequestedDeliveryDate (Month)" numFmtId="0" hierarchy="22" level="1">
      <sharedItems containsNonDate="0" count="6">
        <s v="May"/>
        <s v="Jun"/>
        <s v="Feb"/>
        <s v="Jul"/>
        <s v="Mar"/>
        <s v="Apr"/>
      </sharedItems>
    </cacheField>
    <cacheField name="[Measures].[Average of VendorCommitDateAchievementKPI]" caption="Average of VendorCommitDateAchievementKPI" numFmtId="0" hierarchy="62" level="32767"/>
    <cacheField name="[ExportQuery13].[SupplierName].[SupplierName]" caption="SupplierName" numFmtId="0" hierarchy="27" level="1">
      <sharedItems containsSemiMixedTypes="0" containsNonDate="0" containsString="0"/>
    </cacheField>
  </cacheFields>
  <cacheHierarchies count="69">
    <cacheHierarchy uniqueName="[ExportQuery1].[SupplierClassDescription]" caption="SupplierClassDescription" attribute="1" defaultMemberUniqueName="[ExportQuery1].[SupplierClassDescription].[All]" allUniqueName="[ExportQuery1].[SupplierClassDescription].[All]" dimensionUniqueName="[ExportQuery1]" displayFolder="" count="0" memberValueDatatype="130" unbalanced="0"/>
    <cacheHierarchy uniqueName="[ExportQuery1].[SupplierName]" caption="SupplierName" attribute="1" defaultMemberUniqueName="[ExportQuery1].[SupplierName].[All]" allUniqueName="[ExportQuery1].[SupplierName].[All]" dimensionUniqueName="[ExportQuery1]" displayFolder="" count="2" memberValueDatatype="130" unbalanced="0">
      <fieldsUsage count="2">
        <fieldUsage x="-1"/>
        <fieldUsage x="0"/>
      </fieldsUsage>
    </cacheHierarchy>
    <cacheHierarchy uniqueName="[ExportQuery1].[PurchaseOrderNo]" caption="PurchaseOrderNo" attribute="1" defaultMemberUniqueName="[ExportQuery1].[PurchaseOrderNo].[All]" allUniqueName="[ExportQuery1].[PurchaseOrderNo].[All]" dimensionUniqueName="[ExportQuery1]" displayFolder="" count="0" memberValueDatatype="20" unbalanced="0"/>
    <cacheHierarchy uniqueName="[ExportQuery1].[RequestedDeliveryDate]" caption="RequestedDeliveryDate" attribute="1" time="1" defaultMemberUniqueName="[ExportQuery1].[RequestedDeliveryDate].[All]" allUniqueName="[ExportQuery1].[RequestedDeliveryDate].[All]" dimensionUniqueName="[ExportQuery1]" displayFolder="" count="2" memberValueDatatype="7" unbalanced="0">
      <fieldsUsage count="2">
        <fieldUsage x="-1"/>
        <fieldUsage x="1"/>
      </fieldsUsage>
    </cacheHierarchy>
    <cacheHierarchy uniqueName="[ExportQuery1].[RequestedDeliveryDock]" caption="RequestedDeliveryDock" attribute="1" defaultMemberUniqueName="[ExportQuery1].[RequestedDeliveryDock].[All]" allUniqueName="[ExportQuery1].[RequestedDeliveryDock].[All]" dimensionUniqueName="[ExportQuery1]" displayFolder="" count="0" memberValueDatatype="130" unbalanced="0"/>
    <cacheHierarchy uniqueName="[ExportQuery1].[SupplierAllowableTimeTolerance]" caption="SupplierAllowableTimeTolerance" attribute="1" defaultMemberUniqueName="[ExportQuery1].[SupplierAllowableTimeTolerance].[All]" allUniqueName="[ExportQuery1].[SupplierAllowableTimeTolerance].[All]" dimensionUniqueName="[ExportQuery1]" displayFolder="" count="0" memberValueDatatype="20" unbalanced="0"/>
    <cacheHierarchy uniqueName="[ExportQuery1].[PartNumber]" caption="PartNumber" attribute="1" defaultMemberUniqueName="[ExportQuery1].[PartNumber].[All]" allUniqueName="[ExportQuery1].[PartNumber].[All]" dimensionUniqueName="[ExportQuery1]" displayFolder="" count="0" memberValueDatatype="20" unbalanced="0"/>
    <cacheHierarchy uniqueName="[ExportQuery1].[PartDescription]" caption="PartDescription" attribute="1" defaultMemberUniqueName="[ExportQuery1].[PartDescription].[All]" allUniqueName="[ExportQuery1].[PartDescription].[All]" dimensionUniqueName="[ExportQuery1]" displayFolder="" count="0" memberValueDatatype="130" unbalanced="0"/>
    <cacheHierarchy uniqueName="[ExportQuery1].[QuantityOrdered]" caption="QuantityOrdered" attribute="1" defaultMemberUniqueName="[ExportQuery1].[QuantityOrdered].[All]" allUniqueName="[ExportQuery1].[QuantityOrdered].[All]" dimensionUniqueName="[ExportQuery1]" displayFolder="" count="0" memberValueDatatype="20" unbalanced="0"/>
    <cacheHierarchy uniqueName="[ExportQuery1].[UOMDescription]" caption="UOMDescription" attribute="1" defaultMemberUniqueName="[ExportQuery1].[UOMDescription].[All]" allUniqueName="[ExportQuery1].[UOMDescription].[All]" dimensionUniqueName="[ExportQuery1]" displayFolder="" count="0" memberValueDatatype="130" unbalanced="0"/>
    <cacheHierarchy uniqueName="[ExportQuery1].[PurchasingCost]" caption="PurchasingCost" attribute="1" defaultMemberUniqueName="[ExportQuery1].[PurchasingCost].[All]" allUniqueName="[ExportQuery1].[PurchasingCost].[All]" dimensionUniqueName="[ExportQuery1]" displayFolder="" count="0" memberValueDatatype="5" unbalanced="0"/>
    <cacheHierarchy uniqueName="[ExportQuery1].[ReceiptDate]" caption="ReceiptDate" attribute="1" time="1" defaultMemberUniqueName="[ExportQuery1].[ReceiptDate].[All]" allUniqueName="[ExportQuery1].[ReceiptDate].[All]" dimensionUniqueName="[ExportQuery1]" displayFolder="" count="2" memberValueDatatype="7" unbalanced="0"/>
    <cacheHierarchy uniqueName="[ExportQuery1].[ReceivingDock]" caption="ReceivingDock" attribute="1" defaultMemberUniqueName="[ExportQuery1].[ReceivingDock].[All]" allUniqueName="[ExportQuery1].[ReceivingDock].[All]" dimensionUniqueName="[ExportQuery1]" displayFolder="" count="0" memberValueDatatype="130" unbalanced="0"/>
    <cacheHierarchy uniqueName="[ExportQuery1].[QuantityReceivedTotal]" caption="QuantityReceivedTotal" attribute="1" defaultMemberUniqueName="[ExportQuery1].[QuantityReceivedTotal].[All]" allUniqueName="[ExportQuery1].[QuantityReceivedTotal].[All]" dimensionUniqueName="[ExportQuery1]" displayFolder="" count="0" memberValueDatatype="20" unbalanced="0"/>
    <cacheHierarchy uniqueName="[ExportQuery1].[QuantityScrapped]" caption="QuantityScrapped" attribute="1" defaultMemberUniqueName="[ExportQuery1].[QuantityScrapped].[All]" allUniqueName="[ExportQuery1].[QuantityScrapped].[All]" dimensionUniqueName="[ExportQuery1]" displayFolder="" count="0" memberValueDatatype="20" unbalanced="0"/>
    <cacheHierarchy uniqueName="[ExportQuery1].[ScrapReason]" caption="ScrapReason" attribute="1" defaultMemberUniqueName="[ExportQuery1].[ScrapReason].[All]" allUniqueName="[ExportQuery1].[ScrapReason].[All]" dimensionUniqueName="[ExportQuery1]" displayFolder="" count="0" memberValueDatatype="130" unbalanced="0"/>
    <cacheHierarchy uniqueName="[ExportQuery1].[InventoryClassCode]" caption="InventoryClassCode" attribute="1" defaultMemberUniqueName="[ExportQuery1].[InventoryClassCode].[All]" allUniqueName="[ExportQuery1].[InventoryClassCode].[All]" dimensionUniqueName="[ExportQuery1]" displayFolder="" count="0" memberValueDatatype="130" unbalanced="0"/>
    <cacheHierarchy uniqueName="[ExportQuery1].[InventoryClassDescription]" caption="InventoryClassDescription" attribute="1" defaultMemberUniqueName="[ExportQuery1].[InventoryClassDescription].[All]" allUniqueName="[ExportQuery1].[InventoryClassDescription].[All]" dimensionUniqueName="[ExportQuery1]" displayFolder="" count="0" memberValueDatatype="130" unbalanced="0"/>
    <cacheHierarchy uniqueName="[ExportQuery1].[AllowableReceivingTolerance]" caption="AllowableReceivingTolerance" attribute="1" defaultMemberUniqueName="[ExportQuery1].[AllowableReceivingTolerance].[All]" allUniqueName="[ExportQuery1].[AllowableReceivingTolerance].[All]" dimensionUniqueName="[ExportQuery1]" displayFolder="" count="0" memberValueDatatype="5" unbalanced="0"/>
    <cacheHierarchy uniqueName="[ExportQuery1].[LocationAccuracyKPI]" caption="LocationAccuracyKPI" attribute="1" defaultMemberUniqueName="[ExportQuery1].[LocationAccuracyKPI].[All]" allUniqueName="[ExportQuery1].[LocationAccuracyKPI].[All]" dimensionUniqueName="[ExportQuery1]" displayFolder="" count="0" memberValueDatatype="20" unbalanced="0"/>
    <cacheHierarchy uniqueName="[ExportQuery1].[QuantityAccuracyKPI]" caption="QuantityAccuracyKPI" attribute="1" defaultMemberUniqueName="[ExportQuery1].[QuantityAccuracyKPI].[All]" allUniqueName="[ExportQuery1].[QuantityAccuracyKPI].[All]" dimensionUniqueName="[ExportQuery1]" displayFolder="" count="0" memberValueDatatype="20" unbalanced="0"/>
    <cacheHierarchy uniqueName="[ExportQuery1].[VendorCommitDateAchievementKPI]" caption="VendorCommitDateAchievementKPI" attribute="1" defaultMemberUniqueName="[ExportQuery1].[VendorCommitDateAchievementKPI].[All]" allUniqueName="[ExportQuery1].[VendorCommitDateAchievementKPI].[All]" dimensionUniqueName="[ExportQuery1]" displayFolder="" count="0" memberValueDatatype="20" unbalanced="0"/>
    <cacheHierarchy uniqueName="[ExportQuery1].[RequestedDeliveryDate (Month)]" caption="RequestedDeliveryDate (Month)" attribute="1" defaultMemberUniqueName="[ExportQuery1].[RequestedDeliveryDate (Month)].[All]" allUniqueName="[ExportQuery1].[RequestedDeliveryDate (Month)].[All]" dimensionUniqueName="[ExportQuery1]" displayFolder="" count="2" memberValueDatatype="130" unbalanced="0">
      <fieldsUsage count="2">
        <fieldUsage x="-1"/>
        <fieldUsage x="2"/>
      </fieldsUsage>
    </cacheHierarchy>
    <cacheHierarchy uniqueName="[ExportQuery1].[ItemAccuracyKPI]" caption="ItemAccuracyKPI" attribute="1" defaultMemberUniqueName="[ExportQuery1].[ItemAccuracyKPI].[All]" allUniqueName="[ExportQuery1].[ItemAccuracyKPI].[All]" dimensionUniqueName="[ExportQuery1]" displayFolder="" count="0" memberValueDatatype="20" unbalanced="0"/>
    <cacheHierarchy uniqueName="[ExportQuery1].[DamageFreeKPI]" caption="DamageFreeKPI" attribute="1" defaultMemberUniqueName="[ExportQuery1].[DamageFreeKPI].[All]" allUniqueName="[ExportQuery1].[DamageFreeKPI].[All]" dimensionUniqueName="[ExportQuery1]" displayFolder="" count="0" memberValueDatatype="20" unbalanced="0"/>
    <cacheHierarchy uniqueName="[ExportQuery1].[DefectFreeKPI]" caption="DefectFreeKPI" attribute="1" defaultMemberUniqueName="[ExportQuery1].[DefectFreeKPI].[All]" allUniqueName="[ExportQuery1].[DefectFreeKPI].[All]" dimensionUniqueName="[ExportQuery1]" displayFolder="" count="0" memberValueDatatype="20" unbalanced="0"/>
    <cacheHierarchy uniqueName="[ExportQuery13].[SupplierClassDescription]" caption="SupplierClassDescription" attribute="1" defaultMemberUniqueName="[ExportQuery13].[SupplierClassDescription].[All]" allUniqueName="[ExportQuery13].[SupplierClassDescription].[All]" dimensionUniqueName="[ExportQuery13]" displayFolder="" count="0" memberValueDatatype="130" unbalanced="0"/>
    <cacheHierarchy uniqueName="[ExportQuery13].[SupplierName]" caption="SupplierName" attribute="1" defaultMemberUniqueName="[ExportQuery13].[SupplierName].[All]" allUniqueName="[ExportQuery13].[SupplierName].[All]" dimensionUniqueName="[ExportQuery13]" displayFolder="" count="2" memberValueDatatype="130" unbalanced="0">
      <fieldsUsage count="2">
        <fieldUsage x="-1"/>
        <fieldUsage x="4"/>
      </fieldsUsage>
    </cacheHierarchy>
    <cacheHierarchy uniqueName="[ExportQuery13].[PurchaseOrderNo]" caption="PurchaseOrderNo" attribute="1" defaultMemberUniqueName="[ExportQuery13].[PurchaseOrderNo].[All]" allUniqueName="[ExportQuery13].[PurchaseOrderNo].[All]" dimensionUniqueName="[ExportQuery13]" displayFolder="" count="0" memberValueDatatype="20" unbalanced="0"/>
    <cacheHierarchy uniqueName="[ExportQuery13].[RequestedDeliveryDate]" caption="RequestedDeliveryDate" attribute="1" time="1" defaultMemberUniqueName="[ExportQuery13].[RequestedDeliveryDate].[All]" allUniqueName="[ExportQuery13].[RequestedDeliveryDate].[All]" dimensionUniqueName="[ExportQuery13]" displayFolder="" count="0" memberValueDatatype="7" unbalanced="0"/>
    <cacheHierarchy uniqueName="[ExportQuery13].[RequestedDeliveryDock]" caption="RequestedDeliveryDock" attribute="1" defaultMemberUniqueName="[ExportQuery13].[RequestedDeliveryDock].[All]" allUniqueName="[ExportQuery13].[RequestedDeliveryDock].[All]" dimensionUniqueName="[ExportQuery13]" displayFolder="" count="0" memberValueDatatype="130" unbalanced="0"/>
    <cacheHierarchy uniqueName="[ExportQuery13].[SupplierAllowableTimeTolerance]" caption="SupplierAllowableTimeTolerance" attribute="1" defaultMemberUniqueName="[ExportQuery13].[SupplierAllowableTimeTolerance].[All]" allUniqueName="[ExportQuery13].[SupplierAllowableTimeTolerance].[All]" dimensionUniqueName="[ExportQuery13]" displayFolder="" count="0" memberValueDatatype="20" unbalanced="0"/>
    <cacheHierarchy uniqueName="[ExportQuery13].[PartNumber]" caption="PartNumber" attribute="1" defaultMemberUniqueName="[ExportQuery13].[PartNumber].[All]" allUniqueName="[ExportQuery13].[PartNumber].[All]" dimensionUniqueName="[ExportQuery13]" displayFolder="" count="0" memberValueDatatype="20" unbalanced="0"/>
    <cacheHierarchy uniqueName="[ExportQuery13].[PartDescription]" caption="PartDescription" attribute="1" defaultMemberUniqueName="[ExportQuery13].[PartDescription].[All]" allUniqueName="[ExportQuery13].[PartDescription].[All]" dimensionUniqueName="[ExportQuery13]" displayFolder="" count="0" memberValueDatatype="130" unbalanced="0"/>
    <cacheHierarchy uniqueName="[ExportQuery13].[QuantityOrdered]" caption="QuantityOrdered" attribute="1" defaultMemberUniqueName="[ExportQuery13].[QuantityOrdered].[All]" allUniqueName="[ExportQuery13].[QuantityOrdered].[All]" dimensionUniqueName="[ExportQuery13]" displayFolder="" count="0" memberValueDatatype="20" unbalanced="0"/>
    <cacheHierarchy uniqueName="[ExportQuery13].[UOMDescription]" caption="UOMDescription" attribute="1" defaultMemberUniqueName="[ExportQuery13].[UOMDescription].[All]" allUniqueName="[ExportQuery13].[UOMDescription].[All]" dimensionUniqueName="[ExportQuery13]" displayFolder="" count="0" memberValueDatatype="130" unbalanced="0"/>
    <cacheHierarchy uniqueName="[ExportQuery13].[PurchasingCost]" caption="PurchasingCost" attribute="1" defaultMemberUniqueName="[ExportQuery13].[PurchasingCost].[All]" allUniqueName="[ExportQuery13].[PurchasingCost].[All]" dimensionUniqueName="[ExportQuery13]" displayFolder="" count="0" memberValueDatatype="5" unbalanced="0"/>
    <cacheHierarchy uniqueName="[ExportQuery13].[ReceiptDate]" caption="ReceiptDate" attribute="1" time="1" defaultMemberUniqueName="[ExportQuery13].[ReceiptDate].[All]" allUniqueName="[ExportQuery13].[ReceiptDate].[All]" dimensionUniqueName="[ExportQuery13]" displayFolder="" count="0" memberValueDatatype="7" unbalanced="0"/>
    <cacheHierarchy uniqueName="[ExportQuery13].[ReceivingDock]" caption="ReceivingDock" attribute="1" defaultMemberUniqueName="[ExportQuery13].[ReceivingDock].[All]" allUniqueName="[ExportQuery13].[ReceivingDock].[All]" dimensionUniqueName="[ExportQuery13]" displayFolder="" count="0" memberValueDatatype="130" unbalanced="0"/>
    <cacheHierarchy uniqueName="[ExportQuery13].[QuantityReceivedTotal]" caption="QuantityReceivedTotal" attribute="1" defaultMemberUniqueName="[ExportQuery13].[QuantityReceivedTotal].[All]" allUniqueName="[ExportQuery13].[QuantityReceivedTotal].[All]" dimensionUniqueName="[ExportQuery13]" displayFolder="" count="0" memberValueDatatype="20" unbalanced="0"/>
    <cacheHierarchy uniqueName="[ExportQuery13].[QuantityScrapped]" caption="QuantityScrapped" attribute="1" defaultMemberUniqueName="[ExportQuery13].[QuantityScrapped].[All]" allUniqueName="[ExportQuery13].[QuantityScrapped].[All]" dimensionUniqueName="[ExportQuery13]" displayFolder="" count="0" memberValueDatatype="20" unbalanced="0"/>
    <cacheHierarchy uniqueName="[ExportQuery13].[ScrapReason]" caption="ScrapReason" attribute="1" defaultMemberUniqueName="[ExportQuery13].[ScrapReason].[All]" allUniqueName="[ExportQuery13].[ScrapReason].[All]" dimensionUniqueName="[ExportQuery13]" displayFolder="" count="0" memberValueDatatype="130" unbalanced="0"/>
    <cacheHierarchy uniqueName="[ExportQuery13].[InventoryClassCode]" caption="InventoryClassCode" attribute="1" defaultMemberUniqueName="[ExportQuery13].[InventoryClassCode].[All]" allUniqueName="[ExportQuery13].[InventoryClassCode].[All]" dimensionUniqueName="[ExportQuery13]" displayFolder="" count="0" memberValueDatatype="130" unbalanced="0"/>
    <cacheHierarchy uniqueName="[ExportQuery13].[InventoryClassDescription]" caption="InventoryClassDescription" attribute="1" defaultMemberUniqueName="[ExportQuery13].[InventoryClassDescription].[All]" allUniqueName="[ExportQuery13].[InventoryClassDescription].[All]" dimensionUniqueName="[ExportQuery13]" displayFolder="" count="0" memberValueDatatype="130" unbalanced="0"/>
    <cacheHierarchy uniqueName="[ExportQuery13].[AllowableReceivingTolerance]" caption="AllowableReceivingTolerance" attribute="1" defaultMemberUniqueName="[ExportQuery13].[AllowableReceivingTolerance].[All]" allUniqueName="[ExportQuery13].[AllowableReceivingTolerance].[All]" dimensionUniqueName="[ExportQuery13]" displayFolder="" count="0" memberValueDatatype="5" unbalanced="0"/>
    <cacheHierarchy uniqueName="[ExportQuery13].[Missing Quantity ordered, Purchase cost or Quantity received]" caption="Missing Quantity ordered, Purchase cost or Quantity received" attribute="1" defaultMemberUniqueName="[ExportQuery13].[Missing Quantity ordered, Purchase cost or Quantity received].[All]" allUniqueName="[ExportQuery13].[Missing Quantity ordered, Purchase cost or Quantity received].[All]" dimensionUniqueName="[ExportQuery13]" displayFolder="" count="0" memberValueDatatype="11" unbalanced="0"/>
    <cacheHierarchy uniqueName="[ExportQuery13].[Duplicate Check]" caption="Duplicate Check" attribute="1" defaultMemberUniqueName="[ExportQuery13].[Duplicate Check].[All]" allUniqueName="[ExportQuery13].[Duplicate Check].[All]" dimensionUniqueName="[ExportQuery13]" displayFolder="" count="0" memberValueDatatype="130" unbalanced="0"/>
    <cacheHierarchy uniqueName="[ExportQuery13].[Numeric Fields]" caption="Numeric Fields" attribute="1" defaultMemberUniqueName="[ExportQuery13].[Numeric Fields].[All]" allUniqueName="[ExportQuery13].[Numeric Fields].[All]" dimensionUniqueName="[ExportQuery13]" displayFolder="" count="0" memberValueDatatype="11" unbalanced="0"/>
    <cacheHierarchy uniqueName="[ExportQuery13].[Text Fields]" caption="Text Fields" attribute="1" defaultMemberUniqueName="[ExportQuery13].[Text Fields].[All]" allUniqueName="[ExportQuery13].[Text Fields].[All]" dimensionUniqueName="[ExportQuery13]" displayFolder="" count="0" memberValueDatatype="11" unbalanced="0"/>
    <cacheHierarchy uniqueName="[ExportQuery13].[Part Number Length]" caption="Part Number Length" attribute="1" defaultMemberUniqueName="[ExportQuery13].[Part Number Length].[All]" allUniqueName="[ExportQuery13].[Part Number Length].[All]" dimensionUniqueName="[ExportQuery13]" displayFolder="" count="0" memberValueDatatype="11" unbalanced="0"/>
    <cacheHierarchy uniqueName="[ExportQuery13].[Missing Scrap Reason]" caption="Missing Scrap Reason" attribute="1" defaultMemberUniqueName="[ExportQuery13].[Missing Scrap Reason].[All]" allUniqueName="[ExportQuery13].[Missing Scrap Reason].[All]" dimensionUniqueName="[ExportQuery13]" displayFolder="" count="0" memberValueDatatype="130" unbalanced="0"/>
    <cacheHierarchy uniqueName="[ExportQuery13].[Description of Issue]" caption="Description of Issue" attribute="1" defaultMemberUniqueName="[ExportQuery13].[Description of Issue].[All]" allUniqueName="[ExportQuery13].[Description of Issue].[All]" dimensionUniqueName="[ExportQuery13]" displayFolder="" count="0" memberValueDatatype="130" unbalanced="0"/>
    <cacheHierarchy uniqueName="[ExportQuery13].[Perfect Record]" caption="Perfect Record" attribute="1" defaultMemberUniqueName="[ExportQuery13].[Perfect Record].[All]" allUniqueName="[ExportQuery13].[Perfect Record].[All]" dimensionUniqueName="[ExportQuery13]" displayFolder="" count="0" memberValueDatatype="130" unbalanced="0"/>
    <cacheHierarchy uniqueName="[ExportQuery1].[RequestedDeliveryDate (Month Index)]" caption="RequestedDeliveryDate (Month Index)" attribute="1" defaultMemberUniqueName="[ExportQuery1].[RequestedDeliveryDate (Month Index)].[All]" allUniqueName="[ExportQuery1].[RequestedDeliveryDate (Month Index)].[All]" dimensionUniqueName="[ExportQuery1]" displayFolder="" count="0" memberValueDatatype="20" unbalanced="0" hidden="1"/>
    <cacheHierarchy uniqueName="[Measures].[__XL_Count ExportQuery1]" caption="__XL_Count ExportQuery1" measure="1" displayFolder="" measureGroup="ExportQuery1" count="0" hidden="1"/>
    <cacheHierarchy uniqueName="[Measures].[__XL_Count ExportQuery13]" caption="__XL_Count ExportQuery13" measure="1" displayFolder="" measureGroup="ExportQuery13" count="0" hidden="1"/>
    <cacheHierarchy uniqueName="[Measures].[__No measures defined]" caption="__No measures defined" measure="1" displayFolder="" count="0" hidden="1"/>
    <cacheHierarchy uniqueName="[Measures].[Sum of LocationAccuracyKPI]" caption="Sum of LocationAccuracyKPI" measure="1" displayFolder="" measureGroup="ExportQuery1" count="0" hidden="1">
      <extLst>
        <ext xmlns:x15="http://schemas.microsoft.com/office/spreadsheetml/2010/11/main" uri="{B97F6D7D-B522-45F9-BDA1-12C45D357490}">
          <x15:cacheHierarchy aggregatedColumn="19"/>
        </ext>
      </extLst>
    </cacheHierarchy>
    <cacheHierarchy uniqueName="[Measures].[Average of LocationAccuracyKPI]" caption="Average of LocationAccuracyKPI" measure="1" displayFolder="" measureGroup="ExportQuery1" count="0" hidden="1">
      <extLst>
        <ext xmlns:x15="http://schemas.microsoft.com/office/spreadsheetml/2010/11/main" uri="{B97F6D7D-B522-45F9-BDA1-12C45D357490}">
          <x15:cacheHierarchy aggregatedColumn="19"/>
        </ext>
      </extLst>
    </cacheHierarchy>
    <cacheHierarchy uniqueName="[Measures].[Sum of QuantityAccuracyKPI]" caption="Sum of QuantityAccuracyKPI" measure="1" displayFolder="" measureGroup="ExportQuery1" count="0" hidden="1">
      <extLst>
        <ext xmlns:x15="http://schemas.microsoft.com/office/spreadsheetml/2010/11/main" uri="{B97F6D7D-B522-45F9-BDA1-12C45D357490}">
          <x15:cacheHierarchy aggregatedColumn="20"/>
        </ext>
      </extLst>
    </cacheHierarchy>
    <cacheHierarchy uniqueName="[Measures].[Average of QuantityAccuracyKPI]" caption="Average of QuantityAccuracyKPI" measure="1" displayFolder="" measureGroup="ExportQuery1" count="0" hidden="1">
      <extLst>
        <ext xmlns:x15="http://schemas.microsoft.com/office/spreadsheetml/2010/11/main" uri="{B97F6D7D-B522-45F9-BDA1-12C45D357490}">
          <x15:cacheHierarchy aggregatedColumn="20"/>
        </ext>
      </extLst>
    </cacheHierarchy>
    <cacheHierarchy uniqueName="[Measures].[Sum of VendorCommitDateAchievementKPI]" caption="Sum of VendorCommitDateAchievementKPI" measure="1" displayFolder="" measureGroup="ExportQuery1" count="0" hidden="1">
      <extLst>
        <ext xmlns:x15="http://schemas.microsoft.com/office/spreadsheetml/2010/11/main" uri="{B97F6D7D-B522-45F9-BDA1-12C45D357490}">
          <x15:cacheHierarchy aggregatedColumn="21"/>
        </ext>
      </extLst>
    </cacheHierarchy>
    <cacheHierarchy uniqueName="[Measures].[Average of VendorCommitDateAchievementKPI]" caption="Average of VendorCommitDateAchievementKPI" measure="1" displayFolder="" measureGroup="ExportQuery1"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ItemAccuracyKPI]" caption="Sum of ItemAccuracyKPI" measure="1" displayFolder="" measureGroup="ExportQuery1" count="0" hidden="1">
      <extLst>
        <ext xmlns:x15="http://schemas.microsoft.com/office/spreadsheetml/2010/11/main" uri="{B97F6D7D-B522-45F9-BDA1-12C45D357490}">
          <x15:cacheHierarchy aggregatedColumn="23"/>
        </ext>
      </extLst>
    </cacheHierarchy>
    <cacheHierarchy uniqueName="[Measures].[Average of ItemAccuracyKPI]" caption="Average of ItemAccuracyKPI" measure="1" displayFolder="" measureGroup="ExportQuery1" count="0" hidden="1">
      <extLst>
        <ext xmlns:x15="http://schemas.microsoft.com/office/spreadsheetml/2010/11/main" uri="{B97F6D7D-B522-45F9-BDA1-12C45D357490}">
          <x15:cacheHierarchy aggregatedColumn="23"/>
        </ext>
      </extLst>
    </cacheHierarchy>
    <cacheHierarchy uniqueName="[Measures].[Sum of DefectFreeKPI]" caption="Sum of DefectFreeKPI" measure="1" displayFolder="" measureGroup="ExportQuery1" count="0" hidden="1">
      <extLst>
        <ext xmlns:x15="http://schemas.microsoft.com/office/spreadsheetml/2010/11/main" uri="{B97F6D7D-B522-45F9-BDA1-12C45D357490}">
          <x15:cacheHierarchy aggregatedColumn="25"/>
        </ext>
      </extLst>
    </cacheHierarchy>
    <cacheHierarchy uniqueName="[Measures].[Sum of DamageFreeKPI]" caption="Sum of DamageFreeKPI" measure="1" displayFolder="" measureGroup="ExportQuery1" count="0" hidden="1">
      <extLst>
        <ext xmlns:x15="http://schemas.microsoft.com/office/spreadsheetml/2010/11/main" uri="{B97F6D7D-B522-45F9-BDA1-12C45D357490}">
          <x15:cacheHierarchy aggregatedColumn="24"/>
        </ext>
      </extLst>
    </cacheHierarchy>
    <cacheHierarchy uniqueName="[Measures].[Average of DefectFreeKPI]" caption="Average of DefectFreeKPI" measure="1" displayFolder="" measureGroup="ExportQuery1" count="0" hidden="1">
      <extLst>
        <ext xmlns:x15="http://schemas.microsoft.com/office/spreadsheetml/2010/11/main" uri="{B97F6D7D-B522-45F9-BDA1-12C45D357490}">
          <x15:cacheHierarchy aggregatedColumn="25"/>
        </ext>
      </extLst>
    </cacheHierarchy>
    <cacheHierarchy uniqueName="[Measures].[Average of DamageFreeKPI]" caption="Average of DamageFreeKPI" measure="1" displayFolder="" measureGroup="ExportQuery1" count="0" hidden="1">
      <extLst>
        <ext xmlns:x15="http://schemas.microsoft.com/office/spreadsheetml/2010/11/main" uri="{B97F6D7D-B522-45F9-BDA1-12C45D357490}">
          <x15:cacheHierarchy aggregatedColumn="24"/>
        </ext>
      </extLst>
    </cacheHierarchy>
  </cacheHierarchies>
  <kpis count="0"/>
  <dimensions count="3">
    <dimension name="ExportQuery1" uniqueName="[ExportQuery1]" caption="ExportQuery1"/>
    <dimension name="ExportQuery13" uniqueName="[ExportQuery13]" caption="ExportQuery13"/>
    <dimension measure="1" name="Measures" uniqueName="[Measures]" caption="Measures"/>
  </dimensions>
  <measureGroups count="2">
    <measureGroup name="ExportQuery1" caption="ExportQuery1"/>
    <measureGroup name="ExportQuery13" caption="ExportQuery13"/>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essing" refreshedDate="44305.858706481478" backgroundQuery="1" createdVersion="3" refreshedVersion="7" minRefreshableVersion="3" recordCount="0" supportSubquery="1" supportAdvancedDrill="1" xr:uid="{4E11C6C7-156A-495B-BFB3-3C6E2029375D}">
  <cacheSource type="external" connectionId="3">
    <extLst>
      <ext xmlns:x14="http://schemas.microsoft.com/office/spreadsheetml/2009/9/main" uri="{F057638F-6D5F-4e77-A914-E7F072B9BCA8}">
        <x14:sourceConnection name="ThisWorkbookDataModel"/>
      </ext>
    </extLst>
  </cacheSource>
  <cacheFields count="0"/>
  <cacheHierarchies count="69">
    <cacheHierarchy uniqueName="[ExportQuery1].[SupplierClassDescription]" caption="SupplierClassDescription" attribute="1" defaultMemberUniqueName="[ExportQuery1].[SupplierClassDescription].[All]" allUniqueName="[ExportQuery1].[SupplierClassDescription].[All]" dimensionUniqueName="[ExportQuery1]" displayFolder="" count="0" memberValueDatatype="130" unbalanced="0"/>
    <cacheHierarchy uniqueName="[ExportQuery1].[SupplierName]" caption="SupplierName" attribute="1" defaultMemberUniqueName="[ExportQuery1].[SupplierName].[All]" allUniqueName="[ExportQuery1].[SupplierName].[All]" dimensionUniqueName="[ExportQuery1]" displayFolder="" count="2" memberValueDatatype="130" unbalanced="0"/>
    <cacheHierarchy uniqueName="[ExportQuery1].[PurchaseOrderNo]" caption="PurchaseOrderNo" attribute="1" defaultMemberUniqueName="[ExportQuery1].[PurchaseOrderNo].[All]" allUniqueName="[ExportQuery1].[PurchaseOrderNo].[All]" dimensionUniqueName="[ExportQuery1]" displayFolder="" count="0" memberValueDatatype="20" unbalanced="0"/>
    <cacheHierarchy uniqueName="[ExportQuery1].[RequestedDeliveryDate]" caption="RequestedDeliveryDate" attribute="1" time="1" defaultMemberUniqueName="[ExportQuery1].[RequestedDeliveryDate].[All]" allUniqueName="[ExportQuery1].[RequestedDeliveryDate].[All]" dimensionUniqueName="[ExportQuery1]" displayFolder="" count="0" memberValueDatatype="7" unbalanced="0"/>
    <cacheHierarchy uniqueName="[ExportQuery1].[RequestedDeliveryDock]" caption="RequestedDeliveryDock" attribute="1" defaultMemberUniqueName="[ExportQuery1].[RequestedDeliveryDock].[All]" allUniqueName="[ExportQuery1].[RequestedDeliveryDock].[All]" dimensionUniqueName="[ExportQuery1]" displayFolder="" count="0" memberValueDatatype="130" unbalanced="0"/>
    <cacheHierarchy uniqueName="[ExportQuery1].[SupplierAllowableTimeTolerance]" caption="SupplierAllowableTimeTolerance" attribute="1" defaultMemberUniqueName="[ExportQuery1].[SupplierAllowableTimeTolerance].[All]" allUniqueName="[ExportQuery1].[SupplierAllowableTimeTolerance].[All]" dimensionUniqueName="[ExportQuery1]" displayFolder="" count="0" memberValueDatatype="20" unbalanced="0"/>
    <cacheHierarchy uniqueName="[ExportQuery1].[PartNumber]" caption="PartNumber" attribute="1" defaultMemberUniqueName="[ExportQuery1].[PartNumber].[All]" allUniqueName="[ExportQuery1].[PartNumber].[All]" dimensionUniqueName="[ExportQuery1]" displayFolder="" count="0" memberValueDatatype="20" unbalanced="0"/>
    <cacheHierarchy uniqueName="[ExportQuery1].[PartDescription]" caption="PartDescription" attribute="1" defaultMemberUniqueName="[ExportQuery1].[PartDescription].[All]" allUniqueName="[ExportQuery1].[PartDescription].[All]" dimensionUniqueName="[ExportQuery1]" displayFolder="" count="0" memberValueDatatype="130" unbalanced="0"/>
    <cacheHierarchy uniqueName="[ExportQuery1].[QuantityOrdered]" caption="QuantityOrdered" attribute="1" defaultMemberUniqueName="[ExportQuery1].[QuantityOrdered].[All]" allUniqueName="[ExportQuery1].[QuantityOrdered].[All]" dimensionUniqueName="[ExportQuery1]" displayFolder="" count="0" memberValueDatatype="20" unbalanced="0"/>
    <cacheHierarchy uniqueName="[ExportQuery1].[UOMDescription]" caption="UOMDescription" attribute="1" defaultMemberUniqueName="[ExportQuery1].[UOMDescription].[All]" allUniqueName="[ExportQuery1].[UOMDescription].[All]" dimensionUniqueName="[ExportQuery1]" displayFolder="" count="0" memberValueDatatype="130" unbalanced="0"/>
    <cacheHierarchy uniqueName="[ExportQuery1].[PurchasingCost]" caption="PurchasingCost" attribute="1" defaultMemberUniqueName="[ExportQuery1].[PurchasingCost].[All]" allUniqueName="[ExportQuery1].[PurchasingCost].[All]" dimensionUniqueName="[ExportQuery1]" displayFolder="" count="0" memberValueDatatype="5" unbalanced="0"/>
    <cacheHierarchy uniqueName="[ExportQuery1].[ReceiptDate]" caption="ReceiptDate" attribute="1" time="1" defaultMemberUniqueName="[ExportQuery1].[ReceiptDate].[All]" allUniqueName="[ExportQuery1].[ReceiptDate].[All]" dimensionUniqueName="[ExportQuery1]" displayFolder="" count="0" memberValueDatatype="7" unbalanced="0"/>
    <cacheHierarchy uniqueName="[ExportQuery1].[ReceivingDock]" caption="ReceivingDock" attribute="1" defaultMemberUniqueName="[ExportQuery1].[ReceivingDock].[All]" allUniqueName="[ExportQuery1].[ReceivingDock].[All]" dimensionUniqueName="[ExportQuery1]" displayFolder="" count="0" memberValueDatatype="130" unbalanced="0"/>
    <cacheHierarchy uniqueName="[ExportQuery1].[QuantityReceivedTotal]" caption="QuantityReceivedTotal" attribute="1" defaultMemberUniqueName="[ExportQuery1].[QuantityReceivedTotal].[All]" allUniqueName="[ExportQuery1].[QuantityReceivedTotal].[All]" dimensionUniqueName="[ExportQuery1]" displayFolder="" count="0" memberValueDatatype="20" unbalanced="0"/>
    <cacheHierarchy uniqueName="[ExportQuery1].[QuantityScrapped]" caption="QuantityScrapped" attribute="1" defaultMemberUniqueName="[ExportQuery1].[QuantityScrapped].[All]" allUniqueName="[ExportQuery1].[QuantityScrapped].[All]" dimensionUniqueName="[ExportQuery1]" displayFolder="" count="0" memberValueDatatype="20" unbalanced="0"/>
    <cacheHierarchy uniqueName="[ExportQuery1].[ScrapReason]" caption="ScrapReason" attribute="1" defaultMemberUniqueName="[ExportQuery1].[ScrapReason].[All]" allUniqueName="[ExportQuery1].[ScrapReason].[All]" dimensionUniqueName="[ExportQuery1]" displayFolder="" count="0" memberValueDatatype="130" unbalanced="0"/>
    <cacheHierarchy uniqueName="[ExportQuery1].[InventoryClassCode]" caption="InventoryClassCode" attribute="1" defaultMemberUniqueName="[ExportQuery1].[InventoryClassCode].[All]" allUniqueName="[ExportQuery1].[InventoryClassCode].[All]" dimensionUniqueName="[ExportQuery1]" displayFolder="" count="0" memberValueDatatype="130" unbalanced="0"/>
    <cacheHierarchy uniqueName="[ExportQuery1].[InventoryClassDescription]" caption="InventoryClassDescription" attribute="1" defaultMemberUniqueName="[ExportQuery1].[InventoryClassDescription].[All]" allUniqueName="[ExportQuery1].[InventoryClassDescription].[All]" dimensionUniqueName="[ExportQuery1]" displayFolder="" count="0" memberValueDatatype="130" unbalanced="0"/>
    <cacheHierarchy uniqueName="[ExportQuery1].[AllowableReceivingTolerance]" caption="AllowableReceivingTolerance" attribute="1" defaultMemberUniqueName="[ExportQuery1].[AllowableReceivingTolerance].[All]" allUniqueName="[ExportQuery1].[AllowableReceivingTolerance].[All]" dimensionUniqueName="[ExportQuery1]" displayFolder="" count="0" memberValueDatatype="5" unbalanced="0"/>
    <cacheHierarchy uniqueName="[ExportQuery1].[LocationAccuracyKPI]" caption="LocationAccuracyKPI" attribute="1" defaultMemberUniqueName="[ExportQuery1].[LocationAccuracyKPI].[All]" allUniqueName="[ExportQuery1].[LocationAccuracyKPI].[All]" dimensionUniqueName="[ExportQuery1]" displayFolder="" count="0" memberValueDatatype="20" unbalanced="0"/>
    <cacheHierarchy uniqueName="[ExportQuery1].[QuantityAccuracyKPI]" caption="QuantityAccuracyKPI" attribute="1" defaultMemberUniqueName="[ExportQuery1].[QuantityAccuracyKPI].[All]" allUniqueName="[ExportQuery1].[QuantityAccuracyKPI].[All]" dimensionUniqueName="[ExportQuery1]" displayFolder="" count="0" memberValueDatatype="20" unbalanced="0"/>
    <cacheHierarchy uniqueName="[ExportQuery1].[VendorCommitDateAchievementKPI]" caption="VendorCommitDateAchievementKPI" attribute="1" defaultMemberUniqueName="[ExportQuery1].[VendorCommitDateAchievementKPI].[All]" allUniqueName="[ExportQuery1].[VendorCommitDateAchievementKPI].[All]" dimensionUniqueName="[ExportQuery1]" displayFolder="" count="0" memberValueDatatype="20" unbalanced="0"/>
    <cacheHierarchy uniqueName="[ExportQuery1].[RequestedDeliveryDate (Month)]" caption="RequestedDeliveryDate (Month)" attribute="1" defaultMemberUniqueName="[ExportQuery1].[RequestedDeliveryDate (Month)].[All]" allUniqueName="[ExportQuery1].[RequestedDeliveryDate (Month)].[All]" dimensionUniqueName="[ExportQuery1]" displayFolder="" count="0" memberValueDatatype="130" unbalanced="0"/>
    <cacheHierarchy uniqueName="[ExportQuery1].[ItemAccuracyKPI]" caption="ItemAccuracyKPI" attribute="1" defaultMemberUniqueName="[ExportQuery1].[ItemAccuracyKPI].[All]" allUniqueName="[ExportQuery1].[ItemAccuracyKPI].[All]" dimensionUniqueName="[ExportQuery1]" displayFolder="" count="0" memberValueDatatype="20" unbalanced="0"/>
    <cacheHierarchy uniqueName="[ExportQuery1].[DamageFreeKPI]" caption="DamageFreeKPI" attribute="1" defaultMemberUniqueName="[ExportQuery1].[DamageFreeKPI].[All]" allUniqueName="[ExportQuery1].[DamageFreeKPI].[All]" dimensionUniqueName="[ExportQuery1]" displayFolder="" count="0" memberValueDatatype="20" unbalanced="0"/>
    <cacheHierarchy uniqueName="[ExportQuery1].[DefectFreeKPI]" caption="DefectFreeKPI" attribute="1" defaultMemberUniqueName="[ExportQuery1].[DefectFreeKPI].[All]" allUniqueName="[ExportQuery1].[DefectFreeKPI].[All]" dimensionUniqueName="[ExportQuery1]" displayFolder="" count="0" memberValueDatatype="20" unbalanced="0"/>
    <cacheHierarchy uniqueName="[ExportQuery13].[SupplierClassDescription]" caption="SupplierClassDescription" attribute="1" defaultMemberUniqueName="[ExportQuery13].[SupplierClassDescription].[All]" allUniqueName="[ExportQuery13].[SupplierClassDescription].[All]" dimensionUniqueName="[ExportQuery13]" displayFolder="" count="0" memberValueDatatype="130" unbalanced="0"/>
    <cacheHierarchy uniqueName="[ExportQuery13].[SupplierName]" caption="SupplierName" attribute="1" defaultMemberUniqueName="[ExportQuery13].[SupplierName].[All]" allUniqueName="[ExportQuery13].[SupplierName].[All]" dimensionUniqueName="[ExportQuery13]" displayFolder="" count="2" memberValueDatatype="130" unbalanced="0"/>
    <cacheHierarchy uniqueName="[ExportQuery13].[PurchaseOrderNo]" caption="PurchaseOrderNo" attribute="1" defaultMemberUniqueName="[ExportQuery13].[PurchaseOrderNo].[All]" allUniqueName="[ExportQuery13].[PurchaseOrderNo].[All]" dimensionUniqueName="[ExportQuery13]" displayFolder="" count="0" memberValueDatatype="20" unbalanced="0"/>
    <cacheHierarchy uniqueName="[ExportQuery13].[RequestedDeliveryDate]" caption="RequestedDeliveryDate" attribute="1" time="1" defaultMemberUniqueName="[ExportQuery13].[RequestedDeliveryDate].[All]" allUniqueName="[ExportQuery13].[RequestedDeliveryDate].[All]" dimensionUniqueName="[ExportQuery13]" displayFolder="" count="0" memberValueDatatype="7" unbalanced="0"/>
    <cacheHierarchy uniqueName="[ExportQuery13].[RequestedDeliveryDock]" caption="RequestedDeliveryDock" attribute="1" defaultMemberUniqueName="[ExportQuery13].[RequestedDeliveryDock].[All]" allUniqueName="[ExportQuery13].[RequestedDeliveryDock].[All]" dimensionUniqueName="[ExportQuery13]" displayFolder="" count="0" memberValueDatatype="130" unbalanced="0"/>
    <cacheHierarchy uniqueName="[ExportQuery13].[SupplierAllowableTimeTolerance]" caption="SupplierAllowableTimeTolerance" attribute="1" defaultMemberUniqueName="[ExportQuery13].[SupplierAllowableTimeTolerance].[All]" allUniqueName="[ExportQuery13].[SupplierAllowableTimeTolerance].[All]" dimensionUniqueName="[ExportQuery13]" displayFolder="" count="0" memberValueDatatype="20" unbalanced="0"/>
    <cacheHierarchy uniqueName="[ExportQuery13].[PartNumber]" caption="PartNumber" attribute="1" defaultMemberUniqueName="[ExportQuery13].[PartNumber].[All]" allUniqueName="[ExportQuery13].[PartNumber].[All]" dimensionUniqueName="[ExportQuery13]" displayFolder="" count="0" memberValueDatatype="20" unbalanced="0"/>
    <cacheHierarchy uniqueName="[ExportQuery13].[PartDescription]" caption="PartDescription" attribute="1" defaultMemberUniqueName="[ExportQuery13].[PartDescription].[All]" allUniqueName="[ExportQuery13].[PartDescription].[All]" dimensionUniqueName="[ExportQuery13]" displayFolder="" count="0" memberValueDatatype="130" unbalanced="0"/>
    <cacheHierarchy uniqueName="[ExportQuery13].[QuantityOrdered]" caption="QuantityOrdered" attribute="1" defaultMemberUniqueName="[ExportQuery13].[QuantityOrdered].[All]" allUniqueName="[ExportQuery13].[QuantityOrdered].[All]" dimensionUniqueName="[ExportQuery13]" displayFolder="" count="0" memberValueDatatype="20" unbalanced="0"/>
    <cacheHierarchy uniqueName="[ExportQuery13].[UOMDescription]" caption="UOMDescription" attribute="1" defaultMemberUniqueName="[ExportQuery13].[UOMDescription].[All]" allUniqueName="[ExportQuery13].[UOMDescription].[All]" dimensionUniqueName="[ExportQuery13]" displayFolder="" count="0" memberValueDatatype="130" unbalanced="0"/>
    <cacheHierarchy uniqueName="[ExportQuery13].[PurchasingCost]" caption="PurchasingCost" attribute="1" defaultMemberUniqueName="[ExportQuery13].[PurchasingCost].[All]" allUniqueName="[ExportQuery13].[PurchasingCost].[All]" dimensionUniqueName="[ExportQuery13]" displayFolder="" count="0" memberValueDatatype="5" unbalanced="0"/>
    <cacheHierarchy uniqueName="[ExportQuery13].[ReceiptDate]" caption="ReceiptDate" attribute="1" time="1" defaultMemberUniqueName="[ExportQuery13].[ReceiptDate].[All]" allUniqueName="[ExportQuery13].[ReceiptDate].[All]" dimensionUniqueName="[ExportQuery13]" displayFolder="" count="0" memberValueDatatype="7" unbalanced="0"/>
    <cacheHierarchy uniqueName="[ExportQuery13].[ReceivingDock]" caption="ReceivingDock" attribute="1" defaultMemberUniqueName="[ExportQuery13].[ReceivingDock].[All]" allUniqueName="[ExportQuery13].[ReceivingDock].[All]" dimensionUniqueName="[ExportQuery13]" displayFolder="" count="0" memberValueDatatype="130" unbalanced="0"/>
    <cacheHierarchy uniqueName="[ExportQuery13].[QuantityReceivedTotal]" caption="QuantityReceivedTotal" attribute="1" defaultMemberUniqueName="[ExportQuery13].[QuantityReceivedTotal].[All]" allUniqueName="[ExportQuery13].[QuantityReceivedTotal].[All]" dimensionUniqueName="[ExportQuery13]" displayFolder="" count="0" memberValueDatatype="20" unbalanced="0"/>
    <cacheHierarchy uniqueName="[ExportQuery13].[QuantityScrapped]" caption="QuantityScrapped" attribute="1" defaultMemberUniqueName="[ExportQuery13].[QuantityScrapped].[All]" allUniqueName="[ExportQuery13].[QuantityScrapped].[All]" dimensionUniqueName="[ExportQuery13]" displayFolder="" count="0" memberValueDatatype="20" unbalanced="0"/>
    <cacheHierarchy uniqueName="[ExportQuery13].[ScrapReason]" caption="ScrapReason" attribute="1" defaultMemberUniqueName="[ExportQuery13].[ScrapReason].[All]" allUniqueName="[ExportQuery13].[ScrapReason].[All]" dimensionUniqueName="[ExportQuery13]" displayFolder="" count="0" memberValueDatatype="130" unbalanced="0"/>
    <cacheHierarchy uniqueName="[ExportQuery13].[InventoryClassCode]" caption="InventoryClassCode" attribute="1" defaultMemberUniqueName="[ExportQuery13].[InventoryClassCode].[All]" allUniqueName="[ExportQuery13].[InventoryClassCode].[All]" dimensionUniqueName="[ExportQuery13]" displayFolder="" count="0" memberValueDatatype="130" unbalanced="0"/>
    <cacheHierarchy uniqueName="[ExportQuery13].[InventoryClassDescription]" caption="InventoryClassDescription" attribute="1" defaultMemberUniqueName="[ExportQuery13].[InventoryClassDescription].[All]" allUniqueName="[ExportQuery13].[InventoryClassDescription].[All]" dimensionUniqueName="[ExportQuery13]" displayFolder="" count="0" memberValueDatatype="130" unbalanced="0"/>
    <cacheHierarchy uniqueName="[ExportQuery13].[AllowableReceivingTolerance]" caption="AllowableReceivingTolerance" attribute="1" defaultMemberUniqueName="[ExportQuery13].[AllowableReceivingTolerance].[All]" allUniqueName="[ExportQuery13].[AllowableReceivingTolerance].[All]" dimensionUniqueName="[ExportQuery13]" displayFolder="" count="0" memberValueDatatype="5" unbalanced="0"/>
    <cacheHierarchy uniqueName="[ExportQuery13].[Missing Quantity ordered, Purchase cost or Quantity received]" caption="Missing Quantity ordered, Purchase cost or Quantity received" attribute="1" defaultMemberUniqueName="[ExportQuery13].[Missing Quantity ordered, Purchase cost or Quantity received].[All]" allUniqueName="[ExportQuery13].[Missing Quantity ordered, Purchase cost or Quantity received].[All]" dimensionUniqueName="[ExportQuery13]" displayFolder="" count="0" memberValueDatatype="11" unbalanced="0"/>
    <cacheHierarchy uniqueName="[ExportQuery13].[Duplicate Check]" caption="Duplicate Check" attribute="1" defaultMemberUniqueName="[ExportQuery13].[Duplicate Check].[All]" allUniqueName="[ExportQuery13].[Duplicate Check].[All]" dimensionUniqueName="[ExportQuery13]" displayFolder="" count="0" memberValueDatatype="130" unbalanced="0"/>
    <cacheHierarchy uniqueName="[ExportQuery13].[Numeric Fields]" caption="Numeric Fields" attribute="1" defaultMemberUniqueName="[ExportQuery13].[Numeric Fields].[All]" allUniqueName="[ExportQuery13].[Numeric Fields].[All]" dimensionUniqueName="[ExportQuery13]" displayFolder="" count="0" memberValueDatatype="11" unbalanced="0"/>
    <cacheHierarchy uniqueName="[ExportQuery13].[Text Fields]" caption="Text Fields" attribute="1" defaultMemberUniqueName="[ExportQuery13].[Text Fields].[All]" allUniqueName="[ExportQuery13].[Text Fields].[All]" dimensionUniqueName="[ExportQuery13]" displayFolder="" count="0" memberValueDatatype="11" unbalanced="0"/>
    <cacheHierarchy uniqueName="[ExportQuery13].[Part Number Length]" caption="Part Number Length" attribute="1" defaultMemberUniqueName="[ExportQuery13].[Part Number Length].[All]" allUniqueName="[ExportQuery13].[Part Number Length].[All]" dimensionUniqueName="[ExportQuery13]" displayFolder="" count="0" memberValueDatatype="11" unbalanced="0"/>
    <cacheHierarchy uniqueName="[ExportQuery13].[Missing Scrap Reason]" caption="Missing Scrap Reason" attribute="1" defaultMemberUniqueName="[ExportQuery13].[Missing Scrap Reason].[All]" allUniqueName="[ExportQuery13].[Missing Scrap Reason].[All]" dimensionUniqueName="[ExportQuery13]" displayFolder="" count="0" memberValueDatatype="130" unbalanced="0"/>
    <cacheHierarchy uniqueName="[ExportQuery13].[Description of Issue]" caption="Description of Issue" attribute="1" defaultMemberUniqueName="[ExportQuery13].[Description of Issue].[All]" allUniqueName="[ExportQuery13].[Description of Issue].[All]" dimensionUniqueName="[ExportQuery13]" displayFolder="" count="0" memberValueDatatype="130" unbalanced="0"/>
    <cacheHierarchy uniqueName="[ExportQuery13].[Perfect Record]" caption="Perfect Record" attribute="1" defaultMemberUniqueName="[ExportQuery13].[Perfect Record].[All]" allUniqueName="[ExportQuery13].[Perfect Record].[All]" dimensionUniqueName="[ExportQuery13]" displayFolder="" count="0" memberValueDatatype="130" unbalanced="0"/>
    <cacheHierarchy uniqueName="[ExportQuery1].[RequestedDeliveryDate (Month Index)]" caption="RequestedDeliveryDate (Month Index)" attribute="1" defaultMemberUniqueName="[ExportQuery1].[RequestedDeliveryDate (Month Index)].[All]" allUniqueName="[ExportQuery1].[RequestedDeliveryDate (Month Index)].[All]" dimensionUniqueName="[ExportQuery1]" displayFolder="" count="0" memberValueDatatype="20" unbalanced="0" hidden="1"/>
    <cacheHierarchy uniqueName="[Measures].[__XL_Count ExportQuery1]" caption="__XL_Count ExportQuery1" measure="1" displayFolder="" measureGroup="ExportQuery1" count="0" hidden="1"/>
    <cacheHierarchy uniqueName="[Measures].[__XL_Count ExportQuery13]" caption="__XL_Count ExportQuery13" measure="1" displayFolder="" measureGroup="ExportQuery13" count="0" hidden="1"/>
    <cacheHierarchy uniqueName="[Measures].[__No measures defined]" caption="__No measures defined" measure="1" displayFolder="" count="0" hidden="1"/>
    <cacheHierarchy uniqueName="[Measures].[Sum of LocationAccuracyKPI]" caption="Sum of LocationAccuracyKPI" measure="1" displayFolder="" measureGroup="ExportQuery1" count="0" hidden="1">
      <extLst>
        <ext xmlns:x15="http://schemas.microsoft.com/office/spreadsheetml/2010/11/main" uri="{B97F6D7D-B522-45F9-BDA1-12C45D357490}">
          <x15:cacheHierarchy aggregatedColumn="19"/>
        </ext>
      </extLst>
    </cacheHierarchy>
    <cacheHierarchy uniqueName="[Measures].[Average of LocationAccuracyKPI]" caption="Average of LocationAccuracyKPI" measure="1" displayFolder="" measureGroup="ExportQuery1" count="0" hidden="1">
      <extLst>
        <ext xmlns:x15="http://schemas.microsoft.com/office/spreadsheetml/2010/11/main" uri="{B97F6D7D-B522-45F9-BDA1-12C45D357490}">
          <x15:cacheHierarchy aggregatedColumn="19"/>
        </ext>
      </extLst>
    </cacheHierarchy>
    <cacheHierarchy uniqueName="[Measures].[Sum of QuantityAccuracyKPI]" caption="Sum of QuantityAccuracyKPI" measure="1" displayFolder="" measureGroup="ExportQuery1" count="0" hidden="1">
      <extLst>
        <ext xmlns:x15="http://schemas.microsoft.com/office/spreadsheetml/2010/11/main" uri="{B97F6D7D-B522-45F9-BDA1-12C45D357490}">
          <x15:cacheHierarchy aggregatedColumn="20"/>
        </ext>
      </extLst>
    </cacheHierarchy>
    <cacheHierarchy uniqueName="[Measures].[Average of QuantityAccuracyKPI]" caption="Average of QuantityAccuracyKPI" measure="1" displayFolder="" measureGroup="ExportQuery1" count="0" hidden="1">
      <extLst>
        <ext xmlns:x15="http://schemas.microsoft.com/office/spreadsheetml/2010/11/main" uri="{B97F6D7D-B522-45F9-BDA1-12C45D357490}">
          <x15:cacheHierarchy aggregatedColumn="20"/>
        </ext>
      </extLst>
    </cacheHierarchy>
    <cacheHierarchy uniqueName="[Measures].[Sum of VendorCommitDateAchievementKPI]" caption="Sum of VendorCommitDateAchievementKPI" measure="1" displayFolder="" measureGroup="ExportQuery1" count="0" hidden="1">
      <extLst>
        <ext xmlns:x15="http://schemas.microsoft.com/office/spreadsheetml/2010/11/main" uri="{B97F6D7D-B522-45F9-BDA1-12C45D357490}">
          <x15:cacheHierarchy aggregatedColumn="21"/>
        </ext>
      </extLst>
    </cacheHierarchy>
    <cacheHierarchy uniqueName="[Measures].[Average of VendorCommitDateAchievementKPI]" caption="Average of VendorCommitDateAchievementKPI" measure="1" displayFolder="" measureGroup="ExportQuery1" count="0" hidden="1">
      <extLst>
        <ext xmlns:x15="http://schemas.microsoft.com/office/spreadsheetml/2010/11/main" uri="{B97F6D7D-B522-45F9-BDA1-12C45D357490}">
          <x15:cacheHierarchy aggregatedColumn="21"/>
        </ext>
      </extLst>
    </cacheHierarchy>
    <cacheHierarchy uniqueName="[Measures].[Sum of ItemAccuracyKPI]" caption="Sum of ItemAccuracyKPI" measure="1" displayFolder="" measureGroup="ExportQuery1" count="0" hidden="1">
      <extLst>
        <ext xmlns:x15="http://schemas.microsoft.com/office/spreadsheetml/2010/11/main" uri="{B97F6D7D-B522-45F9-BDA1-12C45D357490}">
          <x15:cacheHierarchy aggregatedColumn="23"/>
        </ext>
      </extLst>
    </cacheHierarchy>
    <cacheHierarchy uniqueName="[Measures].[Average of ItemAccuracyKPI]" caption="Average of ItemAccuracyKPI" measure="1" displayFolder="" measureGroup="ExportQuery1" count="0" hidden="1">
      <extLst>
        <ext xmlns:x15="http://schemas.microsoft.com/office/spreadsheetml/2010/11/main" uri="{B97F6D7D-B522-45F9-BDA1-12C45D357490}">
          <x15:cacheHierarchy aggregatedColumn="23"/>
        </ext>
      </extLst>
    </cacheHierarchy>
    <cacheHierarchy uniqueName="[Measures].[Sum of DefectFreeKPI]" caption="Sum of DefectFreeKPI" measure="1" displayFolder="" measureGroup="ExportQuery1" count="0" hidden="1">
      <extLst>
        <ext xmlns:x15="http://schemas.microsoft.com/office/spreadsheetml/2010/11/main" uri="{B97F6D7D-B522-45F9-BDA1-12C45D357490}">
          <x15:cacheHierarchy aggregatedColumn="25"/>
        </ext>
      </extLst>
    </cacheHierarchy>
    <cacheHierarchy uniqueName="[Measures].[Sum of DamageFreeKPI]" caption="Sum of DamageFreeKPI" measure="1" displayFolder="" measureGroup="ExportQuery1" count="0" hidden="1">
      <extLst>
        <ext xmlns:x15="http://schemas.microsoft.com/office/spreadsheetml/2010/11/main" uri="{B97F6D7D-B522-45F9-BDA1-12C45D357490}">
          <x15:cacheHierarchy aggregatedColumn="24"/>
        </ext>
      </extLst>
    </cacheHierarchy>
    <cacheHierarchy uniqueName="[Measures].[Average of DefectFreeKPI]" caption="Average of DefectFreeKPI" measure="1" displayFolder="" measureGroup="ExportQuery1" count="0" hidden="1">
      <extLst>
        <ext xmlns:x15="http://schemas.microsoft.com/office/spreadsheetml/2010/11/main" uri="{B97F6D7D-B522-45F9-BDA1-12C45D357490}">
          <x15:cacheHierarchy aggregatedColumn="25"/>
        </ext>
      </extLst>
    </cacheHierarchy>
    <cacheHierarchy uniqueName="[Measures].[Average of DamageFreeKPI]" caption="Average of DamageFreeKPI" measure="1" displayFolder="" measureGroup="ExportQuery1" count="0" hidden="1">
      <extLst>
        <ext xmlns:x15="http://schemas.microsoft.com/office/spreadsheetml/2010/11/main" uri="{B97F6D7D-B522-45F9-BDA1-12C45D357490}">
          <x15:cacheHierarchy aggregatedColumn="24"/>
        </ext>
      </extLst>
    </cacheHierarchy>
  </cacheHierarchies>
  <kpis count="0"/>
  <dimensions count="3">
    <dimension name="ExportQuery1" uniqueName="[ExportQuery1]" caption="ExportQuery1"/>
    <dimension name="ExportQuery13" uniqueName="[ExportQuery13]" caption="ExportQuery13"/>
    <dimension measure="1" name="Measures" uniqueName="[Measures]" caption="Measures"/>
  </dimensions>
  <measureGroups count="2">
    <measureGroup name="ExportQuery1" caption="ExportQuery1"/>
    <measureGroup name="ExportQuery13" caption="ExportQuery13"/>
  </measureGroups>
  <maps count="2">
    <map measureGroup="0" dimension="0"/>
    <map measureGroup="1" dimension="1"/>
  </maps>
  <extLst>
    <ext xmlns:x14="http://schemas.microsoft.com/office/spreadsheetml/2009/9/main" uri="{725AE2AE-9491-48be-B2B4-4EB974FC3084}">
      <x14:pivotCacheDefinition slicerData="1" pivotCacheId="479326354"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essing" refreshedDate="44305.858714120368" backgroundQuery="1" createdVersion="3" refreshedVersion="7" minRefreshableVersion="3" recordCount="0" supportSubquery="1" supportAdvancedDrill="1" xr:uid="{97C64C72-EDB0-4998-94B8-4708BAA19042}">
  <cacheSource type="external" connectionId="3">
    <extLst>
      <ext xmlns:x14="http://schemas.microsoft.com/office/spreadsheetml/2009/9/main" uri="{F057638F-6D5F-4e77-A914-E7F072B9BCA8}">
        <x14:sourceConnection name="ThisWorkbookDataModel"/>
      </ext>
    </extLst>
  </cacheSource>
  <cacheFields count="0"/>
  <cacheHierarchies count="69">
    <cacheHierarchy uniqueName="[ExportQuery1].[SupplierClassDescription]" caption="SupplierClassDescription" attribute="1" defaultMemberUniqueName="[ExportQuery1].[SupplierClassDescription].[All]" allUniqueName="[ExportQuery1].[SupplierClassDescription].[All]" dimensionUniqueName="[ExportQuery1]" displayFolder="" count="0" memberValueDatatype="130" unbalanced="0"/>
    <cacheHierarchy uniqueName="[ExportQuery1].[SupplierName]" caption="SupplierName" attribute="1" defaultMemberUniqueName="[ExportQuery1].[SupplierName].[All]" allUniqueName="[ExportQuery1].[SupplierName].[All]" dimensionUniqueName="[ExportQuery1]" displayFolder="" count="0" memberValueDatatype="130" unbalanced="0"/>
    <cacheHierarchy uniqueName="[ExportQuery1].[PurchaseOrderNo]" caption="PurchaseOrderNo" attribute="1" defaultMemberUniqueName="[ExportQuery1].[PurchaseOrderNo].[All]" allUniqueName="[ExportQuery1].[PurchaseOrderNo].[All]" dimensionUniqueName="[ExportQuery1]" displayFolder="" count="0" memberValueDatatype="20" unbalanced="0"/>
    <cacheHierarchy uniqueName="[ExportQuery1].[RequestedDeliveryDate]" caption="RequestedDeliveryDate" attribute="1" time="1" defaultMemberUniqueName="[ExportQuery1].[RequestedDeliveryDate].[All]" allUniqueName="[ExportQuery1].[RequestedDeliveryDate].[All]" dimensionUniqueName="[ExportQuery1]" displayFolder="" count="0" memberValueDatatype="7" unbalanced="0"/>
    <cacheHierarchy uniqueName="[ExportQuery1].[RequestedDeliveryDock]" caption="RequestedDeliveryDock" attribute="1" defaultMemberUniqueName="[ExportQuery1].[RequestedDeliveryDock].[All]" allUniqueName="[ExportQuery1].[RequestedDeliveryDock].[All]" dimensionUniqueName="[ExportQuery1]" displayFolder="" count="0" memberValueDatatype="130" unbalanced="0"/>
    <cacheHierarchy uniqueName="[ExportQuery1].[SupplierAllowableTimeTolerance]" caption="SupplierAllowableTimeTolerance" attribute="1" defaultMemberUniqueName="[ExportQuery1].[SupplierAllowableTimeTolerance].[All]" allUniqueName="[ExportQuery1].[SupplierAllowableTimeTolerance].[All]" dimensionUniqueName="[ExportQuery1]" displayFolder="" count="0" memberValueDatatype="20" unbalanced="0"/>
    <cacheHierarchy uniqueName="[ExportQuery1].[PartNumber]" caption="PartNumber" attribute="1" defaultMemberUniqueName="[ExportQuery1].[PartNumber].[All]" allUniqueName="[ExportQuery1].[PartNumber].[All]" dimensionUniqueName="[ExportQuery1]" displayFolder="" count="0" memberValueDatatype="20" unbalanced="0"/>
    <cacheHierarchy uniqueName="[ExportQuery1].[PartDescription]" caption="PartDescription" attribute="1" defaultMemberUniqueName="[ExportQuery1].[PartDescription].[All]" allUniqueName="[ExportQuery1].[PartDescription].[All]" dimensionUniqueName="[ExportQuery1]" displayFolder="" count="0" memberValueDatatype="130" unbalanced="0"/>
    <cacheHierarchy uniqueName="[ExportQuery1].[QuantityOrdered]" caption="QuantityOrdered" attribute="1" defaultMemberUniqueName="[ExportQuery1].[QuantityOrdered].[All]" allUniqueName="[ExportQuery1].[QuantityOrdered].[All]" dimensionUniqueName="[ExportQuery1]" displayFolder="" count="0" memberValueDatatype="20" unbalanced="0"/>
    <cacheHierarchy uniqueName="[ExportQuery1].[UOMDescription]" caption="UOMDescription" attribute="1" defaultMemberUniqueName="[ExportQuery1].[UOMDescription].[All]" allUniqueName="[ExportQuery1].[UOMDescription].[All]" dimensionUniqueName="[ExportQuery1]" displayFolder="" count="0" memberValueDatatype="130" unbalanced="0"/>
    <cacheHierarchy uniqueName="[ExportQuery1].[PurchasingCost]" caption="PurchasingCost" attribute="1" defaultMemberUniqueName="[ExportQuery1].[PurchasingCost].[All]" allUniqueName="[ExportQuery1].[PurchasingCost].[All]" dimensionUniqueName="[ExportQuery1]" displayFolder="" count="0" memberValueDatatype="5" unbalanced="0"/>
    <cacheHierarchy uniqueName="[ExportQuery1].[ReceiptDate]" caption="ReceiptDate" attribute="1" time="1" defaultMemberUniqueName="[ExportQuery1].[ReceiptDate].[All]" allUniqueName="[ExportQuery1].[ReceiptDate].[All]" dimensionUniqueName="[ExportQuery1]" displayFolder="" count="0" memberValueDatatype="7" unbalanced="0"/>
    <cacheHierarchy uniqueName="[ExportQuery1].[ReceivingDock]" caption="ReceivingDock" attribute="1" defaultMemberUniqueName="[ExportQuery1].[ReceivingDock].[All]" allUniqueName="[ExportQuery1].[ReceivingDock].[All]" dimensionUniqueName="[ExportQuery1]" displayFolder="" count="0" memberValueDatatype="130" unbalanced="0"/>
    <cacheHierarchy uniqueName="[ExportQuery1].[QuantityReceivedTotal]" caption="QuantityReceivedTotal" attribute="1" defaultMemberUniqueName="[ExportQuery1].[QuantityReceivedTotal].[All]" allUniqueName="[ExportQuery1].[QuantityReceivedTotal].[All]" dimensionUniqueName="[ExportQuery1]" displayFolder="" count="0" memberValueDatatype="20" unbalanced="0"/>
    <cacheHierarchy uniqueName="[ExportQuery1].[QuantityScrapped]" caption="QuantityScrapped" attribute="1" defaultMemberUniqueName="[ExportQuery1].[QuantityScrapped].[All]" allUniqueName="[ExportQuery1].[QuantityScrapped].[All]" dimensionUniqueName="[ExportQuery1]" displayFolder="" count="0" memberValueDatatype="20" unbalanced="0"/>
    <cacheHierarchy uniqueName="[ExportQuery1].[ScrapReason]" caption="ScrapReason" attribute="1" defaultMemberUniqueName="[ExportQuery1].[ScrapReason].[All]" allUniqueName="[ExportQuery1].[ScrapReason].[All]" dimensionUniqueName="[ExportQuery1]" displayFolder="" count="0" memberValueDatatype="130" unbalanced="0"/>
    <cacheHierarchy uniqueName="[ExportQuery1].[InventoryClassCode]" caption="InventoryClassCode" attribute="1" defaultMemberUniqueName="[ExportQuery1].[InventoryClassCode].[All]" allUniqueName="[ExportQuery1].[InventoryClassCode].[All]" dimensionUniqueName="[ExportQuery1]" displayFolder="" count="0" memberValueDatatype="130" unbalanced="0"/>
    <cacheHierarchy uniqueName="[ExportQuery1].[InventoryClassDescription]" caption="InventoryClassDescription" attribute="1" defaultMemberUniqueName="[ExportQuery1].[InventoryClassDescription].[All]" allUniqueName="[ExportQuery1].[InventoryClassDescription].[All]" dimensionUniqueName="[ExportQuery1]" displayFolder="" count="0" memberValueDatatype="130" unbalanced="0"/>
    <cacheHierarchy uniqueName="[ExportQuery1].[AllowableReceivingTolerance]" caption="AllowableReceivingTolerance" attribute="1" defaultMemberUniqueName="[ExportQuery1].[AllowableReceivingTolerance].[All]" allUniqueName="[ExportQuery1].[AllowableReceivingTolerance].[All]" dimensionUniqueName="[ExportQuery1]" displayFolder="" count="0" memberValueDatatype="5" unbalanced="0"/>
    <cacheHierarchy uniqueName="[ExportQuery1].[LocationAccuracyKPI]" caption="LocationAccuracyKPI" attribute="1" defaultMemberUniqueName="[ExportQuery1].[LocationAccuracyKPI].[All]" allUniqueName="[ExportQuery1].[LocationAccuracyKPI].[All]" dimensionUniqueName="[ExportQuery1]" displayFolder="" count="0" memberValueDatatype="20" unbalanced="0"/>
    <cacheHierarchy uniqueName="[ExportQuery1].[QuantityAccuracyKPI]" caption="QuantityAccuracyKPI" attribute="1" defaultMemberUniqueName="[ExportQuery1].[QuantityAccuracyKPI].[All]" allUniqueName="[ExportQuery1].[QuantityAccuracyKPI].[All]" dimensionUniqueName="[ExportQuery1]" displayFolder="" count="0" memberValueDatatype="20" unbalanced="0"/>
    <cacheHierarchy uniqueName="[ExportQuery1].[VendorCommitDateAchievementKPI]" caption="VendorCommitDateAchievementKPI" attribute="1" defaultMemberUniqueName="[ExportQuery1].[VendorCommitDateAchievementKPI].[All]" allUniqueName="[ExportQuery1].[VendorCommitDateAchievementKPI].[All]" dimensionUniqueName="[ExportQuery1]" displayFolder="" count="0" memberValueDatatype="20" unbalanced="0"/>
    <cacheHierarchy uniqueName="[ExportQuery1].[RequestedDeliveryDate (Month)]" caption="RequestedDeliveryDate (Month)" attribute="1" defaultMemberUniqueName="[ExportQuery1].[RequestedDeliveryDate (Month)].[All]" allUniqueName="[ExportQuery1].[RequestedDeliveryDate (Month)].[All]" dimensionUniqueName="[ExportQuery1]" displayFolder="" count="0" memberValueDatatype="130" unbalanced="0"/>
    <cacheHierarchy uniqueName="[ExportQuery1].[ItemAccuracyKPI]" caption="ItemAccuracyKPI" attribute="1" defaultMemberUniqueName="[ExportQuery1].[ItemAccuracyKPI].[All]" allUniqueName="[ExportQuery1].[ItemAccuracyKPI].[All]" dimensionUniqueName="[ExportQuery1]" displayFolder="" count="0" memberValueDatatype="20" unbalanced="0"/>
    <cacheHierarchy uniqueName="[ExportQuery1].[DamageFreeKPI]" caption="DamageFreeKPI" attribute="1" defaultMemberUniqueName="[ExportQuery1].[DamageFreeKPI].[All]" allUniqueName="[ExportQuery1].[DamageFreeKPI].[All]" dimensionUniqueName="[ExportQuery1]" displayFolder="" count="0" memberValueDatatype="20" unbalanced="0"/>
    <cacheHierarchy uniqueName="[ExportQuery1].[DefectFreeKPI]" caption="DefectFreeKPI" attribute="1" defaultMemberUniqueName="[ExportQuery1].[DefectFreeKPI].[All]" allUniqueName="[ExportQuery1].[DefectFreeKPI].[All]" dimensionUniqueName="[ExportQuery1]" displayFolder="" count="0" memberValueDatatype="20" unbalanced="0"/>
    <cacheHierarchy uniqueName="[ExportQuery13].[SupplierClassDescription]" caption="SupplierClassDescription" attribute="1" defaultMemberUniqueName="[ExportQuery13].[SupplierClassDescription].[All]" allUniqueName="[ExportQuery13].[SupplierClassDescription].[All]" dimensionUniqueName="[ExportQuery13]" displayFolder="" count="0" memberValueDatatype="130" unbalanced="0"/>
    <cacheHierarchy uniqueName="[ExportQuery13].[SupplierName]" caption="SupplierName" attribute="1" defaultMemberUniqueName="[ExportQuery13].[SupplierName].[All]" allUniqueName="[ExportQuery13].[SupplierName].[All]" dimensionUniqueName="[ExportQuery13]" displayFolder="" count="0" memberValueDatatype="130" unbalanced="0"/>
    <cacheHierarchy uniqueName="[ExportQuery13].[PurchaseOrderNo]" caption="PurchaseOrderNo" attribute="1" defaultMemberUniqueName="[ExportQuery13].[PurchaseOrderNo].[All]" allUniqueName="[ExportQuery13].[PurchaseOrderNo].[All]" dimensionUniqueName="[ExportQuery13]" displayFolder="" count="0" memberValueDatatype="20" unbalanced="0"/>
    <cacheHierarchy uniqueName="[ExportQuery13].[RequestedDeliveryDate]" caption="RequestedDeliveryDate" attribute="1" time="1" defaultMemberUniqueName="[ExportQuery13].[RequestedDeliveryDate].[All]" allUniqueName="[ExportQuery13].[RequestedDeliveryDate].[All]" dimensionUniqueName="[ExportQuery13]" displayFolder="" count="0" memberValueDatatype="7" unbalanced="0"/>
    <cacheHierarchy uniqueName="[ExportQuery13].[RequestedDeliveryDock]" caption="RequestedDeliveryDock" attribute="1" defaultMemberUniqueName="[ExportQuery13].[RequestedDeliveryDock].[All]" allUniqueName="[ExportQuery13].[RequestedDeliveryDock].[All]" dimensionUniqueName="[ExportQuery13]" displayFolder="" count="0" memberValueDatatype="130" unbalanced="0"/>
    <cacheHierarchy uniqueName="[ExportQuery13].[SupplierAllowableTimeTolerance]" caption="SupplierAllowableTimeTolerance" attribute="1" defaultMemberUniqueName="[ExportQuery13].[SupplierAllowableTimeTolerance].[All]" allUniqueName="[ExportQuery13].[SupplierAllowableTimeTolerance].[All]" dimensionUniqueName="[ExportQuery13]" displayFolder="" count="0" memberValueDatatype="20" unbalanced="0"/>
    <cacheHierarchy uniqueName="[ExportQuery13].[PartNumber]" caption="PartNumber" attribute="1" defaultMemberUniqueName="[ExportQuery13].[PartNumber].[All]" allUniqueName="[ExportQuery13].[PartNumber].[All]" dimensionUniqueName="[ExportQuery13]" displayFolder="" count="0" memberValueDatatype="20" unbalanced="0"/>
    <cacheHierarchy uniqueName="[ExportQuery13].[PartDescription]" caption="PartDescription" attribute="1" defaultMemberUniqueName="[ExportQuery13].[PartDescription].[All]" allUniqueName="[ExportQuery13].[PartDescription].[All]" dimensionUniqueName="[ExportQuery13]" displayFolder="" count="0" memberValueDatatype="130" unbalanced="0"/>
    <cacheHierarchy uniqueName="[ExportQuery13].[QuantityOrdered]" caption="QuantityOrdered" attribute="1" defaultMemberUniqueName="[ExportQuery13].[QuantityOrdered].[All]" allUniqueName="[ExportQuery13].[QuantityOrdered].[All]" dimensionUniqueName="[ExportQuery13]" displayFolder="" count="0" memberValueDatatype="20" unbalanced="0"/>
    <cacheHierarchy uniqueName="[ExportQuery13].[UOMDescription]" caption="UOMDescription" attribute="1" defaultMemberUniqueName="[ExportQuery13].[UOMDescription].[All]" allUniqueName="[ExportQuery13].[UOMDescription].[All]" dimensionUniqueName="[ExportQuery13]" displayFolder="" count="0" memberValueDatatype="130" unbalanced="0"/>
    <cacheHierarchy uniqueName="[ExportQuery13].[PurchasingCost]" caption="PurchasingCost" attribute="1" defaultMemberUniqueName="[ExportQuery13].[PurchasingCost].[All]" allUniqueName="[ExportQuery13].[PurchasingCost].[All]" dimensionUniqueName="[ExportQuery13]" displayFolder="" count="0" memberValueDatatype="5" unbalanced="0"/>
    <cacheHierarchy uniqueName="[ExportQuery13].[ReceiptDate]" caption="ReceiptDate" attribute="1" time="1" defaultMemberUniqueName="[ExportQuery13].[ReceiptDate].[All]" allUniqueName="[ExportQuery13].[ReceiptDate].[All]" dimensionUniqueName="[ExportQuery13]" displayFolder="" count="0" memberValueDatatype="7" unbalanced="0"/>
    <cacheHierarchy uniqueName="[ExportQuery13].[ReceivingDock]" caption="ReceivingDock" attribute="1" defaultMemberUniqueName="[ExportQuery13].[ReceivingDock].[All]" allUniqueName="[ExportQuery13].[ReceivingDock].[All]" dimensionUniqueName="[ExportQuery13]" displayFolder="" count="0" memberValueDatatype="130" unbalanced="0"/>
    <cacheHierarchy uniqueName="[ExportQuery13].[QuantityReceivedTotal]" caption="QuantityReceivedTotal" attribute="1" defaultMemberUniqueName="[ExportQuery13].[QuantityReceivedTotal].[All]" allUniqueName="[ExportQuery13].[QuantityReceivedTotal].[All]" dimensionUniqueName="[ExportQuery13]" displayFolder="" count="0" memberValueDatatype="20" unbalanced="0"/>
    <cacheHierarchy uniqueName="[ExportQuery13].[QuantityScrapped]" caption="QuantityScrapped" attribute="1" defaultMemberUniqueName="[ExportQuery13].[QuantityScrapped].[All]" allUniqueName="[ExportQuery13].[QuantityScrapped].[All]" dimensionUniqueName="[ExportQuery13]" displayFolder="" count="0" memberValueDatatype="20" unbalanced="0"/>
    <cacheHierarchy uniqueName="[ExportQuery13].[ScrapReason]" caption="ScrapReason" attribute="1" defaultMemberUniqueName="[ExportQuery13].[ScrapReason].[All]" allUniqueName="[ExportQuery13].[ScrapReason].[All]" dimensionUniqueName="[ExportQuery13]" displayFolder="" count="0" memberValueDatatype="130" unbalanced="0"/>
    <cacheHierarchy uniqueName="[ExportQuery13].[InventoryClassCode]" caption="InventoryClassCode" attribute="1" defaultMemberUniqueName="[ExportQuery13].[InventoryClassCode].[All]" allUniqueName="[ExportQuery13].[InventoryClassCode].[All]" dimensionUniqueName="[ExportQuery13]" displayFolder="" count="0" memberValueDatatype="130" unbalanced="0"/>
    <cacheHierarchy uniqueName="[ExportQuery13].[InventoryClassDescription]" caption="InventoryClassDescription" attribute="1" defaultMemberUniqueName="[ExportQuery13].[InventoryClassDescription].[All]" allUniqueName="[ExportQuery13].[InventoryClassDescription].[All]" dimensionUniqueName="[ExportQuery13]" displayFolder="" count="0" memberValueDatatype="130" unbalanced="0"/>
    <cacheHierarchy uniqueName="[ExportQuery13].[AllowableReceivingTolerance]" caption="AllowableReceivingTolerance" attribute="1" defaultMemberUniqueName="[ExportQuery13].[AllowableReceivingTolerance].[All]" allUniqueName="[ExportQuery13].[AllowableReceivingTolerance].[All]" dimensionUniqueName="[ExportQuery13]" displayFolder="" count="0" memberValueDatatype="5" unbalanced="0"/>
    <cacheHierarchy uniqueName="[ExportQuery13].[Missing Quantity ordered, Purchase cost or Quantity received]" caption="Missing Quantity ordered, Purchase cost or Quantity received" attribute="1" defaultMemberUniqueName="[ExportQuery13].[Missing Quantity ordered, Purchase cost or Quantity received].[All]" allUniqueName="[ExportQuery13].[Missing Quantity ordered, Purchase cost or Quantity received].[All]" dimensionUniqueName="[ExportQuery13]" displayFolder="" count="0" memberValueDatatype="11" unbalanced="0"/>
    <cacheHierarchy uniqueName="[ExportQuery13].[Duplicate Check]" caption="Duplicate Check" attribute="1" defaultMemberUniqueName="[ExportQuery13].[Duplicate Check].[All]" allUniqueName="[ExportQuery13].[Duplicate Check].[All]" dimensionUniqueName="[ExportQuery13]" displayFolder="" count="0" memberValueDatatype="130" unbalanced="0"/>
    <cacheHierarchy uniqueName="[ExportQuery13].[Numeric Fields]" caption="Numeric Fields" attribute="1" defaultMemberUniqueName="[ExportQuery13].[Numeric Fields].[All]" allUniqueName="[ExportQuery13].[Numeric Fields].[All]" dimensionUniqueName="[ExportQuery13]" displayFolder="" count="0" memberValueDatatype="11" unbalanced="0"/>
    <cacheHierarchy uniqueName="[ExportQuery13].[Text Fields]" caption="Text Fields" attribute="1" defaultMemberUniqueName="[ExportQuery13].[Text Fields].[All]" allUniqueName="[ExportQuery13].[Text Fields].[All]" dimensionUniqueName="[ExportQuery13]" displayFolder="" count="0" memberValueDatatype="11" unbalanced="0"/>
    <cacheHierarchy uniqueName="[ExportQuery13].[Part Number Length]" caption="Part Number Length" attribute="1" defaultMemberUniqueName="[ExportQuery13].[Part Number Length].[All]" allUniqueName="[ExportQuery13].[Part Number Length].[All]" dimensionUniqueName="[ExportQuery13]" displayFolder="" count="0" memberValueDatatype="11" unbalanced="0"/>
    <cacheHierarchy uniqueName="[ExportQuery13].[Missing Scrap Reason]" caption="Missing Scrap Reason" attribute="1" defaultMemberUniqueName="[ExportQuery13].[Missing Scrap Reason].[All]" allUniqueName="[ExportQuery13].[Missing Scrap Reason].[All]" dimensionUniqueName="[ExportQuery13]" displayFolder="" count="0" memberValueDatatype="130" unbalanced="0"/>
    <cacheHierarchy uniqueName="[ExportQuery13].[Description of Issue]" caption="Description of Issue" attribute="1" defaultMemberUniqueName="[ExportQuery13].[Description of Issue].[All]" allUniqueName="[ExportQuery13].[Description of Issue].[All]" dimensionUniqueName="[ExportQuery13]" displayFolder="" count="0" memberValueDatatype="130" unbalanced="0"/>
    <cacheHierarchy uniqueName="[ExportQuery13].[Perfect Record]" caption="Perfect Record" attribute="1" defaultMemberUniqueName="[ExportQuery13].[Perfect Record].[All]" allUniqueName="[ExportQuery13].[Perfect Record].[All]" dimensionUniqueName="[ExportQuery13]" displayFolder="" count="0" memberValueDatatype="130" unbalanced="0"/>
    <cacheHierarchy uniqueName="[ExportQuery1].[RequestedDeliveryDate (Month Index)]" caption="RequestedDeliveryDate (Month Index)" attribute="1" defaultMemberUniqueName="[ExportQuery1].[RequestedDeliveryDate (Month Index)].[All]" allUniqueName="[ExportQuery1].[RequestedDeliveryDate (Month Index)].[All]" dimensionUniqueName="[ExportQuery1]" displayFolder="" count="0" memberValueDatatype="20" unbalanced="0" hidden="1"/>
    <cacheHierarchy uniqueName="[Measures].[__XL_Count ExportQuery1]" caption="__XL_Count ExportQuery1" measure="1" displayFolder="" measureGroup="ExportQuery1" count="0" hidden="1"/>
    <cacheHierarchy uniqueName="[Measures].[__XL_Count ExportQuery13]" caption="__XL_Count ExportQuery13" measure="1" displayFolder="" measureGroup="ExportQuery13" count="0" hidden="1"/>
    <cacheHierarchy uniqueName="[Measures].[__No measures defined]" caption="__No measures defined" measure="1" displayFolder="" count="0" hidden="1"/>
    <cacheHierarchy uniqueName="[Measures].[Sum of LocationAccuracyKPI]" caption="Sum of LocationAccuracyKPI" measure="1" displayFolder="" measureGroup="ExportQuery1" count="0" hidden="1">
      <extLst>
        <ext xmlns:x15="http://schemas.microsoft.com/office/spreadsheetml/2010/11/main" uri="{B97F6D7D-B522-45F9-BDA1-12C45D357490}">
          <x15:cacheHierarchy aggregatedColumn="19"/>
        </ext>
      </extLst>
    </cacheHierarchy>
    <cacheHierarchy uniqueName="[Measures].[Average of LocationAccuracyKPI]" caption="Average of LocationAccuracyKPI" measure="1" displayFolder="" measureGroup="ExportQuery1" count="0" hidden="1">
      <extLst>
        <ext xmlns:x15="http://schemas.microsoft.com/office/spreadsheetml/2010/11/main" uri="{B97F6D7D-B522-45F9-BDA1-12C45D357490}">
          <x15:cacheHierarchy aggregatedColumn="19"/>
        </ext>
      </extLst>
    </cacheHierarchy>
    <cacheHierarchy uniqueName="[Measures].[Sum of QuantityAccuracyKPI]" caption="Sum of QuantityAccuracyKPI" measure="1" displayFolder="" measureGroup="ExportQuery1" count="0" hidden="1">
      <extLst>
        <ext xmlns:x15="http://schemas.microsoft.com/office/spreadsheetml/2010/11/main" uri="{B97F6D7D-B522-45F9-BDA1-12C45D357490}">
          <x15:cacheHierarchy aggregatedColumn="20"/>
        </ext>
      </extLst>
    </cacheHierarchy>
    <cacheHierarchy uniqueName="[Measures].[Average of QuantityAccuracyKPI]" caption="Average of QuantityAccuracyKPI" measure="1" displayFolder="" measureGroup="ExportQuery1" count="0" hidden="1">
      <extLst>
        <ext xmlns:x15="http://schemas.microsoft.com/office/spreadsheetml/2010/11/main" uri="{B97F6D7D-B522-45F9-BDA1-12C45D357490}">
          <x15:cacheHierarchy aggregatedColumn="20"/>
        </ext>
      </extLst>
    </cacheHierarchy>
    <cacheHierarchy uniqueName="[Measures].[Sum of VendorCommitDateAchievementKPI]" caption="Sum of VendorCommitDateAchievementKPI" measure="1" displayFolder="" measureGroup="ExportQuery1" count="0" hidden="1">
      <extLst>
        <ext xmlns:x15="http://schemas.microsoft.com/office/spreadsheetml/2010/11/main" uri="{B97F6D7D-B522-45F9-BDA1-12C45D357490}">
          <x15:cacheHierarchy aggregatedColumn="21"/>
        </ext>
      </extLst>
    </cacheHierarchy>
    <cacheHierarchy uniqueName="[Measures].[Average of VendorCommitDateAchievementKPI]" caption="Average of VendorCommitDateAchievementKPI" measure="1" displayFolder="" measureGroup="ExportQuery1" count="0" hidden="1">
      <extLst>
        <ext xmlns:x15="http://schemas.microsoft.com/office/spreadsheetml/2010/11/main" uri="{B97F6D7D-B522-45F9-BDA1-12C45D357490}">
          <x15:cacheHierarchy aggregatedColumn="21"/>
        </ext>
      </extLst>
    </cacheHierarchy>
    <cacheHierarchy uniqueName="[Measures].[Sum of ItemAccuracyKPI]" caption="Sum of ItemAccuracyKPI" measure="1" displayFolder="" measureGroup="ExportQuery1" count="0" hidden="1">
      <extLst>
        <ext xmlns:x15="http://schemas.microsoft.com/office/spreadsheetml/2010/11/main" uri="{B97F6D7D-B522-45F9-BDA1-12C45D357490}">
          <x15:cacheHierarchy aggregatedColumn="23"/>
        </ext>
      </extLst>
    </cacheHierarchy>
    <cacheHierarchy uniqueName="[Measures].[Average of ItemAccuracyKPI]" caption="Average of ItemAccuracyKPI" measure="1" displayFolder="" measureGroup="ExportQuery1" count="0" hidden="1">
      <extLst>
        <ext xmlns:x15="http://schemas.microsoft.com/office/spreadsheetml/2010/11/main" uri="{B97F6D7D-B522-45F9-BDA1-12C45D357490}">
          <x15:cacheHierarchy aggregatedColumn="23"/>
        </ext>
      </extLst>
    </cacheHierarchy>
    <cacheHierarchy uniqueName="[Measures].[Sum of DefectFreeKPI]" caption="Sum of DefectFreeKPI" measure="1" displayFolder="" measureGroup="ExportQuery1" count="0" hidden="1">
      <extLst>
        <ext xmlns:x15="http://schemas.microsoft.com/office/spreadsheetml/2010/11/main" uri="{B97F6D7D-B522-45F9-BDA1-12C45D357490}">
          <x15:cacheHierarchy aggregatedColumn="25"/>
        </ext>
      </extLst>
    </cacheHierarchy>
    <cacheHierarchy uniqueName="[Measures].[Sum of DamageFreeKPI]" caption="Sum of DamageFreeKPI" measure="1" displayFolder="" measureGroup="ExportQuery1" count="0" hidden="1">
      <extLst>
        <ext xmlns:x15="http://schemas.microsoft.com/office/spreadsheetml/2010/11/main" uri="{B97F6D7D-B522-45F9-BDA1-12C45D357490}">
          <x15:cacheHierarchy aggregatedColumn="24"/>
        </ext>
      </extLst>
    </cacheHierarchy>
    <cacheHierarchy uniqueName="[Measures].[Average of DefectFreeKPI]" caption="Average of DefectFreeKPI" measure="1" displayFolder="" measureGroup="ExportQuery1" count="0" hidden="1">
      <extLst>
        <ext xmlns:x15="http://schemas.microsoft.com/office/spreadsheetml/2010/11/main" uri="{B97F6D7D-B522-45F9-BDA1-12C45D357490}">
          <x15:cacheHierarchy aggregatedColumn="25"/>
        </ext>
      </extLst>
    </cacheHierarchy>
    <cacheHierarchy uniqueName="[Measures].[Average of DamageFreeKPI]" caption="Average of DamageFreeKPI" measure="1" displayFolder="" measureGroup="ExportQuery1" count="0" hidden="1">
      <extLst>
        <ext xmlns:x15="http://schemas.microsoft.com/office/spreadsheetml/2010/11/main" uri="{B97F6D7D-B522-45F9-BDA1-12C45D357490}">
          <x15:cacheHierarchy aggregatedColumn="24"/>
        </ext>
      </extLst>
    </cacheHierarchy>
  </cacheHierarchies>
  <kpis count="0"/>
  <dimensions count="3">
    <dimension name="ExportQuery1" uniqueName="[ExportQuery1]" caption="ExportQuery1"/>
    <dimension name="ExportQuery13" uniqueName="[ExportQuery13]" caption="ExportQuery13"/>
    <dimension measure="1" name="Measures" uniqueName="[Measures]" caption="Measures"/>
  </dimensions>
  <measureGroups count="2">
    <measureGroup name="ExportQuery1" caption="ExportQuery1"/>
    <measureGroup name="ExportQuery13" caption="ExportQuery13"/>
  </measureGroups>
  <maps count="2">
    <map measureGroup="0" dimension="0"/>
    <map measureGroup="1" dimension="1"/>
  </maps>
  <extLst>
    <ext xmlns:x14="http://schemas.microsoft.com/office/spreadsheetml/2009/9/main" uri="{725AE2AE-9491-48be-B2B4-4EB974FC3084}">
      <x14:pivotCacheDefinition slicerData="1" pivotCacheId="141209543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essing" refreshedDate="44305.858725694445" backgroundQuery="1" createdVersion="3" refreshedVersion="7" minRefreshableVersion="3" recordCount="0" supportSubquery="1" supportAdvancedDrill="1" xr:uid="{50052C00-A0F9-4D44-BB85-D471DDBA0B2D}">
  <cacheSource type="external" connectionId="3">
    <extLst>
      <ext xmlns:x14="http://schemas.microsoft.com/office/spreadsheetml/2009/9/main" uri="{F057638F-6D5F-4e77-A914-E7F072B9BCA8}">
        <x14:sourceConnection name="ThisWorkbookDataModel"/>
      </ext>
    </extLst>
  </cacheSource>
  <cacheFields count="0"/>
  <cacheHierarchies count="69">
    <cacheHierarchy uniqueName="[ExportQuery1].[SupplierClassDescription]" caption="SupplierClassDescription" attribute="1" defaultMemberUniqueName="[ExportQuery1].[SupplierClassDescription].[All]" allUniqueName="[ExportQuery1].[SupplierClassDescription].[All]" dimensionUniqueName="[ExportQuery1]" displayFolder="" count="0" memberValueDatatype="130" unbalanced="0"/>
    <cacheHierarchy uniqueName="[ExportQuery1].[SupplierName]" caption="SupplierName" attribute="1" defaultMemberUniqueName="[ExportQuery1].[SupplierName].[All]" allUniqueName="[ExportQuery1].[SupplierName].[All]" dimensionUniqueName="[ExportQuery1]" displayFolder="" count="0" memberValueDatatype="130" unbalanced="0"/>
    <cacheHierarchy uniqueName="[ExportQuery1].[PurchaseOrderNo]" caption="PurchaseOrderNo" attribute="1" defaultMemberUniqueName="[ExportQuery1].[PurchaseOrderNo].[All]" allUniqueName="[ExportQuery1].[PurchaseOrderNo].[All]" dimensionUniqueName="[ExportQuery1]" displayFolder="" count="0" memberValueDatatype="20" unbalanced="0"/>
    <cacheHierarchy uniqueName="[ExportQuery1].[RequestedDeliveryDate]" caption="RequestedDeliveryDate" attribute="1" time="1" defaultMemberUniqueName="[ExportQuery1].[RequestedDeliveryDate].[All]" allUniqueName="[ExportQuery1].[RequestedDeliveryDate].[All]" dimensionUniqueName="[ExportQuery1]" displayFolder="" count="0" memberValueDatatype="7" unbalanced="0"/>
    <cacheHierarchy uniqueName="[ExportQuery1].[RequestedDeliveryDock]" caption="RequestedDeliveryDock" attribute="1" defaultMemberUniqueName="[ExportQuery1].[RequestedDeliveryDock].[All]" allUniqueName="[ExportQuery1].[RequestedDeliveryDock].[All]" dimensionUniqueName="[ExportQuery1]" displayFolder="" count="0" memberValueDatatype="130" unbalanced="0"/>
    <cacheHierarchy uniqueName="[ExportQuery1].[SupplierAllowableTimeTolerance]" caption="SupplierAllowableTimeTolerance" attribute="1" defaultMemberUniqueName="[ExportQuery1].[SupplierAllowableTimeTolerance].[All]" allUniqueName="[ExportQuery1].[SupplierAllowableTimeTolerance].[All]" dimensionUniqueName="[ExportQuery1]" displayFolder="" count="0" memberValueDatatype="20" unbalanced="0"/>
    <cacheHierarchy uniqueName="[ExportQuery1].[PartNumber]" caption="PartNumber" attribute="1" defaultMemberUniqueName="[ExportQuery1].[PartNumber].[All]" allUniqueName="[ExportQuery1].[PartNumber].[All]" dimensionUniqueName="[ExportQuery1]" displayFolder="" count="0" memberValueDatatype="20" unbalanced="0"/>
    <cacheHierarchy uniqueName="[ExportQuery1].[PartDescription]" caption="PartDescription" attribute="1" defaultMemberUniqueName="[ExportQuery1].[PartDescription].[All]" allUniqueName="[ExportQuery1].[PartDescription].[All]" dimensionUniqueName="[ExportQuery1]" displayFolder="" count="0" memberValueDatatype="130" unbalanced="0"/>
    <cacheHierarchy uniqueName="[ExportQuery1].[QuantityOrdered]" caption="QuantityOrdered" attribute="1" defaultMemberUniqueName="[ExportQuery1].[QuantityOrdered].[All]" allUniqueName="[ExportQuery1].[QuantityOrdered].[All]" dimensionUniqueName="[ExportQuery1]" displayFolder="" count="0" memberValueDatatype="20" unbalanced="0"/>
    <cacheHierarchy uniqueName="[ExportQuery1].[UOMDescription]" caption="UOMDescription" attribute="1" defaultMemberUniqueName="[ExportQuery1].[UOMDescription].[All]" allUniqueName="[ExportQuery1].[UOMDescription].[All]" dimensionUniqueName="[ExportQuery1]" displayFolder="" count="0" memberValueDatatype="130" unbalanced="0"/>
    <cacheHierarchy uniqueName="[ExportQuery1].[PurchasingCost]" caption="PurchasingCost" attribute="1" defaultMemberUniqueName="[ExportQuery1].[PurchasingCost].[All]" allUniqueName="[ExportQuery1].[PurchasingCost].[All]" dimensionUniqueName="[ExportQuery1]" displayFolder="" count="0" memberValueDatatype="5" unbalanced="0"/>
    <cacheHierarchy uniqueName="[ExportQuery1].[ReceiptDate]" caption="ReceiptDate" attribute="1" time="1" defaultMemberUniqueName="[ExportQuery1].[ReceiptDate].[All]" allUniqueName="[ExportQuery1].[ReceiptDate].[All]" dimensionUniqueName="[ExportQuery1]" displayFolder="" count="0" memberValueDatatype="7" unbalanced="0"/>
    <cacheHierarchy uniqueName="[ExportQuery1].[ReceivingDock]" caption="ReceivingDock" attribute="1" defaultMemberUniqueName="[ExportQuery1].[ReceivingDock].[All]" allUniqueName="[ExportQuery1].[ReceivingDock].[All]" dimensionUniqueName="[ExportQuery1]" displayFolder="" count="0" memberValueDatatype="130" unbalanced="0"/>
    <cacheHierarchy uniqueName="[ExportQuery1].[QuantityReceivedTotal]" caption="QuantityReceivedTotal" attribute="1" defaultMemberUniqueName="[ExportQuery1].[QuantityReceivedTotal].[All]" allUniqueName="[ExportQuery1].[QuantityReceivedTotal].[All]" dimensionUniqueName="[ExportQuery1]" displayFolder="" count="0" memberValueDatatype="20" unbalanced="0"/>
    <cacheHierarchy uniqueName="[ExportQuery1].[QuantityScrapped]" caption="QuantityScrapped" attribute="1" defaultMemberUniqueName="[ExportQuery1].[QuantityScrapped].[All]" allUniqueName="[ExportQuery1].[QuantityScrapped].[All]" dimensionUniqueName="[ExportQuery1]" displayFolder="" count="0" memberValueDatatype="20" unbalanced="0"/>
    <cacheHierarchy uniqueName="[ExportQuery1].[ScrapReason]" caption="ScrapReason" attribute="1" defaultMemberUniqueName="[ExportQuery1].[ScrapReason].[All]" allUniqueName="[ExportQuery1].[ScrapReason].[All]" dimensionUniqueName="[ExportQuery1]" displayFolder="" count="0" memberValueDatatype="130" unbalanced="0"/>
    <cacheHierarchy uniqueName="[ExportQuery1].[InventoryClassCode]" caption="InventoryClassCode" attribute="1" defaultMemberUniqueName="[ExportQuery1].[InventoryClassCode].[All]" allUniqueName="[ExportQuery1].[InventoryClassCode].[All]" dimensionUniqueName="[ExportQuery1]" displayFolder="" count="0" memberValueDatatype="130" unbalanced="0"/>
    <cacheHierarchy uniqueName="[ExportQuery1].[InventoryClassDescription]" caption="InventoryClassDescription" attribute="1" defaultMemberUniqueName="[ExportQuery1].[InventoryClassDescription].[All]" allUniqueName="[ExportQuery1].[InventoryClassDescription].[All]" dimensionUniqueName="[ExportQuery1]" displayFolder="" count="0" memberValueDatatype="130" unbalanced="0"/>
    <cacheHierarchy uniqueName="[ExportQuery1].[AllowableReceivingTolerance]" caption="AllowableReceivingTolerance" attribute="1" defaultMemberUniqueName="[ExportQuery1].[AllowableReceivingTolerance].[All]" allUniqueName="[ExportQuery1].[AllowableReceivingTolerance].[All]" dimensionUniqueName="[ExportQuery1]" displayFolder="" count="0" memberValueDatatype="5" unbalanced="0"/>
    <cacheHierarchy uniqueName="[ExportQuery1].[LocationAccuracyKPI]" caption="LocationAccuracyKPI" attribute="1" defaultMemberUniqueName="[ExportQuery1].[LocationAccuracyKPI].[All]" allUniqueName="[ExportQuery1].[LocationAccuracyKPI].[All]" dimensionUniqueName="[ExportQuery1]" displayFolder="" count="0" memberValueDatatype="20" unbalanced="0"/>
    <cacheHierarchy uniqueName="[ExportQuery1].[QuantityAccuracyKPI]" caption="QuantityAccuracyKPI" attribute="1" defaultMemberUniqueName="[ExportQuery1].[QuantityAccuracyKPI].[All]" allUniqueName="[ExportQuery1].[QuantityAccuracyKPI].[All]" dimensionUniqueName="[ExportQuery1]" displayFolder="" count="0" memberValueDatatype="20" unbalanced="0"/>
    <cacheHierarchy uniqueName="[ExportQuery1].[VendorCommitDateAchievementKPI]" caption="VendorCommitDateAchievementKPI" attribute="1" defaultMemberUniqueName="[ExportQuery1].[VendorCommitDateAchievementKPI].[All]" allUniqueName="[ExportQuery1].[VendorCommitDateAchievementKPI].[All]" dimensionUniqueName="[ExportQuery1]" displayFolder="" count="0" memberValueDatatype="20" unbalanced="0"/>
    <cacheHierarchy uniqueName="[ExportQuery1].[RequestedDeliveryDate (Month)]" caption="RequestedDeliveryDate (Month)" attribute="1" defaultMemberUniqueName="[ExportQuery1].[RequestedDeliveryDate (Month)].[All]" allUniqueName="[ExportQuery1].[RequestedDeliveryDate (Month)].[All]" dimensionUniqueName="[ExportQuery1]" displayFolder="" count="0" memberValueDatatype="130" unbalanced="0"/>
    <cacheHierarchy uniqueName="[ExportQuery1].[ItemAccuracyKPI]" caption="ItemAccuracyKPI" attribute="1" defaultMemberUniqueName="[ExportQuery1].[ItemAccuracyKPI].[All]" allUniqueName="[ExportQuery1].[ItemAccuracyKPI].[All]" dimensionUniqueName="[ExportQuery1]" displayFolder="" count="0" memberValueDatatype="20" unbalanced="0"/>
    <cacheHierarchy uniqueName="[ExportQuery1].[DamageFreeKPI]" caption="DamageFreeKPI" attribute="1" defaultMemberUniqueName="[ExportQuery1].[DamageFreeKPI].[All]" allUniqueName="[ExportQuery1].[DamageFreeKPI].[All]" dimensionUniqueName="[ExportQuery1]" displayFolder="" count="0" memberValueDatatype="20" unbalanced="0"/>
    <cacheHierarchy uniqueName="[ExportQuery1].[DefectFreeKPI]" caption="DefectFreeKPI" attribute="1" defaultMemberUniqueName="[ExportQuery1].[DefectFreeKPI].[All]" allUniqueName="[ExportQuery1].[DefectFreeKPI].[All]" dimensionUniqueName="[ExportQuery1]" displayFolder="" count="0" memberValueDatatype="20" unbalanced="0"/>
    <cacheHierarchy uniqueName="[ExportQuery13].[SupplierClassDescription]" caption="SupplierClassDescription" attribute="1" defaultMemberUniqueName="[ExportQuery13].[SupplierClassDescription].[All]" allUniqueName="[ExportQuery13].[SupplierClassDescription].[All]" dimensionUniqueName="[ExportQuery13]" displayFolder="" count="0" memberValueDatatype="130" unbalanced="0"/>
    <cacheHierarchy uniqueName="[ExportQuery13].[SupplierName]" caption="SupplierName" attribute="1" defaultMemberUniqueName="[ExportQuery13].[SupplierName].[All]" allUniqueName="[ExportQuery13].[SupplierName].[All]" dimensionUniqueName="[ExportQuery13]" displayFolder="" count="0" memberValueDatatype="130" unbalanced="0"/>
    <cacheHierarchy uniqueName="[ExportQuery13].[PurchaseOrderNo]" caption="PurchaseOrderNo" attribute="1" defaultMemberUniqueName="[ExportQuery13].[PurchaseOrderNo].[All]" allUniqueName="[ExportQuery13].[PurchaseOrderNo].[All]" dimensionUniqueName="[ExportQuery13]" displayFolder="" count="0" memberValueDatatype="20" unbalanced="0"/>
    <cacheHierarchy uniqueName="[ExportQuery13].[RequestedDeliveryDate]" caption="RequestedDeliveryDate" attribute="1" time="1" defaultMemberUniqueName="[ExportQuery13].[RequestedDeliveryDate].[All]" allUniqueName="[ExportQuery13].[RequestedDeliveryDate].[All]" dimensionUniqueName="[ExportQuery13]" displayFolder="" count="0" memberValueDatatype="7" unbalanced="0"/>
    <cacheHierarchy uniqueName="[ExportQuery13].[RequestedDeliveryDock]" caption="RequestedDeliveryDock" attribute="1" defaultMemberUniqueName="[ExportQuery13].[RequestedDeliveryDock].[All]" allUniqueName="[ExportQuery13].[RequestedDeliveryDock].[All]" dimensionUniqueName="[ExportQuery13]" displayFolder="" count="0" memberValueDatatype="130" unbalanced="0"/>
    <cacheHierarchy uniqueName="[ExportQuery13].[SupplierAllowableTimeTolerance]" caption="SupplierAllowableTimeTolerance" attribute="1" defaultMemberUniqueName="[ExportQuery13].[SupplierAllowableTimeTolerance].[All]" allUniqueName="[ExportQuery13].[SupplierAllowableTimeTolerance].[All]" dimensionUniqueName="[ExportQuery13]" displayFolder="" count="0" memberValueDatatype="20" unbalanced="0"/>
    <cacheHierarchy uniqueName="[ExportQuery13].[PartNumber]" caption="PartNumber" attribute="1" defaultMemberUniqueName="[ExportQuery13].[PartNumber].[All]" allUniqueName="[ExportQuery13].[PartNumber].[All]" dimensionUniqueName="[ExportQuery13]" displayFolder="" count="0" memberValueDatatype="20" unbalanced="0"/>
    <cacheHierarchy uniqueName="[ExportQuery13].[PartDescription]" caption="PartDescription" attribute="1" defaultMemberUniqueName="[ExportQuery13].[PartDescription].[All]" allUniqueName="[ExportQuery13].[PartDescription].[All]" dimensionUniqueName="[ExportQuery13]" displayFolder="" count="0" memberValueDatatype="130" unbalanced="0"/>
    <cacheHierarchy uniqueName="[ExportQuery13].[QuantityOrdered]" caption="QuantityOrdered" attribute="1" defaultMemberUniqueName="[ExportQuery13].[QuantityOrdered].[All]" allUniqueName="[ExportQuery13].[QuantityOrdered].[All]" dimensionUniqueName="[ExportQuery13]" displayFolder="" count="0" memberValueDatatype="20" unbalanced="0"/>
    <cacheHierarchy uniqueName="[ExportQuery13].[UOMDescription]" caption="UOMDescription" attribute="1" defaultMemberUniqueName="[ExportQuery13].[UOMDescription].[All]" allUniqueName="[ExportQuery13].[UOMDescription].[All]" dimensionUniqueName="[ExportQuery13]" displayFolder="" count="0" memberValueDatatype="130" unbalanced="0"/>
    <cacheHierarchy uniqueName="[ExportQuery13].[PurchasingCost]" caption="PurchasingCost" attribute="1" defaultMemberUniqueName="[ExportQuery13].[PurchasingCost].[All]" allUniqueName="[ExportQuery13].[PurchasingCost].[All]" dimensionUniqueName="[ExportQuery13]" displayFolder="" count="0" memberValueDatatype="5" unbalanced="0"/>
    <cacheHierarchy uniqueName="[ExportQuery13].[ReceiptDate]" caption="ReceiptDate" attribute="1" time="1" defaultMemberUniqueName="[ExportQuery13].[ReceiptDate].[All]" allUniqueName="[ExportQuery13].[ReceiptDate].[All]" dimensionUniqueName="[ExportQuery13]" displayFolder="" count="0" memberValueDatatype="7" unbalanced="0"/>
    <cacheHierarchy uniqueName="[ExportQuery13].[ReceivingDock]" caption="ReceivingDock" attribute="1" defaultMemberUniqueName="[ExportQuery13].[ReceivingDock].[All]" allUniqueName="[ExportQuery13].[ReceivingDock].[All]" dimensionUniqueName="[ExportQuery13]" displayFolder="" count="0" memberValueDatatype="130" unbalanced="0"/>
    <cacheHierarchy uniqueName="[ExportQuery13].[QuantityReceivedTotal]" caption="QuantityReceivedTotal" attribute="1" defaultMemberUniqueName="[ExportQuery13].[QuantityReceivedTotal].[All]" allUniqueName="[ExportQuery13].[QuantityReceivedTotal].[All]" dimensionUniqueName="[ExportQuery13]" displayFolder="" count="0" memberValueDatatype="20" unbalanced="0"/>
    <cacheHierarchy uniqueName="[ExportQuery13].[QuantityScrapped]" caption="QuantityScrapped" attribute="1" defaultMemberUniqueName="[ExportQuery13].[QuantityScrapped].[All]" allUniqueName="[ExportQuery13].[QuantityScrapped].[All]" dimensionUniqueName="[ExportQuery13]" displayFolder="" count="0" memberValueDatatype="20" unbalanced="0"/>
    <cacheHierarchy uniqueName="[ExportQuery13].[ScrapReason]" caption="ScrapReason" attribute="1" defaultMemberUniqueName="[ExportQuery13].[ScrapReason].[All]" allUniqueName="[ExportQuery13].[ScrapReason].[All]" dimensionUniqueName="[ExportQuery13]" displayFolder="" count="0" memberValueDatatype="130" unbalanced="0"/>
    <cacheHierarchy uniqueName="[ExportQuery13].[InventoryClassCode]" caption="InventoryClassCode" attribute="1" defaultMemberUniqueName="[ExportQuery13].[InventoryClassCode].[All]" allUniqueName="[ExportQuery13].[InventoryClassCode].[All]" dimensionUniqueName="[ExportQuery13]" displayFolder="" count="0" memberValueDatatype="130" unbalanced="0"/>
    <cacheHierarchy uniqueName="[ExportQuery13].[InventoryClassDescription]" caption="InventoryClassDescription" attribute="1" defaultMemberUniqueName="[ExportQuery13].[InventoryClassDescription].[All]" allUniqueName="[ExportQuery13].[InventoryClassDescription].[All]" dimensionUniqueName="[ExportQuery13]" displayFolder="" count="0" memberValueDatatype="130" unbalanced="0"/>
    <cacheHierarchy uniqueName="[ExportQuery13].[AllowableReceivingTolerance]" caption="AllowableReceivingTolerance" attribute="1" defaultMemberUniqueName="[ExportQuery13].[AllowableReceivingTolerance].[All]" allUniqueName="[ExportQuery13].[AllowableReceivingTolerance].[All]" dimensionUniqueName="[ExportQuery13]" displayFolder="" count="0" memberValueDatatype="5" unbalanced="0"/>
    <cacheHierarchy uniqueName="[ExportQuery13].[Missing Quantity ordered, Purchase cost or Quantity received]" caption="Missing Quantity ordered, Purchase cost or Quantity received" attribute="1" defaultMemberUniqueName="[ExportQuery13].[Missing Quantity ordered, Purchase cost or Quantity received].[All]" allUniqueName="[ExportQuery13].[Missing Quantity ordered, Purchase cost or Quantity received].[All]" dimensionUniqueName="[ExportQuery13]" displayFolder="" count="0" memberValueDatatype="11" unbalanced="0"/>
    <cacheHierarchy uniqueName="[ExportQuery13].[Duplicate Check]" caption="Duplicate Check" attribute="1" defaultMemberUniqueName="[ExportQuery13].[Duplicate Check].[All]" allUniqueName="[ExportQuery13].[Duplicate Check].[All]" dimensionUniqueName="[ExportQuery13]" displayFolder="" count="0" memberValueDatatype="130" unbalanced="0"/>
    <cacheHierarchy uniqueName="[ExportQuery13].[Numeric Fields]" caption="Numeric Fields" attribute="1" defaultMemberUniqueName="[ExportQuery13].[Numeric Fields].[All]" allUniqueName="[ExportQuery13].[Numeric Fields].[All]" dimensionUniqueName="[ExportQuery13]" displayFolder="" count="0" memberValueDatatype="11" unbalanced="0"/>
    <cacheHierarchy uniqueName="[ExportQuery13].[Text Fields]" caption="Text Fields" attribute="1" defaultMemberUniqueName="[ExportQuery13].[Text Fields].[All]" allUniqueName="[ExportQuery13].[Text Fields].[All]" dimensionUniqueName="[ExportQuery13]" displayFolder="" count="0" memberValueDatatype="11" unbalanced="0"/>
    <cacheHierarchy uniqueName="[ExportQuery13].[Part Number Length]" caption="Part Number Length" attribute="1" defaultMemberUniqueName="[ExportQuery13].[Part Number Length].[All]" allUniqueName="[ExportQuery13].[Part Number Length].[All]" dimensionUniqueName="[ExportQuery13]" displayFolder="" count="0" memberValueDatatype="11" unbalanced="0"/>
    <cacheHierarchy uniqueName="[ExportQuery13].[Missing Scrap Reason]" caption="Missing Scrap Reason" attribute="1" defaultMemberUniqueName="[ExportQuery13].[Missing Scrap Reason].[All]" allUniqueName="[ExportQuery13].[Missing Scrap Reason].[All]" dimensionUniqueName="[ExportQuery13]" displayFolder="" count="0" memberValueDatatype="130" unbalanced="0"/>
    <cacheHierarchy uniqueName="[ExportQuery13].[Description of Issue]" caption="Description of Issue" attribute="1" defaultMemberUniqueName="[ExportQuery13].[Description of Issue].[All]" allUniqueName="[ExportQuery13].[Description of Issue].[All]" dimensionUniqueName="[ExportQuery13]" displayFolder="" count="0" memberValueDatatype="130" unbalanced="0"/>
    <cacheHierarchy uniqueName="[ExportQuery13].[Perfect Record]" caption="Perfect Record" attribute="1" defaultMemberUniqueName="[ExportQuery13].[Perfect Record].[All]" allUniqueName="[ExportQuery13].[Perfect Record].[All]" dimensionUniqueName="[ExportQuery13]" displayFolder="" count="0" memberValueDatatype="130" unbalanced="0"/>
    <cacheHierarchy uniqueName="[ExportQuery1].[RequestedDeliveryDate (Month Index)]" caption="RequestedDeliveryDate (Month Index)" attribute="1" defaultMemberUniqueName="[ExportQuery1].[RequestedDeliveryDate (Month Index)].[All]" allUniqueName="[ExportQuery1].[RequestedDeliveryDate (Month Index)].[All]" dimensionUniqueName="[ExportQuery1]" displayFolder="" count="0" memberValueDatatype="20" unbalanced="0" hidden="1"/>
    <cacheHierarchy uniqueName="[Measures].[__XL_Count ExportQuery1]" caption="__XL_Count ExportQuery1" measure="1" displayFolder="" measureGroup="ExportQuery1" count="0" hidden="1"/>
    <cacheHierarchy uniqueName="[Measures].[__XL_Count ExportQuery13]" caption="__XL_Count ExportQuery13" measure="1" displayFolder="" measureGroup="ExportQuery13" count="0" hidden="1"/>
    <cacheHierarchy uniqueName="[Measures].[__No measures defined]" caption="__No measures defined" measure="1" displayFolder="" count="0" hidden="1"/>
    <cacheHierarchy uniqueName="[Measures].[Sum of LocationAccuracyKPI]" caption="Sum of LocationAccuracyKPI" measure="1" displayFolder="" measureGroup="ExportQuery1" count="0" hidden="1">
      <extLst>
        <ext xmlns:x15="http://schemas.microsoft.com/office/spreadsheetml/2010/11/main" uri="{B97F6D7D-B522-45F9-BDA1-12C45D357490}">
          <x15:cacheHierarchy aggregatedColumn="19"/>
        </ext>
      </extLst>
    </cacheHierarchy>
    <cacheHierarchy uniqueName="[Measures].[Average of LocationAccuracyKPI]" caption="Average of LocationAccuracyKPI" measure="1" displayFolder="" measureGroup="ExportQuery1" count="0" hidden="1">
      <extLst>
        <ext xmlns:x15="http://schemas.microsoft.com/office/spreadsheetml/2010/11/main" uri="{B97F6D7D-B522-45F9-BDA1-12C45D357490}">
          <x15:cacheHierarchy aggregatedColumn="19"/>
        </ext>
      </extLst>
    </cacheHierarchy>
    <cacheHierarchy uniqueName="[Measures].[Sum of QuantityAccuracyKPI]" caption="Sum of QuantityAccuracyKPI" measure="1" displayFolder="" measureGroup="ExportQuery1" count="0" hidden="1">
      <extLst>
        <ext xmlns:x15="http://schemas.microsoft.com/office/spreadsheetml/2010/11/main" uri="{B97F6D7D-B522-45F9-BDA1-12C45D357490}">
          <x15:cacheHierarchy aggregatedColumn="20"/>
        </ext>
      </extLst>
    </cacheHierarchy>
    <cacheHierarchy uniqueName="[Measures].[Average of QuantityAccuracyKPI]" caption="Average of QuantityAccuracyKPI" measure="1" displayFolder="" measureGroup="ExportQuery1" count="0" hidden="1">
      <extLst>
        <ext xmlns:x15="http://schemas.microsoft.com/office/spreadsheetml/2010/11/main" uri="{B97F6D7D-B522-45F9-BDA1-12C45D357490}">
          <x15:cacheHierarchy aggregatedColumn="20"/>
        </ext>
      </extLst>
    </cacheHierarchy>
    <cacheHierarchy uniqueName="[Measures].[Sum of VendorCommitDateAchievementKPI]" caption="Sum of VendorCommitDateAchievementKPI" measure="1" displayFolder="" measureGroup="ExportQuery1" count="0" hidden="1">
      <extLst>
        <ext xmlns:x15="http://schemas.microsoft.com/office/spreadsheetml/2010/11/main" uri="{B97F6D7D-B522-45F9-BDA1-12C45D357490}">
          <x15:cacheHierarchy aggregatedColumn="21"/>
        </ext>
      </extLst>
    </cacheHierarchy>
    <cacheHierarchy uniqueName="[Measures].[Average of VendorCommitDateAchievementKPI]" caption="Average of VendorCommitDateAchievementKPI" measure="1" displayFolder="" measureGroup="ExportQuery1" count="0" hidden="1">
      <extLst>
        <ext xmlns:x15="http://schemas.microsoft.com/office/spreadsheetml/2010/11/main" uri="{B97F6D7D-B522-45F9-BDA1-12C45D357490}">
          <x15:cacheHierarchy aggregatedColumn="21"/>
        </ext>
      </extLst>
    </cacheHierarchy>
    <cacheHierarchy uniqueName="[Measures].[Sum of ItemAccuracyKPI]" caption="Sum of ItemAccuracyKPI" measure="1" displayFolder="" measureGroup="ExportQuery1" count="0" hidden="1">
      <extLst>
        <ext xmlns:x15="http://schemas.microsoft.com/office/spreadsheetml/2010/11/main" uri="{B97F6D7D-B522-45F9-BDA1-12C45D357490}">
          <x15:cacheHierarchy aggregatedColumn="23"/>
        </ext>
      </extLst>
    </cacheHierarchy>
    <cacheHierarchy uniqueName="[Measures].[Average of ItemAccuracyKPI]" caption="Average of ItemAccuracyKPI" measure="1" displayFolder="" measureGroup="ExportQuery1" count="0" hidden="1">
      <extLst>
        <ext xmlns:x15="http://schemas.microsoft.com/office/spreadsheetml/2010/11/main" uri="{B97F6D7D-B522-45F9-BDA1-12C45D357490}">
          <x15:cacheHierarchy aggregatedColumn="23"/>
        </ext>
      </extLst>
    </cacheHierarchy>
    <cacheHierarchy uniqueName="[Measures].[Sum of DefectFreeKPI]" caption="Sum of DefectFreeKPI" measure="1" displayFolder="" measureGroup="ExportQuery1" count="0" hidden="1">
      <extLst>
        <ext xmlns:x15="http://schemas.microsoft.com/office/spreadsheetml/2010/11/main" uri="{B97F6D7D-B522-45F9-BDA1-12C45D357490}">
          <x15:cacheHierarchy aggregatedColumn="25"/>
        </ext>
      </extLst>
    </cacheHierarchy>
    <cacheHierarchy uniqueName="[Measures].[Sum of DamageFreeKPI]" caption="Sum of DamageFreeKPI" measure="1" displayFolder="" measureGroup="ExportQuery1" count="0" hidden="1">
      <extLst>
        <ext xmlns:x15="http://schemas.microsoft.com/office/spreadsheetml/2010/11/main" uri="{B97F6D7D-B522-45F9-BDA1-12C45D357490}">
          <x15:cacheHierarchy aggregatedColumn="24"/>
        </ext>
      </extLst>
    </cacheHierarchy>
    <cacheHierarchy uniqueName="[Measures].[Average of DefectFreeKPI]" caption="Average of DefectFreeKPI" measure="1" displayFolder="" measureGroup="ExportQuery1" count="0" hidden="1">
      <extLst>
        <ext xmlns:x15="http://schemas.microsoft.com/office/spreadsheetml/2010/11/main" uri="{B97F6D7D-B522-45F9-BDA1-12C45D357490}">
          <x15:cacheHierarchy aggregatedColumn="25"/>
        </ext>
      </extLst>
    </cacheHierarchy>
    <cacheHierarchy uniqueName="[Measures].[Average of DamageFreeKPI]" caption="Average of DamageFreeKPI" measure="1" displayFolder="" measureGroup="ExportQuery1" count="0" hidden="1">
      <extLst>
        <ext xmlns:x15="http://schemas.microsoft.com/office/spreadsheetml/2010/11/main" uri="{B97F6D7D-B522-45F9-BDA1-12C45D357490}">
          <x15:cacheHierarchy aggregatedColumn="24"/>
        </ext>
      </extLst>
    </cacheHierarchy>
  </cacheHierarchies>
  <kpis count="0"/>
  <dimensions count="3">
    <dimension name="ExportQuery1" uniqueName="[ExportQuery1]" caption="ExportQuery1"/>
    <dimension name="ExportQuery13" uniqueName="[ExportQuery13]" caption="ExportQuery13"/>
    <dimension measure="1" name="Measures" uniqueName="[Measures]" caption="Measures"/>
  </dimensions>
  <measureGroups count="2">
    <measureGroup name="ExportQuery1" caption="ExportQuery1"/>
    <measureGroup name="ExportQuery13" caption="ExportQuery13"/>
  </measureGroups>
  <maps count="2">
    <map measureGroup="0" dimension="0"/>
    <map measureGroup="1" dimension="1"/>
  </maps>
  <extLst>
    <ext xmlns:x14="http://schemas.microsoft.com/office/spreadsheetml/2009/9/main" uri="{725AE2AE-9491-48be-B2B4-4EB974FC3084}">
      <x14:pivotCacheDefinition slicerData="1" pivotCacheId="44399314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963731-7D7D-4956-993A-6C61D9EE92C3}" name="PivotTable2" cacheId="3" applyNumberFormats="0" applyBorderFormats="0" applyFontFormats="0" applyPatternFormats="0" applyAlignmentFormats="0" applyWidthHeightFormats="1" dataCaption="Values" tag="83b82abf-be23-47c0-aca8-24a5b28ca058" updatedVersion="8" minRefreshableVersion="5" useAutoFormatting="1" subtotalHiddenItems="1" itemPrintTitles="1" createdVersion="7" indent="0" outline="1" outlineData="1" multipleFieldFilters="0" chartFormat="1" rowHeaderCaption="Supplier Name">
  <location ref="A4:B39" firstHeaderRow="1" firstDataRow="1" firstDataCol="1"/>
  <pivotFields count="4">
    <pivotField axis="axisRow" allDrilled="1" subtotalTop="0" showAll="0" sortType="descending" defaultSubtotal="0">
      <items count="34">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s>
      <autoSortScope>
        <pivotArea dataOnly="0" outline="0" fieldPosition="0">
          <references count="1">
            <reference field="4294967294" count="1" selected="0">
              <x v="0"/>
            </reference>
          </references>
        </pivotArea>
      </autoSortScope>
    </pivotField>
    <pivotField axis="axisRow" allDrilled="1" subtotalTop="0" showAll="0" dataSourceSort="1" defaultSubtotal="0">
      <items count="13">
        <item x="0" e="0"/>
        <item x="1" e="0"/>
        <item x="2" e="0"/>
        <item x="3" e="0"/>
        <item x="4" e="0"/>
        <item x="5" e="0"/>
        <item x="6" e="0"/>
        <item x="7" e="0"/>
        <item x="8" e="0"/>
        <item x="9" e="0"/>
        <item x="10" e="0"/>
        <item x="11" e="0"/>
        <item x="12" e="0"/>
      </items>
    </pivotField>
    <pivotField dataField="1" subtotalTop="0" showAll="0" defaultSubtotal="0"/>
    <pivotField allDrilled="1" subtotalTop="0" showAll="0" dataSourceSort="1" defaultSubtotal="0" defaultAttributeDrillState="1"/>
  </pivotFields>
  <rowFields count="2">
    <field x="0"/>
    <field x="1"/>
  </rowFields>
  <rowItems count="35">
    <i>
      <x v="25"/>
    </i>
    <i>
      <x v="20"/>
    </i>
    <i>
      <x v="14"/>
    </i>
    <i>
      <x v="1"/>
    </i>
    <i>
      <x v="23"/>
    </i>
    <i>
      <x v="2"/>
    </i>
    <i>
      <x v="33"/>
    </i>
    <i>
      <x v="3"/>
    </i>
    <i>
      <x v="17"/>
    </i>
    <i>
      <x v="4"/>
    </i>
    <i>
      <x v="21"/>
    </i>
    <i>
      <x v="6"/>
    </i>
    <i>
      <x v="24"/>
    </i>
    <i>
      <x v="7"/>
    </i>
    <i>
      <x v="32"/>
    </i>
    <i>
      <x v="9"/>
    </i>
    <i>
      <x v="10"/>
    </i>
    <i>
      <x v="16"/>
    </i>
    <i>
      <x v="22"/>
    </i>
    <i>
      <x v="12"/>
    </i>
    <i>
      <x v="27"/>
    </i>
    <i>
      <x v="13"/>
    </i>
    <i>
      <x v="18"/>
    </i>
    <i>
      <x v="26"/>
    </i>
    <i>
      <x v="28"/>
    </i>
    <i>
      <x v="8"/>
    </i>
    <i>
      <x v="15"/>
    </i>
    <i>
      <x v="31"/>
    </i>
    <i>
      <x v="19"/>
    </i>
    <i>
      <x v="11"/>
    </i>
    <i>
      <x v="29"/>
    </i>
    <i>
      <x v="5"/>
    </i>
    <i>
      <x v="30"/>
    </i>
    <i>
      <x/>
    </i>
    <i t="grand">
      <x/>
    </i>
  </rowItems>
  <colItems count="1">
    <i/>
  </colItems>
  <dataFields count="1">
    <dataField name="Location Accuracy" fld="2" subtotal="average" baseField="0" baseItem="0" numFmtId="9"/>
  </dataFields>
  <chartFormats count="1">
    <chartFormat chart="0" format="0" series="1">
      <pivotArea type="data" outline="0" fieldPosition="0">
        <references count="1">
          <reference field="4294967294" count="1" selected="0">
            <x v="0"/>
          </reference>
        </references>
      </pivotArea>
    </chartFormat>
  </chartFormats>
  <pivotHierarchies count="69">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xportQuery13].[SupplierName].&amp;[Delux Jacuzz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Location Accurac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xport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5AF558-1152-4062-88E5-22CFFD97CFBA}" name="PivotTable3" cacheId="4" applyNumberFormats="0" applyBorderFormats="0" applyFontFormats="0" applyPatternFormats="0" applyAlignmentFormats="0" applyWidthHeightFormats="1" dataCaption="Values" tag="36e59c02-8d6e-4c47-87ea-b99670d26127" updatedVersion="8" minRefreshableVersion="5" useAutoFormatting="1" subtotalHiddenItems="1" itemPrintTitles="1" createdVersion="7" indent="0" outline="1" outlineData="1" multipleFieldFilters="0" chartFormat="1" rowHeaderCaption="Supplier Name ">
  <location ref="A4:B39" firstHeaderRow="1" firstDataRow="1" firstDataCol="1"/>
  <pivotFields count="4">
    <pivotField axis="axisRow" allDrilled="1" subtotalTop="0" showAll="0" sortType="descending" defaultSubtotal="0">
      <items count="34">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1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s>
    </pivotField>
    <pivotField dataField="1" subtotalTop="0" showAll="0" defaultSubtotal="0"/>
    <pivotField allDrilled="1" subtotalTop="0" showAll="0" dataSourceSort="1" defaultSubtotal="0" defaultAttributeDrillState="1"/>
  </pivotFields>
  <rowFields count="2">
    <field x="0"/>
    <field x="1"/>
  </rowFields>
  <rowItems count="35">
    <i>
      <x/>
    </i>
    <i>
      <x v="25"/>
    </i>
    <i>
      <x v="21"/>
    </i>
    <i>
      <x v="1"/>
    </i>
    <i>
      <x v="30"/>
    </i>
    <i>
      <x v="2"/>
    </i>
    <i>
      <x v="33"/>
    </i>
    <i>
      <x v="3"/>
    </i>
    <i>
      <x v="23"/>
    </i>
    <i>
      <x v="6"/>
    </i>
    <i>
      <x v="14"/>
    </i>
    <i>
      <x v="32"/>
    </i>
    <i>
      <x v="26"/>
    </i>
    <i>
      <x v="19"/>
    </i>
    <i>
      <x v="8"/>
    </i>
    <i>
      <x v="18"/>
    </i>
    <i>
      <x v="15"/>
    </i>
    <i>
      <x v="4"/>
    </i>
    <i>
      <x v="13"/>
    </i>
    <i>
      <x v="31"/>
    </i>
    <i>
      <x v="7"/>
    </i>
    <i>
      <x v="22"/>
    </i>
    <i>
      <x v="11"/>
    </i>
    <i>
      <x v="17"/>
    </i>
    <i>
      <x v="24"/>
    </i>
    <i>
      <x v="29"/>
    </i>
    <i>
      <x v="28"/>
    </i>
    <i>
      <x v="16"/>
    </i>
    <i>
      <x v="20"/>
    </i>
    <i>
      <x v="5"/>
    </i>
    <i>
      <x v="9"/>
    </i>
    <i>
      <x v="27"/>
    </i>
    <i>
      <x v="10"/>
    </i>
    <i>
      <x v="12"/>
    </i>
    <i t="grand">
      <x/>
    </i>
  </rowItems>
  <colItems count="1">
    <i/>
  </colItems>
  <dataFields count="1">
    <dataField name="Quantity Accuracy " fld="2" subtotal="average" baseField="0" baseItem="0" numFmtId="9"/>
  </dataFields>
  <chartFormats count="1">
    <chartFormat chart="0" format="0" series="1">
      <pivotArea type="data" outline="0" fieldPosition="0">
        <references count="1">
          <reference field="4294967294" count="1" selected="0">
            <x v="0"/>
          </reference>
        </references>
      </pivotArea>
    </chartFormat>
  </chartFormats>
  <pivotHierarchies count="69">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xportQuery13].[SupplierName].&amp;[Delux Jacuzz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Quantity Accuracy "/>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xport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724A01-B64C-4967-8A44-66965B0CCE87}" name="PivotTable2" cacheId="5" applyNumberFormats="0" applyBorderFormats="0" applyFontFormats="0" applyPatternFormats="0" applyAlignmentFormats="0" applyWidthHeightFormats="1" dataCaption="Values" tag="e51eadf2-e13a-4472-b3ce-3ee16ea44500" updatedVersion="8" minRefreshableVersion="5" useAutoFormatting="1" subtotalHiddenItems="1" itemPrintTitles="1" createdVersion="7" indent="0" outline="1" outlineData="1" multipleFieldFilters="0" chartFormat="1" rowHeaderCaption="Supplier Name ">
  <location ref="A4:B39" firstHeaderRow="1" firstDataRow="1" firstDataCol="1"/>
  <pivotFields count="5">
    <pivotField axis="axisRow" allDrilled="1" subtotalTop="0" showAll="0" sortType="descending" defaultSubtotal="0">
      <items count="34">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s>
      <autoSortScope>
        <pivotArea dataOnly="0" outline="0" fieldPosition="0">
          <references count="1">
            <reference field="4294967294" count="1" selected="0">
              <x v="0"/>
            </reference>
          </references>
        </pivotArea>
      </autoSortScope>
    </pivotField>
    <pivotField axis="axisRow" allDrilled="1" subtotalTop="0" showAll="0" dataSourceSort="1" defaultSubtotal="0">
      <items count="85">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3">
    <field x="0"/>
    <field x="1"/>
    <field x="2"/>
  </rowFields>
  <rowItems count="35">
    <i>
      <x v="28"/>
    </i>
    <i>
      <x v="19"/>
    </i>
    <i>
      <x v="32"/>
    </i>
    <i>
      <x v="2"/>
    </i>
    <i>
      <x v="25"/>
    </i>
    <i>
      <x v="3"/>
    </i>
    <i>
      <x v="15"/>
    </i>
    <i>
      <x v="6"/>
    </i>
    <i>
      <x v="17"/>
    </i>
    <i>
      <x v="8"/>
    </i>
    <i>
      <x v="23"/>
    </i>
    <i>
      <x v="9"/>
    </i>
    <i>
      <x v="26"/>
    </i>
    <i>
      <x v="12"/>
    </i>
    <i>
      <x v="31"/>
    </i>
    <i>
      <x v="14"/>
    </i>
    <i>
      <x v="33"/>
    </i>
    <i>
      <x v="11"/>
    </i>
    <i>
      <x v="20"/>
    </i>
    <i>
      <x v="30"/>
    </i>
    <i>
      <x v="24"/>
    </i>
    <i>
      <x v="18"/>
    </i>
    <i>
      <x v="27"/>
    </i>
    <i>
      <x v="10"/>
    </i>
    <i>
      <x v="1"/>
    </i>
    <i>
      <x v="22"/>
    </i>
    <i>
      <x/>
    </i>
    <i>
      <x v="13"/>
    </i>
    <i>
      <x v="29"/>
    </i>
    <i>
      <x v="4"/>
    </i>
    <i>
      <x v="7"/>
    </i>
    <i>
      <x v="16"/>
    </i>
    <i>
      <x v="5"/>
    </i>
    <i>
      <x v="21"/>
    </i>
    <i t="grand">
      <x/>
    </i>
  </rowItems>
  <colItems count="1">
    <i/>
  </colItems>
  <dataFields count="1">
    <dataField name="Vendor Commitment Date Achievement" fld="3" subtotal="average" baseField="0" baseItem="28" numFmtId="9"/>
  </dataFields>
  <chartFormats count="1">
    <chartFormat chart="0" format="0" series="1">
      <pivotArea type="data" outline="0" fieldPosition="0">
        <references count="1">
          <reference field="4294967294" count="1" selected="0">
            <x v="0"/>
          </reference>
        </references>
      </pivotArea>
    </chartFormat>
  </chartFormats>
  <pivotHierarchies count="69">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xportQuery13].[SupplierName].&amp;[Delux Jacuzz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Vendor Commitment Date Achievemen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
    <rowHierarchyUsage hierarchyUsage="3"/>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xport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F033A7-3792-4137-93A9-9188DCE3C9B0}" name="PivotTable1" cacheId="2" applyNumberFormats="0" applyBorderFormats="0" applyFontFormats="0" applyPatternFormats="0" applyAlignmentFormats="0" applyWidthHeightFormats="1" dataCaption="Values" tag="3522d693-270a-4b62-bfa7-284faa5b5f62" updatedVersion="8" minRefreshableVersion="5" useAutoFormatting="1" subtotalHiddenItems="1" itemPrintTitles="1" createdVersion="7" indent="0" outline="1" outlineData="1" multipleFieldFilters="0" chartFormat="1" rowHeaderCaption="Supplier Name ">
  <location ref="A4:B39" firstHeaderRow="1" firstDataRow="1" firstDataCol="1"/>
  <pivotFields count="4">
    <pivotField axis="axisRow" allDrilled="1" subtotalTop="0" showAll="0" sortType="descending" defaultSubtotal="0">
      <items count="34">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1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s>
    </pivotField>
    <pivotField allDrilled="1" subtotalTop="0" showAll="0" dataSourceSort="1" defaultSubtotal="0" defaultAttributeDrillState="1"/>
  </pivotFields>
  <rowFields count="2">
    <field x="0"/>
    <field x="2"/>
  </rowFields>
  <rowItems count="35">
    <i>
      <x v="20"/>
    </i>
    <i>
      <x v="32"/>
    </i>
    <i>
      <x v="24"/>
    </i>
    <i>
      <x v="1"/>
    </i>
    <i>
      <x v="33"/>
    </i>
    <i>
      <x v="2"/>
    </i>
    <i>
      <x v="22"/>
    </i>
    <i>
      <x v="3"/>
    </i>
    <i>
      <x v="28"/>
    </i>
    <i>
      <x v="5"/>
    </i>
    <i>
      <x v="15"/>
    </i>
    <i>
      <x v="6"/>
    </i>
    <i>
      <x v="17"/>
    </i>
    <i>
      <x v="8"/>
    </i>
    <i>
      <x v="21"/>
    </i>
    <i>
      <x v="9"/>
    </i>
    <i>
      <x v="23"/>
    </i>
    <i>
      <x v="10"/>
    </i>
    <i>
      <x v="27"/>
    </i>
    <i>
      <x v="12"/>
    </i>
    <i>
      <x v="31"/>
    </i>
    <i>
      <x v="13"/>
    </i>
    <i>
      <x v="14"/>
    </i>
    <i>
      <x/>
    </i>
    <i>
      <x v="19"/>
    </i>
    <i>
      <x v="18"/>
    </i>
    <i>
      <x v="29"/>
    </i>
    <i>
      <x v="16"/>
    </i>
    <i>
      <x v="11"/>
    </i>
    <i>
      <x v="7"/>
    </i>
    <i>
      <x v="25"/>
    </i>
    <i>
      <x v="26"/>
    </i>
    <i>
      <x v="30"/>
    </i>
    <i>
      <x v="4"/>
    </i>
    <i t="grand">
      <x/>
    </i>
  </rowItems>
  <colItems count="1">
    <i/>
  </colItems>
  <dataFields count="1">
    <dataField name=" Item Accuracy " fld="1" subtotal="average" baseField="0" baseItem="0" numFmtId="9"/>
  </dataFields>
  <chartFormats count="1">
    <chartFormat chart="0" format="0" series="1">
      <pivotArea type="data" outline="0" fieldPosition="0">
        <references count="1">
          <reference field="4294967294" count="1" selected="0">
            <x v="0"/>
          </reference>
        </references>
      </pivotArea>
    </chartFormat>
  </chartFormats>
  <pivotHierarchies count="69">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xportQuery13].[SupplierName].&amp;[Delux Jacuzz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 Item Accuracy "/>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xport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DA7569-60B7-416B-A9BC-5C3E07E16E17}" name="PivotTable1" cacheId="1" applyNumberFormats="0" applyBorderFormats="0" applyFontFormats="0" applyPatternFormats="0" applyAlignmentFormats="0" applyWidthHeightFormats="1" dataCaption="Values" tag="e5890491-ff57-409d-aef7-6df4f4f6e575" updatedVersion="8" minRefreshableVersion="5" useAutoFormatting="1" subtotalHiddenItems="1" itemPrintTitles="1" createdVersion="7" indent="0" outline="1" outlineData="1" multipleFieldFilters="0" chartFormat="1" rowHeaderCaption="Supplier Name">
  <location ref="A4:B39" firstHeaderRow="1" firstDataRow="1" firstDataCol="1"/>
  <pivotFields count="4">
    <pivotField axis="axisRow" allDrilled="1" subtotalTop="0" showAll="0" sortType="descending" defaultSubtotal="0">
      <items count="34">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pivotFields>
  <rowFields count="2">
    <field x="0"/>
    <field x="3"/>
  </rowFields>
  <rowItems count="35">
    <i>
      <x v="29"/>
    </i>
    <i>
      <x v="24"/>
    </i>
    <i>
      <x v="22"/>
    </i>
    <i>
      <x v="1"/>
    </i>
    <i>
      <x v="26"/>
    </i>
    <i>
      <x v="4"/>
    </i>
    <i>
      <x v="20"/>
    </i>
    <i>
      <x v="6"/>
    </i>
    <i>
      <x v="23"/>
    </i>
    <i>
      <x v="7"/>
    </i>
    <i>
      <x v="25"/>
    </i>
    <i>
      <x v="9"/>
    </i>
    <i>
      <x v="28"/>
    </i>
    <i>
      <x v="10"/>
    </i>
    <i>
      <x v="31"/>
    </i>
    <i>
      <x v="14"/>
    </i>
    <i>
      <x v="3"/>
    </i>
    <i>
      <x v="16"/>
    </i>
    <i>
      <x v="18"/>
    </i>
    <i>
      <x v="15"/>
    </i>
    <i>
      <x v="27"/>
    </i>
    <i>
      <x v="11"/>
    </i>
    <i>
      <x v="13"/>
    </i>
    <i>
      <x v="5"/>
    </i>
    <i>
      <x v="19"/>
    </i>
    <i>
      <x v="12"/>
    </i>
    <i>
      <x v="17"/>
    </i>
    <i>
      <x v="8"/>
    </i>
    <i>
      <x v="30"/>
    </i>
    <i>
      <x v="21"/>
    </i>
    <i>
      <x v="2"/>
    </i>
    <i>
      <x v="32"/>
    </i>
    <i>
      <x v="33"/>
    </i>
    <i>
      <x/>
    </i>
    <i t="grand">
      <x/>
    </i>
  </rowItems>
  <colItems count="1">
    <i/>
  </colItems>
  <dataFields count="1">
    <dataField name=" Defect Free Conformance" fld="1" subtotal="average" baseField="0" baseItem="29" numFmtId="9"/>
  </dataFields>
  <chartFormats count="1">
    <chartFormat chart="0" format="0" series="1">
      <pivotArea type="data" outline="0" fieldPosition="0">
        <references count="1">
          <reference field="4294967294" count="1" selected="0">
            <x v="0"/>
          </reference>
        </references>
      </pivotArea>
    </chartFormat>
  </chartFormats>
  <pivotHierarchies count="6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xportQuery13].[SupplierName].&amp;[Delux Jacuzz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Defect Free Conformance"/>
    <pivotHierarchy dragToData="1"/>
  </pivotHierarchies>
  <pivotTableStyleInfo name="PivotStyleLight16" showRowHeaders="1" showColHeaders="1" showRowStripes="0" showColStripes="0" showLastColumn="1"/>
  <rowHierarchiesUsage count="2">
    <rowHierarchyUsage hierarchyUsage="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xport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02E50B-F93F-4158-A69D-F7A9772CDAA7}" name="PivotTable2" cacheId="0" applyNumberFormats="0" applyBorderFormats="0" applyFontFormats="0" applyPatternFormats="0" applyAlignmentFormats="0" applyWidthHeightFormats="1" dataCaption="Values" tag="e3608ce9-c5cc-4354-aaea-90ea3d8cc711" updatedVersion="8" minRefreshableVersion="5" useAutoFormatting="1" subtotalHiddenItems="1" itemPrintTitles="1" createdVersion="7" indent="0" outline="1" outlineData="1" multipleFieldFilters="0" chartFormat="1" rowHeaderCaption="Supplier Name ">
  <location ref="A4:B39" firstHeaderRow="1" firstDataRow="1" firstDataCol="1"/>
  <pivotFields count="4">
    <pivotField axis="axisRow" allDrilled="1" subtotalTop="0" showAll="0" sortType="descending" defaultSubtotal="0">
      <items count="34">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pivotFields>
  <rowFields count="2">
    <field x="0"/>
    <field x="3"/>
  </rowFields>
  <rowItems count="35">
    <i>
      <x v="23"/>
    </i>
    <i>
      <x v="33"/>
    </i>
    <i>
      <x v="30"/>
    </i>
    <i>
      <x v="1"/>
    </i>
    <i>
      <x v="20"/>
    </i>
    <i>
      <x v="2"/>
    </i>
    <i>
      <x v="27"/>
    </i>
    <i>
      <x v="3"/>
    </i>
    <i>
      <x v="11"/>
    </i>
    <i>
      <x v="4"/>
    </i>
    <i>
      <x/>
    </i>
    <i>
      <x v="5"/>
    </i>
    <i>
      <x v="22"/>
    </i>
    <i>
      <x v="6"/>
    </i>
    <i>
      <x v="24"/>
    </i>
    <i>
      <x v="7"/>
    </i>
    <i>
      <x v="28"/>
    </i>
    <i>
      <x v="8"/>
    </i>
    <i>
      <x v="9"/>
    </i>
    <i>
      <x v="15"/>
    </i>
    <i>
      <x v="19"/>
    </i>
    <i>
      <x v="18"/>
    </i>
    <i>
      <x v="29"/>
    </i>
    <i>
      <x v="12"/>
    </i>
    <i>
      <x v="32"/>
    </i>
    <i>
      <x v="26"/>
    </i>
    <i>
      <x v="16"/>
    </i>
    <i>
      <x v="17"/>
    </i>
    <i>
      <x v="13"/>
    </i>
    <i>
      <x v="25"/>
    </i>
    <i>
      <x v="21"/>
    </i>
    <i>
      <x v="31"/>
    </i>
    <i>
      <x v="14"/>
    </i>
    <i>
      <x v="10"/>
    </i>
    <i t="grand">
      <x/>
    </i>
  </rowItems>
  <colItems count="1">
    <i/>
  </colItems>
  <dataFields count="1">
    <dataField name=" Damage Free Conformance" fld="1" subtotal="average" baseField="0" baseItem="0" numFmtId="9"/>
  </dataFields>
  <chartFormats count="1">
    <chartFormat chart="0" format="1" series="1">
      <pivotArea type="data" outline="0" fieldPosition="0">
        <references count="1">
          <reference field="4294967294" count="1" selected="0">
            <x v="0"/>
          </reference>
        </references>
      </pivotArea>
    </chartFormat>
  </chartFormats>
  <pivotHierarchies count="6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xportQuery13].[SupplierName].&amp;[Delux Jacuzz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Damage Free Conformance"/>
  </pivotHierarchies>
  <pivotTableStyleInfo name="PivotStyleLight16" showRowHeaders="1" showColHeaders="1" showRowStripes="0" showColStripes="0" showLastColumn="1"/>
  <rowHierarchiesUsage count="2">
    <rowHierarchyUsage hierarchyUsage="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xportQuery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1590633-4E4D-47DE-AA59-C39A45B8A55A}" autoFormatId="16" applyNumberFormats="0" applyBorderFormats="0" applyFontFormats="0" applyPatternFormats="0" applyAlignmentFormats="0" applyWidthHeightFormats="0">
  <queryTableRefresh nextId="20">
    <queryTableFields count="19">
      <queryTableField id="1" name="SupplierClassDescription" tableColumnId="1"/>
      <queryTableField id="2" name="SupplierName" tableColumnId="2"/>
      <queryTableField id="3" name="PurchaseOrderNo" tableColumnId="3"/>
      <queryTableField id="4" name="RequestedDeliveryDate" tableColumnId="4"/>
      <queryTableField id="5" name="RequestedDeliveryDock" tableColumnId="5"/>
      <queryTableField id="6" name="SupplierAllowableTimeTolerance" tableColumnId="6"/>
      <queryTableField id="7" name="PartNumber" tableColumnId="7"/>
      <queryTableField id="8" name="PartDescription" tableColumnId="8"/>
      <queryTableField id="9" name="QuantityOrdered" tableColumnId="9"/>
      <queryTableField id="10" name="UOMDescription" tableColumnId="10"/>
      <queryTableField id="11" name="PurchasingCost" tableColumnId="11"/>
      <queryTableField id="12" name="ReceiptDate" tableColumnId="12"/>
      <queryTableField id="13" name="ReceivingDock" tableColumnId="13"/>
      <queryTableField id="14" name="QuantityReceivedTotal" tableColumnId="14"/>
      <queryTableField id="15" name="QuantityScrapped" tableColumnId="15"/>
      <queryTableField id="16" name="ScrapReason" tableColumnId="16"/>
      <queryTableField id="17" name="InventoryClassCode" tableColumnId="17"/>
      <queryTableField id="18" name="InventoryClassDescription" tableColumnId="18"/>
      <queryTableField id="19" name="AllowableReceivingTolerance" tableColumnId="1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2FA60719-F02F-46B3-ACB1-3F84D7B63F77}" autoFormatId="16" applyNumberFormats="0" applyBorderFormats="0" applyFontFormats="0" applyPatternFormats="0" applyAlignmentFormats="0" applyWidthHeightFormats="0">
  <queryTableRefresh nextId="29" unboundColumnsRight="8">
    <queryTableFields count="27">
      <queryTableField id="1" name="SupplierClassDescription" tableColumnId="1"/>
      <queryTableField id="2" name="SupplierName" tableColumnId="2"/>
      <queryTableField id="3" name="PurchaseOrderNo" tableColumnId="3"/>
      <queryTableField id="4" name="RequestedDeliveryDate" tableColumnId="4"/>
      <queryTableField id="5" name="RequestedDeliveryDock" tableColumnId="5"/>
      <queryTableField id="6" name="SupplierAllowableTimeTolerance" tableColumnId="6"/>
      <queryTableField id="7" name="PartNumber" tableColumnId="7"/>
      <queryTableField id="8" name="PartDescription" tableColumnId="8"/>
      <queryTableField id="9" name="QuantityOrdered" tableColumnId="9"/>
      <queryTableField id="10" name="UOMDescription" tableColumnId="10"/>
      <queryTableField id="11" name="PurchasingCost" tableColumnId="11"/>
      <queryTableField id="12" name="ReceiptDate" tableColumnId="12"/>
      <queryTableField id="13" name="ReceivingDock" tableColumnId="13"/>
      <queryTableField id="14" name="QuantityReceivedTotal" tableColumnId="14"/>
      <queryTableField id="15" name="QuantityScrapped" tableColumnId="15"/>
      <queryTableField id="16" name="ScrapReason" tableColumnId="16"/>
      <queryTableField id="17" name="InventoryClassCode" tableColumnId="17"/>
      <queryTableField id="18" name="InventoryClassDescription" tableColumnId="18"/>
      <queryTableField id="19" name="AllowableReceivingTolerance" tableColumnId="19"/>
      <queryTableField id="20" dataBound="0" tableColumnId="20"/>
      <queryTableField id="21" dataBound="0" tableColumnId="21"/>
      <queryTableField id="22" dataBound="0" tableColumnId="22"/>
      <queryTableField id="23" dataBound="0" tableColumnId="23"/>
      <queryTableField id="24" dataBound="0" tableColumnId="24"/>
      <queryTableField id="28" dataBound="0" tableColumnId="28"/>
      <queryTableField id="26" dataBound="0" tableColumnId="26"/>
      <queryTableField id="27" dataBound="0"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eivingDock" xr10:uid="{3860DBC9-DDA6-4582-B516-57166D3A48A8}" sourceName="[ExportQuery1].[ReceivingDock]">
  <pivotTables>
    <pivotTable tabId="5" name="PivotTable2"/>
  </pivotTables>
  <data>
    <olap pivotCacheId="2006336275">
      <levels count="2">
        <level uniqueName="[ExportQuery1].[ReceivingDock].[(All)]" sourceCaption="(All)" count="0"/>
        <level uniqueName="[ExportQuery1].[ReceivingDock].[ReceivingDock]" sourceCaption="ReceivingDock" count="13">
          <ranges>
            <range startItem="0">
              <i n="[ExportQuery1].[ReceivingDock].&amp;[A1]" c="A1"/>
              <i n="[ExportQuery1].[ReceivingDock].&amp;[A2]" c="A2"/>
              <i n="[ExportQuery1].[ReceivingDock].&amp;[A3]" c="A3"/>
              <i n="[ExportQuery1].[ReceivingDock].&amp;[A4]" c="A4"/>
              <i n="[ExportQuery1].[ReceivingDock].&amp;[B1]" c="B1"/>
              <i n="[ExportQuery1].[ReceivingDock].&amp;[B2]" c="B2"/>
              <i n="[ExportQuery1].[ReceivingDock].&amp;[B3]" c="B3"/>
              <i n="[ExportQuery1].[ReceivingDock].&amp;[B4]" c="B4"/>
              <i n="[ExportQuery1].[ReceivingDock].&amp;[C1]" c="C1"/>
              <i n="[ExportQuery1].[ReceivingDock].&amp;[C2]" c="C2"/>
              <i n="[ExportQuery1].[ReceivingDock].&amp;[C3]" c="C3"/>
              <i n="[ExportQuery1].[ReceivingDock].&amp;[C4]" c="C4"/>
              <i n="[ExportQuery1].[ReceivingDock].&amp;[D2]" c="D2"/>
            </range>
          </ranges>
        </level>
      </levels>
      <selections count="1">
        <selection n="[ExportQuery1].[ReceivingDock].[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ntoryClassCode3" xr10:uid="{8D1DFCC5-26A6-4D32-8AC1-1719A76C08E5}" sourceName="[ExportQuery1].[InventoryClassCode]">
  <pivotTables>
    <pivotTable tabId="10" name="PivotTable1"/>
  </pivotTables>
  <data>
    <olap pivotCacheId="479326354">
      <levels count="2">
        <level uniqueName="[ExportQuery1].[InventoryClassCode].[(All)]" sourceCaption="(All)" count="0"/>
        <level uniqueName="[ExportQuery1].[InventoryClassCode].[InventoryClassCode]" sourceCaption="InventoryClassCode" count="3">
          <ranges>
            <range startItem="0">
              <i n="[ExportQuery1].[InventoryClassCode].&amp;[A]" c="A"/>
              <i n="[ExportQuery1].[InventoryClassCode].&amp;[B]" c="B"/>
              <i n="[ExportQuery1].[InventoryClassCode].&amp;[C]" c="C"/>
            </range>
          </ranges>
        </level>
      </levels>
      <selections count="1">
        <selection n="[ExportQuery1].[InventoryClassCode].[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ntoryClassCode4" xr10:uid="{0712D177-F9EF-407A-A214-DC16F2646865}" sourceName="[ExportQuery1].[InventoryClassCode]">
  <pivotTables>
    <pivotTable tabId="11" name="PivotTable2"/>
  </pivotTables>
  <data>
    <olap pivotCacheId="479326354">
      <levels count="2">
        <level uniqueName="[ExportQuery1].[InventoryClassCode].[(All)]" sourceCaption="(All)" count="0"/>
        <level uniqueName="[ExportQuery1].[InventoryClassCode].[InventoryClassCode]" sourceCaption="InventoryClassCode" count="3">
          <ranges>
            <range startItem="0">
              <i n="[ExportQuery1].[InventoryClassCode].&amp;[A]" c="A"/>
              <i n="[ExportQuery1].[InventoryClassCode].&amp;[B]" c="B"/>
              <i n="[ExportQuery1].[InventoryClassCode].&amp;[C]" c="C"/>
            </range>
          </ranges>
        </level>
      </levels>
      <selections count="1">
        <selection n="[ExportQuery1].[InventoryClassCode].[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ClassDescription5" xr10:uid="{5DB2D114-30CB-4D81-A303-2FFBEA1B2703}" sourceName="[ExportQuery1].[SupplierClassDescription]">
  <pivotTables>
    <pivotTable tabId="11" name="PivotTable2"/>
  </pivotTables>
  <data>
    <olap pivotCacheId="479326354">
      <levels count="2">
        <level uniqueName="[ExportQuery1].[SupplierClassDescription].[(All)]" sourceCaption="(All)" count="0"/>
        <level uniqueName="[ExportQuery1].[SupplierClassDescription].[SupplierClassDescription]" sourceCaption="SupplierClassDescription" count="9">
          <ranges>
            <range startItem="0">
              <i n="[ExportQuery1].[SupplierClassDescription].&amp;[Appliances]" c="Appliances"/>
              <i n="[ExportQuery1].[SupplierClassDescription].&amp;[Bathroom]" c="Bathroom"/>
              <i n="[ExportQuery1].[SupplierClassDescription].&amp;[Building materials]" c="Building materials"/>
              <i n="[ExportQuery1].[SupplierClassDescription].&amp;[Cabinet/Counter Tops/Doors]" c="Cabinet/Counter Tops/Doors"/>
              <i n="[ExportQuery1].[SupplierClassDescription].&amp;[Exterior]" c="Exterior"/>
              <i n="[ExportQuery1].[SupplierClassDescription].&amp;[Flooring]" c="Flooring"/>
              <i n="[ExportQuery1].[SupplierClassDescription].&amp;[Interior Accessories]" c="Interior Accessories"/>
              <i n="[ExportQuery1].[SupplierClassDescription].&amp;[Paint]" c="Paint"/>
              <i n="[ExportQuery1].[SupplierClassDescription].&amp;[Roofing]" c="Roofing"/>
            </range>
          </ranges>
        </level>
      </levels>
      <selections count="1">
        <selection n="[ExportQuery1].[SupplierClassDescription].[All]"/>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Name6" xr10:uid="{2E02A635-4B70-4901-BD36-6A464AB68A27}" sourceName="[ExportQuery1].[SupplierName]">
  <pivotTables>
    <pivotTable tabId="11" name="PivotTable2"/>
    <pivotTable tabId="10" name="PivotTable1"/>
    <pivotTable tabId="9" name="PivotTable1"/>
    <pivotTable tabId="5" name="PivotTable2"/>
    <pivotTable tabId="6" name="PivotTable3"/>
    <pivotTable tabId="7" name="PivotTable2"/>
  </pivotTables>
  <data>
    <olap pivotCacheId="479326354">
      <levels count="2">
        <level uniqueName="[ExportQuery1].[SupplierName].[(All)]" sourceCaption="(All)" count="0"/>
        <level uniqueName="[ExportQuery1].[SupplierName].[SupplierName]" sourceCaption="SupplierName" count="34">
          <ranges>
            <range startItem="0">
              <i n="[ExportQuery1].[SupplierName].&amp;[AJ Audio Surpluss]" c="AJ Audio Surpluss"/>
              <i n="[ExportQuery1].[SupplierName].&amp;[Arnold Metals]" c="Arnold Metals"/>
              <i n="[ExportQuery1].[SupplierName].&amp;[Central VAC Installers]" c="Central VAC Installers"/>
              <i n="[ExportQuery1].[SupplierName].&amp;[Charlie's Hardwood]" c="Charlie's Hardwood"/>
              <i n="[ExportQuery1].[SupplierName].&amp;[Crazy Carpets R Us]" c="Crazy Carpets R Us"/>
              <i n="[ExportQuery1].[SupplierName].&amp;[Delux Jacuzzi]" c="Delux Jacuzzi"/>
              <i n="[ExportQuery1].[SupplierName].&amp;[Drywall Surplus]" c="Drywall Surplus"/>
              <i n="[ExportQuery1].[SupplierName].&amp;[Exterior Home Outfitters]" c="Exterior Home Outfitters"/>
              <i n="[ExportQuery1].[SupplierName].&amp;[For U Countertops]" c="For U Countertops"/>
              <i n="[ExportQuery1].[SupplierName].&amp;[Frans Fancy Fireplaces]" c="Frans Fancy Fireplaces"/>
              <i n="[ExportQuery1].[SupplierName].&amp;[Furnace Man]" c="Furnace Man"/>
              <i n="[ExportQuery1].[SupplierName].&amp;[Greg's Windows and Glass]" c="Greg's Windows and Glass"/>
              <i n="[ExportQuery1].[SupplierName].&amp;[Home Appliance Warehouse]" c="Home Appliance Warehouse"/>
              <i n="[ExportQuery1].[SupplierName].&amp;[Home Décor Depot]" c="Home Décor Depot"/>
              <i n="[ExportQuery1].[SupplierName].&amp;[Jefferson Concrete Suppliers]" c="Jefferson Concrete Suppliers"/>
              <i n="[ExportQuery1].[SupplierName].&amp;[Kitchener Home Appliances]" c="Kitchener Home Appliances"/>
              <i n="[ExportQuery1].[SupplierName].&amp;[Larry Lit's Lighting]" c="Larry Lit's Lighting"/>
              <i n="[ExportQuery1].[SupplierName].&amp;[Marg's Bathroom Fittings]" c="Marg's Bathroom Fittings"/>
              <i n="[ExportQuery1].[SupplierName].&amp;[Metal Fixture Designs]" c="Metal Fixture Designs"/>
              <i n="[ExportQuery1].[SupplierName].&amp;[Paint Surplus]" c="Paint Surplus"/>
              <i n="[ExportQuery1].[SupplierName].&amp;[Painting and Wallpaper Supplies Depot]" c="Painting and Wallpaper Supplies Depot"/>
              <i n="[ExportQuery1].[SupplierName].&amp;[Peter Piper]" c="Peter Piper"/>
              <i n="[ExportQuery1].[SupplierName].&amp;[Premium Custom Floors]" c="Premium Custom Floors"/>
              <i n="[ExportQuery1].[SupplierName].&amp;[Sam's Home Ventilation Systems]" c="Sam's Home Ventilation Systems"/>
              <i n="[ExportQuery1].[SupplierName].&amp;[Sheri Walter Paints]" c="Sheri Walter Paints"/>
              <i n="[ExportQuery1].[SupplierName].&amp;[Solomon Siding Depot]" c="Solomon Siding Depot"/>
              <i n="[ExportQuery1].[SupplierName].&amp;[Stone and Tile Depot]" c="Stone and Tile Depot"/>
              <i n="[ExportQuery1].[SupplierName].&amp;[The Cabinet People]" c="The Cabinet People"/>
              <i n="[ExportQuery1].[SupplierName].&amp;[The Electric Wire Depot]" c="The Electric Wire Depot"/>
              <i n="[ExportQuery1].[SupplierName].&amp;[The Finer Side Fixtures]" c="The Finer Side Fixtures"/>
              <i n="[ExportQuery1].[SupplierName].&amp;[The Insulators]" c="The Insulators"/>
              <i n="[ExportQuery1].[SupplierName].&amp;[The Lumber Yard]" c="The Lumber Yard"/>
              <i n="[ExportQuery1].[SupplierName].&amp;[The Roofers]" c="The Roofers"/>
              <i n="[ExportQuery1].[SupplierName].&amp;[The Softer Side]" c="The Softer Side"/>
            </range>
          </ranges>
        </level>
      </levels>
      <selections count="1">
        <selection n="[ExportQuery1].[Supplier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ntoryClassCode" xr10:uid="{FF2F933E-AB7E-4C95-92FA-44585B282D06}" sourceName="[ExportQuery1].[InventoryClassCode]">
  <pivotTables>
    <pivotTable tabId="6" name="PivotTable3"/>
  </pivotTables>
  <data>
    <olap pivotCacheId="443993143">
      <levels count="2">
        <level uniqueName="[ExportQuery1].[InventoryClassCode].[(All)]" sourceCaption="(All)" count="0"/>
        <level uniqueName="[ExportQuery1].[InventoryClassCode].[InventoryClassCode]" sourceCaption="InventoryClassCode" count="3">
          <ranges>
            <range startItem="0">
              <i n="[ExportQuery1].[InventoryClassCode].&amp;[A]" c="A"/>
              <i n="[ExportQuery1].[InventoryClassCode].&amp;[B]" c="B"/>
              <i n="[ExportQuery1].[InventoryClassCode].&amp;[C]" c="C"/>
            </range>
          </ranges>
        </level>
      </levels>
      <selections count="1">
        <selection n="[ExportQuery1].[InventoryClassC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ClassDescription" xr10:uid="{2792B4C4-5D60-40A5-800D-54B94AB6BA03}" sourceName="[ExportQuery1].[SupplierClassDescription]">
  <pivotTables>
    <pivotTable tabId="7" name="PivotTable2"/>
  </pivotTables>
  <data>
    <olap pivotCacheId="1412095435">
      <levels count="2">
        <level uniqueName="[ExportQuery1].[SupplierClassDescription].[(All)]" sourceCaption="(All)" count="0"/>
        <level uniqueName="[ExportQuery1].[SupplierClassDescription].[SupplierClassDescription]" sourceCaption="SupplierClassDescription" count="9">
          <ranges>
            <range startItem="0">
              <i n="[ExportQuery1].[SupplierClassDescription].&amp;[Appliances]" c="Appliances"/>
              <i n="[ExportQuery1].[SupplierClassDescription].&amp;[Bathroom]" c="Bathroom"/>
              <i n="[ExportQuery1].[SupplierClassDescription].&amp;[Building materials]" c="Building materials"/>
              <i n="[ExportQuery1].[SupplierClassDescription].&amp;[Cabinet/Counter Tops/Doors]" c="Cabinet/Counter Tops/Doors"/>
              <i n="[ExportQuery1].[SupplierClassDescription].&amp;[Exterior]" c="Exterior"/>
              <i n="[ExportQuery1].[SupplierClassDescription].&amp;[Flooring]" c="Flooring"/>
              <i n="[ExportQuery1].[SupplierClassDescription].&amp;[Interior Accessories]" c="Interior Accessories"/>
              <i n="[ExportQuery1].[SupplierClassDescription].&amp;[Paint]" c="Paint"/>
              <i n="[ExportQuery1].[SupplierClassDescription].&amp;[Roofing]" c="Roofing"/>
            </range>
          </ranges>
        </level>
      </levels>
      <selections count="1">
        <selection n="[ExportQuery1].[SupplierClassDescript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ntoryClassCode1" xr10:uid="{BD422B05-1A2C-4BB2-85C9-0FE9AF736BE9}" sourceName="[ExportQuery1].[InventoryClassCode]">
  <pivotTables>
    <pivotTable tabId="9" name="PivotTable1"/>
  </pivotTables>
  <data>
    <olap pivotCacheId="479326354">
      <levels count="2">
        <level uniqueName="[ExportQuery1].[InventoryClassCode].[(All)]" sourceCaption="(All)" count="0"/>
        <level uniqueName="[ExportQuery1].[InventoryClassCode].[InventoryClassCode]" sourceCaption="InventoryClassCode" count="3">
          <ranges>
            <range startItem="0">
              <i n="[ExportQuery1].[InventoryClassCode].&amp;[A]" c="A"/>
              <i n="[ExportQuery1].[InventoryClassCode].&amp;[B]" c="B"/>
              <i n="[ExportQuery1].[InventoryClassCode].&amp;[C]" c="C"/>
            </range>
          </ranges>
        </level>
      </levels>
      <selections count="1">
        <selection n="[ExportQuery1].[InventoryClassC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ClassDescription1" xr10:uid="{4F604293-4FC3-4A87-A02E-3DF6395CD1EE}" sourceName="[ExportQuery1].[SupplierClassDescription]">
  <pivotTables>
    <pivotTable tabId="5" name="PivotTable2"/>
  </pivotTables>
  <data>
    <olap pivotCacheId="479326354">
      <levels count="2">
        <level uniqueName="[ExportQuery1].[SupplierClassDescription].[(All)]" sourceCaption="(All)" count="0"/>
        <level uniqueName="[ExportQuery1].[SupplierClassDescription].[SupplierClassDescription]" sourceCaption="SupplierClassDescription" count="9">
          <ranges>
            <range startItem="0">
              <i n="[ExportQuery1].[SupplierClassDescription].&amp;[Appliances]" c="Appliances"/>
              <i n="[ExportQuery1].[SupplierClassDescription].&amp;[Bathroom]" c="Bathroom"/>
              <i n="[ExportQuery1].[SupplierClassDescription].&amp;[Building materials]" c="Building materials"/>
              <i n="[ExportQuery1].[SupplierClassDescription].&amp;[Cabinet/Counter Tops/Doors]" c="Cabinet/Counter Tops/Doors"/>
              <i n="[ExportQuery1].[SupplierClassDescription].&amp;[Exterior]" c="Exterior"/>
              <i n="[ExportQuery1].[SupplierClassDescription].&amp;[Flooring]" c="Flooring"/>
              <i n="[ExportQuery1].[SupplierClassDescription].&amp;[Interior Accessories]" c="Interior Accessories"/>
              <i n="[ExportQuery1].[SupplierClassDescription].&amp;[Paint]" c="Paint"/>
              <i n="[ExportQuery1].[SupplierClassDescription].&amp;[Roofing]" c="Roofing"/>
            </range>
          </ranges>
        </level>
      </levels>
      <selections count="1">
        <selection n="[ExportQuery1].[SupplierClassDescription].[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ClassDescription2" xr10:uid="{345191D6-A258-4D10-9E24-98FF0F087E1E}" sourceName="[ExportQuery1].[SupplierClassDescription]">
  <pivotTables>
    <pivotTable tabId="6" name="PivotTable3"/>
  </pivotTables>
  <data>
    <olap pivotCacheId="479326354">
      <levels count="2">
        <level uniqueName="[ExportQuery1].[SupplierClassDescription].[(All)]" sourceCaption="(All)" count="0"/>
        <level uniqueName="[ExportQuery1].[SupplierClassDescription].[SupplierClassDescription]" sourceCaption="SupplierClassDescription" count="9">
          <ranges>
            <range startItem="0">
              <i n="[ExportQuery1].[SupplierClassDescription].&amp;[Appliances]" c="Appliances"/>
              <i n="[ExportQuery1].[SupplierClassDescription].&amp;[Bathroom]" c="Bathroom"/>
              <i n="[ExportQuery1].[SupplierClassDescription].&amp;[Building materials]" c="Building materials"/>
              <i n="[ExportQuery1].[SupplierClassDescription].&amp;[Cabinet/Counter Tops/Doors]" c="Cabinet/Counter Tops/Doors"/>
              <i n="[ExportQuery1].[SupplierClassDescription].&amp;[Exterior]" c="Exterior"/>
              <i n="[ExportQuery1].[SupplierClassDescription].&amp;[Flooring]" c="Flooring"/>
              <i n="[ExportQuery1].[SupplierClassDescription].&amp;[Interior Accessories]" c="Interior Accessories"/>
              <i n="[ExportQuery1].[SupplierClassDescription].&amp;[Paint]" c="Paint"/>
              <i n="[ExportQuery1].[SupplierClassDescription].&amp;[Roofing]" c="Roofing"/>
            </range>
          </ranges>
        </level>
      </levels>
      <selections count="1">
        <selection n="[ExportQuery1].[SupplierClassDescription].[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ntoryClassCode2" xr10:uid="{277ECEA5-A444-442E-9E39-A366CB5D8D96}" sourceName="[ExportQuery1].[InventoryClassCode]">
  <pivotTables>
    <pivotTable tabId="7" name="PivotTable2"/>
  </pivotTables>
  <data>
    <olap pivotCacheId="479326354">
      <levels count="2">
        <level uniqueName="[ExportQuery1].[InventoryClassCode].[(All)]" sourceCaption="(All)" count="0"/>
        <level uniqueName="[ExportQuery1].[InventoryClassCode].[InventoryClassCode]" sourceCaption="InventoryClassCode" count="3">
          <ranges>
            <range startItem="0">
              <i n="[ExportQuery1].[InventoryClassCode].&amp;[A]" c="A"/>
              <i n="[ExportQuery1].[InventoryClassCode].&amp;[B]" c="B"/>
              <i n="[ExportQuery1].[InventoryClassCode].&amp;[C]" c="C"/>
            </range>
          </ranges>
        </level>
      </levels>
      <selections count="1">
        <selection n="[ExportQuery1].[InventoryClassCode].[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ClassDescription3" xr10:uid="{428E9DF9-6031-4EC8-968F-586406B83E68}" sourceName="[ExportQuery1].[SupplierClassDescription]">
  <pivotTables>
    <pivotTable tabId="9" name="PivotTable1"/>
  </pivotTables>
  <data>
    <olap pivotCacheId="479326354">
      <levels count="2">
        <level uniqueName="[ExportQuery1].[SupplierClassDescription].[(All)]" sourceCaption="(All)" count="0"/>
        <level uniqueName="[ExportQuery1].[SupplierClassDescription].[SupplierClassDescription]" sourceCaption="SupplierClassDescription" count="9">
          <ranges>
            <range startItem="0">
              <i n="[ExportQuery1].[SupplierClassDescription].&amp;[Appliances]" c="Appliances"/>
              <i n="[ExportQuery1].[SupplierClassDescription].&amp;[Bathroom]" c="Bathroom"/>
              <i n="[ExportQuery1].[SupplierClassDescription].&amp;[Building materials]" c="Building materials"/>
              <i n="[ExportQuery1].[SupplierClassDescription].&amp;[Cabinet/Counter Tops/Doors]" c="Cabinet/Counter Tops/Doors"/>
              <i n="[ExportQuery1].[SupplierClassDescription].&amp;[Exterior]" c="Exterior"/>
              <i n="[ExportQuery1].[SupplierClassDescription].&amp;[Flooring]" c="Flooring"/>
              <i n="[ExportQuery1].[SupplierClassDescription].&amp;[Interior Accessories]" c="Interior Accessories"/>
              <i n="[ExportQuery1].[SupplierClassDescription].&amp;[Paint]" c="Paint"/>
              <i n="[ExportQuery1].[SupplierClassDescription].&amp;[Roofing]" c="Roofing"/>
            </range>
          </ranges>
        </level>
      </levels>
      <selections count="1">
        <selection n="[ExportQuery1].[SupplierClassDescription].[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ClassDescription4" xr10:uid="{3738A668-C8EE-4B48-902F-BC212B17F3E6}" sourceName="[ExportQuery1].[SupplierClassDescription]">
  <pivotTables>
    <pivotTable tabId="10" name="PivotTable1"/>
  </pivotTables>
  <data>
    <olap pivotCacheId="479326354">
      <levels count="2">
        <level uniqueName="[ExportQuery1].[SupplierClassDescription].[(All)]" sourceCaption="(All)" count="0"/>
        <level uniqueName="[ExportQuery1].[SupplierClassDescription].[SupplierClassDescription]" sourceCaption="SupplierClassDescription" count="9">
          <ranges>
            <range startItem="0">
              <i n="[ExportQuery1].[SupplierClassDescription].&amp;[Appliances]" c="Appliances"/>
              <i n="[ExportQuery1].[SupplierClassDescription].&amp;[Bathroom]" c="Bathroom"/>
              <i n="[ExportQuery1].[SupplierClassDescription].&amp;[Building materials]" c="Building materials"/>
              <i n="[ExportQuery1].[SupplierClassDescription].&amp;[Cabinet/Counter Tops/Doors]" c="Cabinet/Counter Tops/Doors"/>
              <i n="[ExportQuery1].[SupplierClassDescription].&amp;[Exterior]" c="Exterior"/>
              <i n="[ExportQuery1].[SupplierClassDescription].&amp;[Flooring]" c="Flooring"/>
              <i n="[ExportQuery1].[SupplierClassDescription].&amp;[Interior Accessories]" c="Interior Accessories"/>
              <i n="[ExportQuery1].[SupplierClassDescription].&amp;[Paint]" c="Paint"/>
              <i n="[ExportQuery1].[SupplierClassDescription].&amp;[Roofing]" c="Roofing"/>
            </range>
          </ranges>
        </level>
      </levels>
      <selections count="1">
        <selection n="[ExportQuery1].[SupplierClassDescrip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ceivingDock" xr10:uid="{2786E7BF-10B5-4CC4-8F7A-A43D759E17AC}" cache="Slicer_ReceivingDock" caption="ReceivingDock" columnCount="6" level="1" rowHeight="241300"/>
  <slicer name="SupplierClassDescription 1" xr10:uid="{45C147E3-3895-4572-831D-BBC0F380B1EA}" cache="Slicer_SupplierClassDescription1" caption="SupplierClassDescription" columnCount="3"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entoryClassCode" xr10:uid="{3482EB01-8A5C-41F0-B5F5-3C1FED3E4C6B}" cache="Slicer_InventoryClassCode" caption="InventoryClassCode" columnCount="3" level="1" rowHeight="241300"/>
  <slicer name="SupplierClassDescription 2" xr10:uid="{780F6BE9-07BB-48A2-A184-C63FBF09B171}" cache="Slicer_SupplierClassDescription2" caption="SupplierClassDescription" columnCount="3"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ClassDescription" xr10:uid="{84FC2560-1F56-4A58-A0BE-B2FA8ECEBAC8}" cache="Slicer_SupplierClassDescription" caption="SupplierClassDescription" columnCount="3" level="1" rowHeight="241300"/>
  <slicer name="InventoryClassCode 2" xr10:uid="{5EE4E74F-654E-4C8F-BC3E-B7189FB1BB36}" cache="Slicer_InventoryClassCode2" caption="InventoryClassCode" columnCount="3"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entoryClassCode 1" xr10:uid="{CF4F2649-978E-4337-B913-C6A7A1FFB8B8}" cache="Slicer_InventoryClassCode1" caption="InventoryClassCode" columnCount="3" level="1" rowHeight="241300"/>
  <slicer name="SupplierClassDescription 3" xr10:uid="{D1E456A1-9913-40FA-A77E-A7306E76549B}" cache="Slicer_SupplierClassDescription3" caption="SupplierClassDescription" columnCount="3" level="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ClassDescription 4" xr10:uid="{1AFA0750-38CC-4B84-A02F-A017DB2C185F}" cache="Slicer_SupplierClassDescription4" caption="SupplierClassDescription" columnCount="3" level="1" rowHeight="241300"/>
  <slicer name="InventoryClassCode 3" xr10:uid="{29CE945C-B31A-4C29-9BD5-D3B7B4A0CC07}" cache="Slicer_InventoryClassCode3" caption="InventoryClassCode" columnCount="3" level="1"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entoryClassCode 4" xr10:uid="{B463F4B8-7B92-406A-A921-B42A430C6D10}" cache="Slicer_InventoryClassCode4" caption="InventoryClassCode" columnCount="3" level="1" rowHeight="241300"/>
  <slicer name="SupplierClassDescription 5" xr10:uid="{2F3B0692-9B54-4F11-8A93-9CDE0C774E41}" cache="Slicer_SupplierClassDescription5" caption="SupplierClassDescription" columnCount="3" level="1"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Name 6" xr10:uid="{68F87E17-DA76-473B-BD02-EB4238B0949E}" cache="Slicer_SupplierName6" caption="SupplierName" columnCount="4"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6A68AA-3D43-4A09-AEB8-6D8D21B6CDB5}" name="ExportQuery1" displayName="ExportQuery1" ref="A1:S290" tableType="queryTable" totalsRowShown="0">
  <autoFilter ref="A1:S290" xr:uid="{A8503CA9-CE2C-4F7A-B722-3506A11B05F4}"/>
  <tableColumns count="19">
    <tableColumn id="1" xr3:uid="{3972FE54-AA28-420B-8D6E-5EEF87BEC8AB}" uniqueName="1" name="SupplierClassDescription" queryTableFieldId="1" dataDxfId="29"/>
    <tableColumn id="2" xr3:uid="{837C9CB8-2735-4144-80D3-5228C2AD7701}" uniqueName="2" name="SupplierName" queryTableFieldId="2" dataDxfId="28"/>
    <tableColumn id="3" xr3:uid="{F0F5063A-AC77-4E2E-A7BD-179F0504FA78}" uniqueName="3" name="PurchaseOrderNo" queryTableFieldId="3"/>
    <tableColumn id="4" xr3:uid="{708ADF29-894F-4F32-A1FB-7BFCCFBA55E8}" uniqueName="4" name="RequestedDeliveryDate" queryTableFieldId="4" dataDxfId="27"/>
    <tableColumn id="5" xr3:uid="{D39CFC84-6C37-48DF-85EE-61AAC402ED4E}" uniqueName="5" name="RequestedDeliveryDock" queryTableFieldId="5" dataDxfId="26"/>
    <tableColumn id="6" xr3:uid="{AA524E33-DB82-4D4B-87F6-418FCC40868F}" uniqueName="6" name="SupplierAllowableTimeTolerance" queryTableFieldId="6"/>
    <tableColumn id="7" xr3:uid="{B3643C15-2746-4850-9D70-D408AE173961}" uniqueName="7" name="PartNumber" queryTableFieldId="7"/>
    <tableColumn id="8" xr3:uid="{82023983-BD94-410B-B45F-8D27A03C39B0}" uniqueName="8" name="PartDescription" queryTableFieldId="8" dataDxfId="25"/>
    <tableColumn id="9" xr3:uid="{028D3F44-AA27-4899-A823-2B89A74E1E48}" uniqueName="9" name="QuantityOrdered" queryTableFieldId="9"/>
    <tableColumn id="10" xr3:uid="{280B9EF8-32A5-47A1-9074-E4513F9A80F0}" uniqueName="10" name="UOMDescription" queryTableFieldId="10" dataDxfId="24"/>
    <tableColumn id="11" xr3:uid="{8F0E7C20-0CE7-43A2-925C-E10B469B401A}" uniqueName="11" name="PurchasingCost" queryTableFieldId="11"/>
    <tableColumn id="12" xr3:uid="{164D6E03-BC51-4AF0-93B6-D8152194CC0D}" uniqueName="12" name="ReceiptDate" queryTableFieldId="12" dataDxfId="23"/>
    <tableColumn id="13" xr3:uid="{58A380CD-5898-4EF4-A046-F9A857B25151}" uniqueName="13" name="ReceivingDock" queryTableFieldId="13" dataDxfId="22"/>
    <tableColumn id="14" xr3:uid="{48A4FBB7-448E-4259-9C6B-92B8EB6131F7}" uniqueName="14" name="QuantityReceivedTotal" queryTableFieldId="14"/>
    <tableColumn id="15" xr3:uid="{89A69F90-0AEB-470E-947A-5D7C0485D815}" uniqueName="15" name="QuantityScrapped" queryTableFieldId="15"/>
    <tableColumn id="16" xr3:uid="{0BCA5EC3-1E76-4139-8861-A2C85700F0E6}" uniqueName="16" name="ScrapReason" queryTableFieldId="16" dataDxfId="21"/>
    <tableColumn id="17" xr3:uid="{BD58D407-DAF4-4BE6-A793-9B628AAA09AE}" uniqueName="17" name="InventoryClassCode" queryTableFieldId="17" dataDxfId="20"/>
    <tableColumn id="18" xr3:uid="{BA48B1F6-59B2-46CD-8D6F-6F119A36FD9E}" uniqueName="18" name="InventoryClassDescription" queryTableFieldId="18" dataDxfId="19"/>
    <tableColumn id="19" xr3:uid="{A0AE7CAC-B810-4488-9CC9-59FFC4E81DA3}" uniqueName="19" name="AllowableReceivingTolerance" queryTableField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46DFDD-0F8B-4CAD-BA40-D25001F30FBD}" name="ExportQuery13" displayName="ExportQuery13" ref="A1:AA290" tableType="queryTable" totalsRowShown="0">
  <autoFilter ref="A1:AA290" xr:uid="{A8503CA9-CE2C-4F7A-B722-3506A11B05F4}"/>
  <tableColumns count="27">
    <tableColumn id="1" xr3:uid="{D583383D-382A-482E-B278-44B13DDC4F02}" uniqueName="1" name="SupplierClassDescription" queryTableFieldId="1" dataDxfId="18"/>
    <tableColumn id="2" xr3:uid="{B7E2CD34-EC0F-43D2-87C2-B8B59A43BAC5}" uniqueName="2" name="SupplierName" queryTableFieldId="2" dataDxfId="17"/>
    <tableColumn id="3" xr3:uid="{93044523-86D0-4ADA-A798-9CE7F8AF8B18}" uniqueName="3" name="PurchaseOrderNo" queryTableFieldId="3"/>
    <tableColumn id="4" xr3:uid="{F33018FF-8D5B-40AB-9299-A885535B66D0}" uniqueName="4" name="RequestedDeliveryDate" queryTableFieldId="4" dataDxfId="16"/>
    <tableColumn id="5" xr3:uid="{2ADD3B18-2B68-431B-BA88-985FF20D6BB8}" uniqueName="5" name="RequestedDeliveryDock" queryTableFieldId="5" dataDxfId="15"/>
    <tableColumn id="6" xr3:uid="{7084D1D0-189C-4A3B-88D7-1366EDAC2BD5}" uniqueName="6" name="SupplierAllowableTimeTolerance" queryTableFieldId="6"/>
    <tableColumn id="7" xr3:uid="{A41B745C-DF06-4BC3-A218-B6D0F0644139}" uniqueName="7" name="PartNumber" queryTableFieldId="7"/>
    <tableColumn id="8" xr3:uid="{1D365073-596C-4330-9F63-628B65B01D8F}" uniqueName="8" name="PartDescription" queryTableFieldId="8" dataDxfId="14"/>
    <tableColumn id="9" xr3:uid="{989870E1-5B47-4C30-AD99-0603924CA606}" uniqueName="9" name="QuantityOrdered" queryTableFieldId="9"/>
    <tableColumn id="10" xr3:uid="{0E9F0F12-55C1-4EDC-90C2-D8FE3ED3E896}" uniqueName="10" name="UOMDescription" queryTableFieldId="10" dataDxfId="13"/>
    <tableColumn id="11" xr3:uid="{7D6CFBE8-B533-4DDB-8C9D-5A912A64E503}" uniqueName="11" name="PurchasingCost" queryTableFieldId="11"/>
    <tableColumn id="12" xr3:uid="{BC800F56-B4EF-4D25-91E2-D8A67956EA93}" uniqueName="12" name="ReceiptDate" queryTableFieldId="12" dataDxfId="12"/>
    <tableColumn id="13" xr3:uid="{6FA74A15-23E9-4784-8FF9-781654FED191}" uniqueName="13" name="ReceivingDock" queryTableFieldId="13" dataDxfId="11"/>
    <tableColumn id="14" xr3:uid="{455F43C8-670D-4F9F-8FC1-38731C2C7E1A}" uniqueName="14" name="QuantityReceivedTotal" queryTableFieldId="14"/>
    <tableColumn id="15" xr3:uid="{637B5BAF-D5F7-43A5-88F1-40278F55FB00}" uniqueName="15" name="QuantityScrapped" queryTableFieldId="15"/>
    <tableColumn id="16" xr3:uid="{AADE9CE4-5AFE-4041-B316-F5EE6A153350}" uniqueName="16" name="ScrapReason" queryTableFieldId="16" dataDxfId="10"/>
    <tableColumn id="17" xr3:uid="{3DD0C6C8-E31E-4DD5-B69F-2E26B2FAB63D}" uniqueName="17" name="InventoryClassCode" queryTableFieldId="17" dataDxfId="9"/>
    <tableColumn id="18" xr3:uid="{E4150713-510A-4FD4-9DC4-73DCC994FCEB}" uniqueName="18" name="InventoryClassDescription" queryTableFieldId="18" dataDxfId="8"/>
    <tableColumn id="19" xr3:uid="{6AA6B05D-AD37-4126-A412-681426B27DB4}" uniqueName="19" name="AllowableReceivingTolerance" queryTableFieldId="19"/>
    <tableColumn id="20" xr3:uid="{0D196786-EE55-47B6-86D4-D62C43359839}" uniqueName="20" name="Missing Quantity ordered, Purchase cost or Quantity received" queryTableFieldId="20" dataDxfId="7">
      <calculatedColumnFormula>OR(ISBLANK(I2),ISBLANK(K2),ISBLANK(N2))</calculatedColumnFormula>
    </tableColumn>
    <tableColumn id="21" xr3:uid="{8888903B-0B85-46F0-9335-0F22A5DB0010}" uniqueName="21" name="Duplicate Check" queryTableFieldId="21" dataDxfId="6">
      <calculatedColumnFormula>IF(COUNTIFS($C$2:$C$290,C2,$G$2:$G$290,G2)&gt;1,"TRUE","FALSE")</calculatedColumnFormula>
    </tableColumn>
    <tableColumn id="22" xr3:uid="{A9A60872-F438-460F-B293-8D0608568265}" uniqueName="22" name="Numeric Fields" queryTableFieldId="22" dataDxfId="5">
      <calculatedColumnFormula>OR(NOT(ISNUMBER(C2)),NOT(ISNUMBER(F2)),NOT(ISNUMBER(I2)),NOT(ISNUMBER(N2)))</calculatedColumnFormula>
    </tableColumn>
    <tableColumn id="23" xr3:uid="{2DE1695B-63AD-4BC8-8155-0FC8A83AA7C4}" uniqueName="23" name="Text Fields" queryTableFieldId="23" dataDxfId="4">
      <calculatedColumnFormula>OR(NOT(ISTEXT(A2)),NOT(ISTEXT(B2)),NOT(ISTEXT(Q2)),NOT(ISTEXT(R2)))</calculatedColumnFormula>
    </tableColumn>
    <tableColumn id="24" xr3:uid="{FC87376B-74DD-4FAD-BA76-219EAB27B3B2}" uniqueName="24" name="Part Number Length" queryTableFieldId="24" dataDxfId="3">
      <calculatedColumnFormula>NOT(LEN(G2)=6)</calculatedColumnFormula>
    </tableColumn>
    <tableColumn id="28" xr3:uid="{DAFCB4B0-6EDF-461E-9908-C1D632937C6B}" uniqueName="28" name="Missing Scrap Reason" queryTableFieldId="28" dataDxfId="2">
      <calculatedColumnFormula>IF(AND(ExportQuery13[[#This Row],[QuantityScrapped]]&gt;0,ExportQuery13[[#This Row],[ScrapReason]]=""),"TRUE","FALSE")</calculatedColumnFormula>
    </tableColumn>
    <tableColumn id="26" xr3:uid="{C6DCCF47-F641-4916-8D8B-341821DB4933}" uniqueName="26" name="Description of Issue" queryTableFieldId="26" dataDxfId="1">
      <calculatedColumnFormula>IF(T2="TRUE","Missing Quantity/Price",IF(U2=TRUE,"Duplicate Record",IF(V2="TRUE","Invalid Number Field Format",IF(W2="TRUE","Invalid Text Field Format",IF(X2="TRUE","Error in Part Number",IF(Y2="TRUE","Missing Scrap Reason",""))))))</calculatedColumnFormula>
    </tableColumn>
    <tableColumn id="27" xr3:uid="{4B6B5377-72E4-4703-BB88-D12502009C47}" uniqueName="27" name="Perfect Record" queryTableFieldId="27" dataDxfId="0">
      <calculatedColumnFormula>IF(Z2="","Yes","No")</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ReceiptDate6" xr10:uid="{F4C6773E-3F16-4781-B95A-003E10E07F0C}" sourceName="[ExportQuery1].[ReceiptDate]">
  <pivotTables>
    <pivotTable tabId="11" name="PivotTable2"/>
    <pivotTable tabId="10" name="PivotTable1"/>
    <pivotTable tabId="9" name="PivotTable1"/>
    <pivotTable tabId="5" name="PivotTable2"/>
    <pivotTable tabId="6" name="PivotTable3"/>
    <pivotTable tabId="7" name="PivotTable2"/>
  </pivotTables>
  <state minimalRefreshVersion="6" lastRefreshVersion="6" pivotCacheId="2058517320" filterType="unknown">
    <bounds startDate="2017-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ceiptDate" xr10:uid="{793DE3EB-32DE-45EF-A329-97C1C661FBA8}" cache="Timeline_ReceiptDate6" caption="ReceiptDate" level="2" selectionLevel="2" scrollPosition="2017-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ceiptDate 1" xr10:uid="{1B1469F2-72C8-4163-9EFF-038F60E60A26}" cache="Timeline_ReceiptDate6" caption="ReceiptDate" level="2" selectionLevel="2" scrollPosition="2017-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ceiptDate 2" xr10:uid="{4CF46CE7-2F8C-4D38-844C-954908B305A3}" cache="Timeline_ReceiptDate6" caption="ReceiptDate" level="2" selectionLevel="2" scrollPosition="2017-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ceiptDate 3" xr10:uid="{7210869A-20A9-4CB8-8BDA-B341F2CDA626}" cache="Timeline_ReceiptDate6" caption="ReceiptDate" level="2" selectionLevel="2" scrollPosition="2017-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ceiptDate 4" xr10:uid="{D1FF3287-53B7-4B3D-9B71-33574D24516D}" cache="Timeline_ReceiptDate6" caption="ReceiptDate" level="2" selectionLevel="2" scrollPosition="2017-01-01T00:00:00"/>
</timelines>
</file>

<file path=xl/timelines/timeline6.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ceiptDate 5" xr10:uid="{DF192B37-F88C-46E3-AE8B-9D711F23E4EE}" cache="Timeline_ReceiptDate6" caption="ReceiptDate" level="2" selectionLevel="2" scrollPosition="2017-01-01T00:00:00"/>
</timelines>
</file>

<file path=xl/timelines/timeline7.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ceiptDate 6" xr10:uid="{0948F889-1BE6-4768-9A1F-6A38A95AEFFD}" cache="Timeline_ReceiptDate6" caption="ReceiptDate" level="2" selectionLevel="2" scrollPosition="2017-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microsoft.com/office/2011/relationships/timeline" Target="../timelines/timeline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11/relationships/timeline" Target="../timelines/timelin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 Id="rId5" Type="http://schemas.microsoft.com/office/2011/relationships/timeline" Target="../timelines/timeline4.xml"/><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11/relationships/timeline" Target="../timelines/timeline5.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pivotTable" Target="../pivotTables/pivotTable6.xml"/><Relationship Id="rId5" Type="http://schemas.microsoft.com/office/2011/relationships/timeline" Target="../timelines/timeline6.xml"/><Relationship Id="rId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759BC-0D8B-4C22-9BCD-C3638526C47F}">
  <dimension ref="A1:S290"/>
  <sheetViews>
    <sheetView tabSelected="1" workbookViewId="0">
      <selection activeCell="L1" sqref="L1"/>
    </sheetView>
  </sheetViews>
  <sheetFormatPr defaultRowHeight="15" x14ac:dyDescent="0.25"/>
  <cols>
    <col min="1" max="1" width="27" bestFit="1" customWidth="1"/>
    <col min="2" max="2" width="36.28515625" bestFit="1" customWidth="1"/>
    <col min="3" max="3" width="19.140625" bestFit="1" customWidth="1"/>
    <col min="4" max="4" width="24.85546875" bestFit="1" customWidth="1"/>
    <col min="5" max="5" width="25" bestFit="1" customWidth="1"/>
    <col min="6" max="6" width="33.5703125" bestFit="1" customWidth="1"/>
    <col min="7" max="7" width="14.140625" bestFit="1" customWidth="1"/>
    <col min="8" max="8" width="29.28515625" bestFit="1" customWidth="1"/>
    <col min="9" max="9" width="18.5703125" bestFit="1" customWidth="1"/>
    <col min="10" max="10" width="18.28515625" bestFit="1" customWidth="1"/>
    <col min="11" max="11" width="16.85546875" bestFit="1" customWidth="1"/>
    <col min="12" max="12" width="14.5703125" bestFit="1" customWidth="1"/>
    <col min="13" max="13" width="16.28515625" bestFit="1" customWidth="1"/>
    <col min="14" max="14" width="24" bestFit="1" customWidth="1"/>
    <col min="15" max="15" width="19.28515625" bestFit="1" customWidth="1"/>
    <col min="16" max="16" width="32.140625" bestFit="1" customWidth="1"/>
    <col min="17" max="17" width="21.140625" bestFit="1" customWidth="1"/>
    <col min="18" max="18" width="26.85546875" bestFit="1" customWidth="1"/>
    <col min="19" max="19" width="30.14062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t="s">
        <v>19</v>
      </c>
      <c r="B2" t="s">
        <v>20</v>
      </c>
      <c r="C2">
        <v>1</v>
      </c>
      <c r="D2" s="1">
        <v>42776</v>
      </c>
      <c r="E2" t="s">
        <v>21</v>
      </c>
      <c r="F2">
        <v>0</v>
      </c>
      <c r="G2">
        <v>200041</v>
      </c>
      <c r="H2" t="s">
        <v>22</v>
      </c>
      <c r="I2">
        <v>130</v>
      </c>
      <c r="J2" t="s">
        <v>23</v>
      </c>
      <c r="K2">
        <v>199.99</v>
      </c>
      <c r="L2" s="1">
        <v>42776</v>
      </c>
      <c r="M2" t="s">
        <v>24</v>
      </c>
      <c r="N2">
        <v>122</v>
      </c>
      <c r="O2">
        <v>10</v>
      </c>
      <c r="P2" t="s">
        <v>25</v>
      </c>
      <c r="Q2" t="s">
        <v>26</v>
      </c>
      <c r="R2" t="s">
        <v>27</v>
      </c>
      <c r="S2">
        <v>0</v>
      </c>
    </row>
    <row r="3" spans="1:19" x14ac:dyDescent="0.25">
      <c r="A3" t="s">
        <v>28</v>
      </c>
      <c r="B3" t="s">
        <v>29</v>
      </c>
      <c r="C3">
        <v>2</v>
      </c>
      <c r="D3" s="1">
        <v>42796</v>
      </c>
      <c r="E3" t="s">
        <v>21</v>
      </c>
      <c r="F3">
        <v>0</v>
      </c>
      <c r="G3">
        <v>800054</v>
      </c>
      <c r="H3" t="s">
        <v>30</v>
      </c>
      <c r="I3">
        <v>128</v>
      </c>
      <c r="J3" t="s">
        <v>31</v>
      </c>
      <c r="K3">
        <v>3.5</v>
      </c>
      <c r="L3" s="1">
        <v>42796</v>
      </c>
      <c r="M3" t="s">
        <v>21</v>
      </c>
      <c r="N3">
        <v>135</v>
      </c>
      <c r="Q3" t="s">
        <v>32</v>
      </c>
      <c r="R3" t="s">
        <v>33</v>
      </c>
      <c r="S3">
        <v>0.05</v>
      </c>
    </row>
    <row r="4" spans="1:19" x14ac:dyDescent="0.25">
      <c r="A4" t="s">
        <v>34</v>
      </c>
      <c r="B4" t="s">
        <v>35</v>
      </c>
      <c r="C4">
        <v>3</v>
      </c>
      <c r="D4" s="1">
        <v>42796</v>
      </c>
      <c r="E4" t="s">
        <v>24</v>
      </c>
      <c r="F4">
        <v>0</v>
      </c>
      <c r="G4">
        <v>300012</v>
      </c>
      <c r="H4" t="s">
        <v>36</v>
      </c>
      <c r="I4">
        <v>169</v>
      </c>
      <c r="J4" t="s">
        <v>37</v>
      </c>
      <c r="K4">
        <v>65.5</v>
      </c>
      <c r="L4" s="1">
        <v>42795</v>
      </c>
      <c r="M4" t="s">
        <v>24</v>
      </c>
      <c r="N4">
        <v>140</v>
      </c>
      <c r="O4">
        <v>20</v>
      </c>
      <c r="P4" t="s">
        <v>25</v>
      </c>
      <c r="Q4" t="s">
        <v>38</v>
      </c>
      <c r="R4" t="s">
        <v>39</v>
      </c>
      <c r="S4">
        <v>2.5000000000000001E-2</v>
      </c>
    </row>
    <row r="5" spans="1:19" x14ac:dyDescent="0.25">
      <c r="A5" t="s">
        <v>34</v>
      </c>
      <c r="B5" t="s">
        <v>35</v>
      </c>
      <c r="C5">
        <v>3</v>
      </c>
      <c r="D5" s="1">
        <v>42796</v>
      </c>
      <c r="E5" t="s">
        <v>24</v>
      </c>
      <c r="F5">
        <v>0</v>
      </c>
      <c r="G5">
        <v>300013</v>
      </c>
      <c r="H5" t="s">
        <v>40</v>
      </c>
      <c r="I5">
        <v>107</v>
      </c>
      <c r="J5" t="s">
        <v>37</v>
      </c>
      <c r="K5">
        <v>150.99</v>
      </c>
      <c r="L5" s="1">
        <v>42795</v>
      </c>
      <c r="M5" t="s">
        <v>24</v>
      </c>
      <c r="N5">
        <v>140</v>
      </c>
      <c r="O5">
        <v>30</v>
      </c>
      <c r="P5" t="s">
        <v>41</v>
      </c>
      <c r="Q5" t="s">
        <v>38</v>
      </c>
      <c r="R5" t="s">
        <v>39</v>
      </c>
      <c r="S5">
        <v>2.5000000000000001E-2</v>
      </c>
    </row>
    <row r="6" spans="1:19" x14ac:dyDescent="0.25">
      <c r="A6" t="s">
        <v>34</v>
      </c>
      <c r="B6" t="s">
        <v>35</v>
      </c>
      <c r="C6">
        <v>3</v>
      </c>
      <c r="D6" s="1">
        <v>42796</v>
      </c>
      <c r="E6" t="s">
        <v>24</v>
      </c>
      <c r="F6">
        <v>0</v>
      </c>
      <c r="G6">
        <v>300014</v>
      </c>
      <c r="H6" t="s">
        <v>42</v>
      </c>
      <c r="I6">
        <v>85</v>
      </c>
      <c r="J6" t="s">
        <v>37</v>
      </c>
      <c r="K6">
        <v>204.54</v>
      </c>
      <c r="L6" s="1">
        <v>42795</v>
      </c>
      <c r="M6" t="s">
        <v>24</v>
      </c>
      <c r="N6">
        <v>85</v>
      </c>
      <c r="Q6" t="s">
        <v>38</v>
      </c>
      <c r="R6" t="s">
        <v>39</v>
      </c>
      <c r="S6">
        <v>2.5000000000000001E-2</v>
      </c>
    </row>
    <row r="7" spans="1:19" x14ac:dyDescent="0.25">
      <c r="A7" t="s">
        <v>43</v>
      </c>
      <c r="B7" t="s">
        <v>44</v>
      </c>
      <c r="C7">
        <v>4</v>
      </c>
      <c r="D7" s="1">
        <v>42796</v>
      </c>
      <c r="E7" t="s">
        <v>45</v>
      </c>
      <c r="F7">
        <v>1</v>
      </c>
      <c r="G7">
        <v>110002</v>
      </c>
      <c r="H7" t="s">
        <v>46</v>
      </c>
      <c r="I7">
        <v>156</v>
      </c>
      <c r="J7" t="s">
        <v>37</v>
      </c>
      <c r="K7">
        <v>854</v>
      </c>
      <c r="L7" s="1">
        <v>42796</v>
      </c>
      <c r="M7" t="s">
        <v>47</v>
      </c>
      <c r="N7">
        <v>160</v>
      </c>
      <c r="Q7" t="s">
        <v>26</v>
      </c>
      <c r="R7" t="s">
        <v>27</v>
      </c>
      <c r="S7">
        <v>0</v>
      </c>
    </row>
    <row r="8" spans="1:19" x14ac:dyDescent="0.25">
      <c r="A8" t="s">
        <v>43</v>
      </c>
      <c r="B8" t="s">
        <v>44</v>
      </c>
      <c r="C8">
        <v>4</v>
      </c>
      <c r="D8" s="1">
        <v>42796</v>
      </c>
      <c r="E8" t="s">
        <v>45</v>
      </c>
      <c r="F8">
        <v>1</v>
      </c>
      <c r="G8">
        <v>110003</v>
      </c>
      <c r="H8" t="s">
        <v>48</v>
      </c>
      <c r="I8">
        <v>69</v>
      </c>
      <c r="J8" t="s">
        <v>37</v>
      </c>
      <c r="K8">
        <v>654</v>
      </c>
      <c r="L8" s="1">
        <v>42796</v>
      </c>
      <c r="M8" t="s">
        <v>45</v>
      </c>
      <c r="N8">
        <v>70</v>
      </c>
      <c r="O8">
        <v>2</v>
      </c>
      <c r="P8" t="s">
        <v>41</v>
      </c>
      <c r="Q8" t="s">
        <v>26</v>
      </c>
      <c r="R8" t="s">
        <v>27</v>
      </c>
      <c r="S8">
        <v>0</v>
      </c>
    </row>
    <row r="9" spans="1:19" x14ac:dyDescent="0.25">
      <c r="A9" t="s">
        <v>43</v>
      </c>
      <c r="B9" t="s">
        <v>44</v>
      </c>
      <c r="C9">
        <v>4</v>
      </c>
      <c r="D9" s="1">
        <v>42796</v>
      </c>
      <c r="E9" t="s">
        <v>45</v>
      </c>
      <c r="F9">
        <v>1</v>
      </c>
      <c r="G9">
        <v>110004</v>
      </c>
      <c r="H9" t="s">
        <v>49</v>
      </c>
      <c r="I9">
        <v>110</v>
      </c>
      <c r="J9" t="s">
        <v>37</v>
      </c>
      <c r="K9">
        <v>654</v>
      </c>
      <c r="L9" s="1">
        <v>42796</v>
      </c>
      <c r="M9" t="s">
        <v>45</v>
      </c>
      <c r="N9">
        <v>60</v>
      </c>
      <c r="Q9" t="s">
        <v>26</v>
      </c>
      <c r="R9" t="s">
        <v>27</v>
      </c>
      <c r="S9">
        <v>0</v>
      </c>
    </row>
    <row r="10" spans="1:19" x14ac:dyDescent="0.25">
      <c r="A10" t="s">
        <v>43</v>
      </c>
      <c r="B10" t="s">
        <v>44</v>
      </c>
      <c r="C10">
        <v>4</v>
      </c>
      <c r="D10" s="1">
        <v>42796</v>
      </c>
      <c r="E10" t="s">
        <v>45</v>
      </c>
      <c r="F10">
        <v>1</v>
      </c>
      <c r="G10">
        <v>110005</v>
      </c>
      <c r="H10" t="s">
        <v>50</v>
      </c>
      <c r="I10">
        <v>127</v>
      </c>
      <c r="J10" t="s">
        <v>37</v>
      </c>
      <c r="K10">
        <v>789</v>
      </c>
      <c r="L10" s="1">
        <v>42796</v>
      </c>
      <c r="M10" t="s">
        <v>45</v>
      </c>
      <c r="N10">
        <v>120</v>
      </c>
      <c r="Q10" t="s">
        <v>26</v>
      </c>
      <c r="R10" t="s">
        <v>27</v>
      </c>
      <c r="S10">
        <v>0</v>
      </c>
    </row>
    <row r="11" spans="1:19" x14ac:dyDescent="0.25">
      <c r="A11" t="s">
        <v>43</v>
      </c>
      <c r="B11" t="s">
        <v>44</v>
      </c>
      <c r="C11">
        <v>4</v>
      </c>
      <c r="D11" s="1">
        <v>42796</v>
      </c>
      <c r="E11" t="s">
        <v>45</v>
      </c>
      <c r="F11">
        <v>1</v>
      </c>
      <c r="G11">
        <v>110006</v>
      </c>
      <c r="H11" t="s">
        <v>51</v>
      </c>
      <c r="I11">
        <v>159</v>
      </c>
      <c r="J11" t="s">
        <v>37</v>
      </c>
      <c r="K11">
        <v>854</v>
      </c>
      <c r="L11" s="1">
        <v>42796</v>
      </c>
      <c r="M11" t="s">
        <v>45</v>
      </c>
      <c r="N11">
        <v>160</v>
      </c>
      <c r="O11">
        <v>15</v>
      </c>
      <c r="P11" t="s">
        <v>25</v>
      </c>
      <c r="Q11" t="s">
        <v>26</v>
      </c>
      <c r="R11" t="s">
        <v>27</v>
      </c>
      <c r="S11">
        <v>0</v>
      </c>
    </row>
    <row r="12" spans="1:19" x14ac:dyDescent="0.25">
      <c r="A12" t="s">
        <v>43</v>
      </c>
      <c r="B12" t="s">
        <v>44</v>
      </c>
      <c r="C12">
        <v>4</v>
      </c>
      <c r="D12" s="1">
        <v>42796</v>
      </c>
      <c r="E12" t="s">
        <v>45</v>
      </c>
      <c r="F12">
        <v>1</v>
      </c>
      <c r="G12">
        <v>110007</v>
      </c>
      <c r="H12" t="s">
        <v>52</v>
      </c>
      <c r="I12">
        <v>88</v>
      </c>
      <c r="J12" t="s">
        <v>37</v>
      </c>
      <c r="K12">
        <v>599.99</v>
      </c>
      <c r="L12" s="1">
        <v>42796</v>
      </c>
      <c r="M12" t="s">
        <v>45</v>
      </c>
      <c r="N12">
        <v>90</v>
      </c>
      <c r="Q12" t="s">
        <v>26</v>
      </c>
      <c r="R12" t="s">
        <v>27</v>
      </c>
      <c r="S12">
        <v>0</v>
      </c>
    </row>
    <row r="13" spans="1:19" x14ac:dyDescent="0.25">
      <c r="A13" t="s">
        <v>43</v>
      </c>
      <c r="B13" t="s">
        <v>44</v>
      </c>
      <c r="C13">
        <v>4</v>
      </c>
      <c r="D13" s="1">
        <v>42796</v>
      </c>
      <c r="E13" t="s">
        <v>45</v>
      </c>
      <c r="F13">
        <v>1</v>
      </c>
      <c r="G13">
        <v>110008</v>
      </c>
      <c r="H13" t="s">
        <v>53</v>
      </c>
      <c r="I13">
        <v>82</v>
      </c>
      <c r="J13" t="s">
        <v>37</v>
      </c>
      <c r="K13">
        <v>1154.54</v>
      </c>
      <c r="L13" s="1">
        <v>42796</v>
      </c>
      <c r="M13" t="s">
        <v>45</v>
      </c>
      <c r="N13">
        <v>80</v>
      </c>
      <c r="Q13" t="s">
        <v>26</v>
      </c>
      <c r="R13" t="s">
        <v>27</v>
      </c>
      <c r="S13">
        <v>0</v>
      </c>
    </row>
    <row r="14" spans="1:19" x14ac:dyDescent="0.25">
      <c r="A14" t="s">
        <v>43</v>
      </c>
      <c r="B14" t="s">
        <v>44</v>
      </c>
      <c r="C14">
        <v>4</v>
      </c>
      <c r="D14" s="1">
        <v>42796</v>
      </c>
      <c r="E14" t="s">
        <v>45</v>
      </c>
      <c r="F14">
        <v>1</v>
      </c>
      <c r="G14">
        <v>110009</v>
      </c>
      <c r="H14" t="s">
        <v>54</v>
      </c>
      <c r="I14">
        <v>193</v>
      </c>
      <c r="J14" t="s">
        <v>37</v>
      </c>
      <c r="K14">
        <v>1154.54</v>
      </c>
      <c r="L14" s="1">
        <v>42796</v>
      </c>
      <c r="M14" t="s">
        <v>45</v>
      </c>
      <c r="N14">
        <v>190</v>
      </c>
      <c r="Q14" t="s">
        <v>26</v>
      </c>
      <c r="R14" t="s">
        <v>27</v>
      </c>
      <c r="S14">
        <v>0</v>
      </c>
    </row>
    <row r="15" spans="1:19" x14ac:dyDescent="0.25">
      <c r="A15" t="s">
        <v>43</v>
      </c>
      <c r="B15" t="s">
        <v>44</v>
      </c>
      <c r="C15">
        <v>4</v>
      </c>
      <c r="D15" s="1">
        <v>42796</v>
      </c>
      <c r="E15" t="s">
        <v>45</v>
      </c>
      <c r="F15">
        <v>1</v>
      </c>
      <c r="G15">
        <v>110010</v>
      </c>
      <c r="H15" t="s">
        <v>55</v>
      </c>
      <c r="I15">
        <v>123</v>
      </c>
      <c r="J15" t="s">
        <v>37</v>
      </c>
      <c r="K15">
        <v>1154.54</v>
      </c>
      <c r="L15" s="1">
        <v>42796</v>
      </c>
      <c r="M15" t="s">
        <v>45</v>
      </c>
      <c r="N15">
        <v>115</v>
      </c>
      <c r="Q15" t="s">
        <v>26</v>
      </c>
      <c r="R15" t="s">
        <v>27</v>
      </c>
      <c r="S15">
        <v>0</v>
      </c>
    </row>
    <row r="16" spans="1:19" x14ac:dyDescent="0.25">
      <c r="A16" t="s">
        <v>56</v>
      </c>
      <c r="B16" t="s">
        <v>57</v>
      </c>
      <c r="C16">
        <v>5</v>
      </c>
      <c r="D16" s="1">
        <v>42777</v>
      </c>
      <c r="E16" t="s">
        <v>58</v>
      </c>
      <c r="F16">
        <v>0</v>
      </c>
      <c r="G16">
        <v>500020</v>
      </c>
      <c r="H16" t="s">
        <v>59</v>
      </c>
      <c r="I16">
        <v>148</v>
      </c>
      <c r="J16" t="s">
        <v>37</v>
      </c>
      <c r="K16">
        <v>799.99</v>
      </c>
      <c r="L16" s="1">
        <v>42782</v>
      </c>
      <c r="M16" t="s">
        <v>58</v>
      </c>
      <c r="N16">
        <v>140</v>
      </c>
      <c r="Q16" t="s">
        <v>26</v>
      </c>
      <c r="R16" t="s">
        <v>27</v>
      </c>
      <c r="S16">
        <v>0</v>
      </c>
    </row>
    <row r="17" spans="1:19" x14ac:dyDescent="0.25">
      <c r="A17" t="s">
        <v>56</v>
      </c>
      <c r="B17" t="s">
        <v>57</v>
      </c>
      <c r="C17">
        <v>5</v>
      </c>
      <c r="D17" s="1">
        <v>42777</v>
      </c>
      <c r="E17" t="s">
        <v>58</v>
      </c>
      <c r="F17">
        <v>0</v>
      </c>
      <c r="G17">
        <v>500021</v>
      </c>
      <c r="H17" t="s">
        <v>60</v>
      </c>
      <c r="I17">
        <v>185</v>
      </c>
      <c r="J17" t="s">
        <v>37</v>
      </c>
      <c r="K17">
        <v>799.99</v>
      </c>
      <c r="L17" s="1">
        <v>42782</v>
      </c>
      <c r="M17" t="s">
        <v>58</v>
      </c>
      <c r="N17">
        <v>180</v>
      </c>
      <c r="Q17" t="s">
        <v>26</v>
      </c>
      <c r="R17" t="s">
        <v>27</v>
      </c>
      <c r="S17">
        <v>0</v>
      </c>
    </row>
    <row r="18" spans="1:19" x14ac:dyDescent="0.25">
      <c r="A18" t="s">
        <v>56</v>
      </c>
      <c r="B18" t="s">
        <v>57</v>
      </c>
      <c r="C18">
        <v>5</v>
      </c>
      <c r="D18" s="1">
        <v>42777</v>
      </c>
      <c r="E18" t="s">
        <v>58</v>
      </c>
      <c r="F18">
        <v>0</v>
      </c>
      <c r="G18">
        <v>500022</v>
      </c>
      <c r="H18" t="s">
        <v>61</v>
      </c>
      <c r="I18">
        <v>154</v>
      </c>
      <c r="J18" t="s">
        <v>37</v>
      </c>
      <c r="K18">
        <v>999.99</v>
      </c>
      <c r="L18" s="1">
        <v>42782</v>
      </c>
      <c r="M18" t="s">
        <v>58</v>
      </c>
      <c r="N18">
        <v>150</v>
      </c>
      <c r="O18">
        <v>22</v>
      </c>
      <c r="P18" t="s">
        <v>25</v>
      </c>
      <c r="Q18" t="s">
        <v>26</v>
      </c>
      <c r="R18" t="s">
        <v>27</v>
      </c>
      <c r="S18">
        <v>0</v>
      </c>
    </row>
    <row r="19" spans="1:19" x14ac:dyDescent="0.25">
      <c r="A19" t="s">
        <v>34</v>
      </c>
      <c r="B19" t="s">
        <v>62</v>
      </c>
      <c r="C19">
        <v>6</v>
      </c>
      <c r="D19" s="1">
        <v>42797</v>
      </c>
      <c r="E19" t="s">
        <v>63</v>
      </c>
      <c r="F19">
        <v>0</v>
      </c>
      <c r="G19">
        <v>500013</v>
      </c>
      <c r="H19" t="s">
        <v>64</v>
      </c>
      <c r="I19">
        <v>35</v>
      </c>
      <c r="J19" t="s">
        <v>37</v>
      </c>
      <c r="K19">
        <v>230</v>
      </c>
      <c r="L19" s="1">
        <v>42797</v>
      </c>
      <c r="M19" t="s">
        <v>63</v>
      </c>
      <c r="N19">
        <v>50</v>
      </c>
      <c r="Q19" t="s">
        <v>26</v>
      </c>
      <c r="R19" t="s">
        <v>27</v>
      </c>
      <c r="S19">
        <v>0</v>
      </c>
    </row>
    <row r="20" spans="1:19" x14ac:dyDescent="0.25">
      <c r="A20" t="s">
        <v>34</v>
      </c>
      <c r="B20" t="s">
        <v>62</v>
      </c>
      <c r="C20">
        <v>6</v>
      </c>
      <c r="D20" s="1">
        <v>42797</v>
      </c>
      <c r="E20" t="s">
        <v>63</v>
      </c>
      <c r="F20">
        <v>0</v>
      </c>
      <c r="G20">
        <v>500016</v>
      </c>
      <c r="H20" t="s">
        <v>65</v>
      </c>
      <c r="I20">
        <v>142</v>
      </c>
      <c r="J20" t="s">
        <v>37</v>
      </c>
      <c r="K20">
        <v>99.99</v>
      </c>
      <c r="L20" s="1">
        <v>42797</v>
      </c>
      <c r="M20" t="s">
        <v>63</v>
      </c>
      <c r="N20">
        <v>150</v>
      </c>
      <c r="Q20" t="s">
        <v>26</v>
      </c>
      <c r="R20" t="s">
        <v>27</v>
      </c>
      <c r="S20">
        <v>0</v>
      </c>
    </row>
    <row r="21" spans="1:19" x14ac:dyDescent="0.25">
      <c r="A21" t="s">
        <v>34</v>
      </c>
      <c r="B21" t="s">
        <v>62</v>
      </c>
      <c r="C21">
        <v>6</v>
      </c>
      <c r="D21" s="1">
        <v>42797</v>
      </c>
      <c r="E21" t="s">
        <v>63</v>
      </c>
      <c r="F21">
        <v>0</v>
      </c>
      <c r="G21">
        <v>500019</v>
      </c>
      <c r="H21" t="s">
        <v>66</v>
      </c>
      <c r="I21">
        <v>160</v>
      </c>
      <c r="J21" t="s">
        <v>37</v>
      </c>
      <c r="K21">
        <v>599</v>
      </c>
      <c r="L21" s="1">
        <v>42797</v>
      </c>
      <c r="M21" t="s">
        <v>63</v>
      </c>
      <c r="N21">
        <v>160</v>
      </c>
      <c r="Q21" t="s">
        <v>26</v>
      </c>
      <c r="R21" t="s">
        <v>27</v>
      </c>
      <c r="S21">
        <v>0</v>
      </c>
    </row>
    <row r="22" spans="1:19" x14ac:dyDescent="0.25">
      <c r="A22" t="s">
        <v>34</v>
      </c>
      <c r="B22" t="s">
        <v>62</v>
      </c>
      <c r="C22">
        <v>6</v>
      </c>
      <c r="D22" s="1">
        <v>42797</v>
      </c>
      <c r="E22" t="s">
        <v>63</v>
      </c>
      <c r="F22">
        <v>0</v>
      </c>
      <c r="G22">
        <v>500022</v>
      </c>
      <c r="H22" t="s">
        <v>61</v>
      </c>
      <c r="I22">
        <v>178</v>
      </c>
      <c r="J22" t="s">
        <v>37</v>
      </c>
      <c r="K22">
        <v>999.99</v>
      </c>
      <c r="L22" s="1">
        <v>42797</v>
      </c>
      <c r="M22" t="s">
        <v>67</v>
      </c>
      <c r="N22">
        <v>180</v>
      </c>
      <c r="Q22" t="s">
        <v>26</v>
      </c>
      <c r="R22" t="s">
        <v>27</v>
      </c>
      <c r="S22">
        <v>0</v>
      </c>
    </row>
    <row r="23" spans="1:19" x14ac:dyDescent="0.25">
      <c r="A23" t="s">
        <v>34</v>
      </c>
      <c r="B23" t="s">
        <v>62</v>
      </c>
      <c r="C23">
        <v>6</v>
      </c>
      <c r="D23" s="1">
        <v>42797</v>
      </c>
      <c r="E23" t="s">
        <v>63</v>
      </c>
      <c r="F23">
        <v>0</v>
      </c>
      <c r="G23">
        <v>500025</v>
      </c>
      <c r="H23" t="s">
        <v>68</v>
      </c>
      <c r="I23">
        <v>92</v>
      </c>
      <c r="J23" t="s">
        <v>37</v>
      </c>
      <c r="K23">
        <v>250</v>
      </c>
      <c r="L23" s="1">
        <v>42797</v>
      </c>
      <c r="M23" t="s">
        <v>67</v>
      </c>
      <c r="N23">
        <v>90</v>
      </c>
      <c r="O23">
        <v>35</v>
      </c>
      <c r="P23" t="s">
        <v>69</v>
      </c>
      <c r="Q23" t="s">
        <v>26</v>
      </c>
      <c r="R23" t="s">
        <v>27</v>
      </c>
      <c r="S23">
        <v>0</v>
      </c>
    </row>
    <row r="24" spans="1:19" x14ac:dyDescent="0.25">
      <c r="A24" t="s">
        <v>70</v>
      </c>
      <c r="B24" t="s">
        <v>71</v>
      </c>
      <c r="C24">
        <v>7</v>
      </c>
      <c r="D24" s="1">
        <v>42797</v>
      </c>
      <c r="E24" t="s">
        <v>72</v>
      </c>
      <c r="F24">
        <v>0</v>
      </c>
      <c r="G24">
        <v>100026</v>
      </c>
      <c r="H24" t="s">
        <v>73</v>
      </c>
      <c r="I24">
        <v>73</v>
      </c>
      <c r="J24" t="s">
        <v>74</v>
      </c>
      <c r="K24">
        <v>0.89</v>
      </c>
      <c r="L24" s="1">
        <v>42799</v>
      </c>
      <c r="M24" t="s">
        <v>72</v>
      </c>
      <c r="N24">
        <v>70</v>
      </c>
      <c r="Q24" t="s">
        <v>38</v>
      </c>
      <c r="R24" t="s">
        <v>39</v>
      </c>
      <c r="S24">
        <v>2.5000000000000001E-2</v>
      </c>
    </row>
    <row r="25" spans="1:19" x14ac:dyDescent="0.25">
      <c r="A25" t="s">
        <v>70</v>
      </c>
      <c r="B25" t="s">
        <v>71</v>
      </c>
      <c r="C25">
        <v>7</v>
      </c>
      <c r="D25" s="1">
        <v>42797</v>
      </c>
      <c r="E25" t="s">
        <v>72</v>
      </c>
      <c r="F25">
        <v>0</v>
      </c>
      <c r="G25">
        <v>100027</v>
      </c>
      <c r="H25" t="s">
        <v>75</v>
      </c>
      <c r="I25">
        <v>183</v>
      </c>
      <c r="J25" t="s">
        <v>74</v>
      </c>
      <c r="K25">
        <v>0.99</v>
      </c>
      <c r="L25" s="1">
        <v>42799</v>
      </c>
      <c r="M25" t="s">
        <v>72</v>
      </c>
      <c r="N25">
        <v>190</v>
      </c>
      <c r="Q25" t="s">
        <v>38</v>
      </c>
      <c r="R25" t="s">
        <v>39</v>
      </c>
      <c r="S25">
        <v>2.5000000000000001E-2</v>
      </c>
    </row>
    <row r="26" spans="1:19" x14ac:dyDescent="0.25">
      <c r="A26" t="s">
        <v>70</v>
      </c>
      <c r="B26" t="s">
        <v>71</v>
      </c>
      <c r="C26">
        <v>7</v>
      </c>
      <c r="D26" s="1">
        <v>42797</v>
      </c>
      <c r="E26" t="s">
        <v>72</v>
      </c>
      <c r="F26">
        <v>0</v>
      </c>
      <c r="G26">
        <v>100028</v>
      </c>
      <c r="H26" t="s">
        <v>76</v>
      </c>
      <c r="I26">
        <v>32</v>
      </c>
      <c r="J26" t="s">
        <v>74</v>
      </c>
      <c r="K26">
        <v>0.99</v>
      </c>
      <c r="L26" s="1">
        <v>42799</v>
      </c>
      <c r="M26" t="s">
        <v>72</v>
      </c>
      <c r="N26">
        <v>50</v>
      </c>
      <c r="Q26" t="s">
        <v>38</v>
      </c>
      <c r="R26" t="s">
        <v>39</v>
      </c>
      <c r="S26">
        <v>2.5000000000000001E-2</v>
      </c>
    </row>
    <row r="27" spans="1:19" x14ac:dyDescent="0.25">
      <c r="A27" t="s">
        <v>70</v>
      </c>
      <c r="B27" t="s">
        <v>71</v>
      </c>
      <c r="C27">
        <v>7</v>
      </c>
      <c r="D27" s="1">
        <v>42797</v>
      </c>
      <c r="E27" t="s">
        <v>72</v>
      </c>
      <c r="F27">
        <v>0</v>
      </c>
      <c r="G27">
        <v>100029</v>
      </c>
      <c r="H27" t="s">
        <v>77</v>
      </c>
      <c r="I27">
        <v>12</v>
      </c>
      <c r="J27" t="s">
        <v>74</v>
      </c>
      <c r="K27">
        <v>1.1499999999999999</v>
      </c>
      <c r="L27" s="1">
        <v>42799</v>
      </c>
      <c r="M27" t="s">
        <v>72</v>
      </c>
      <c r="N27">
        <v>15</v>
      </c>
      <c r="Q27" t="s">
        <v>38</v>
      </c>
      <c r="R27" t="s">
        <v>39</v>
      </c>
      <c r="S27">
        <v>2.5000000000000001E-2</v>
      </c>
    </row>
    <row r="28" spans="1:19" x14ac:dyDescent="0.25">
      <c r="A28" t="s">
        <v>70</v>
      </c>
      <c r="B28" t="s">
        <v>71</v>
      </c>
      <c r="C28">
        <v>7</v>
      </c>
      <c r="D28" s="1">
        <v>42797</v>
      </c>
      <c r="E28" t="s">
        <v>72</v>
      </c>
      <c r="F28">
        <v>0</v>
      </c>
      <c r="G28">
        <v>100030</v>
      </c>
      <c r="H28" t="s">
        <v>78</v>
      </c>
      <c r="I28">
        <v>33</v>
      </c>
      <c r="J28" t="s">
        <v>74</v>
      </c>
      <c r="K28">
        <v>3.99</v>
      </c>
      <c r="L28" s="1">
        <v>42799</v>
      </c>
      <c r="M28" t="s">
        <v>72</v>
      </c>
      <c r="N28">
        <v>50</v>
      </c>
      <c r="Q28" t="s">
        <v>38</v>
      </c>
      <c r="R28" t="s">
        <v>39</v>
      </c>
      <c r="S28">
        <v>2.5000000000000001E-2</v>
      </c>
    </row>
    <row r="29" spans="1:19" x14ac:dyDescent="0.25">
      <c r="A29" t="s">
        <v>56</v>
      </c>
      <c r="B29" t="s">
        <v>79</v>
      </c>
      <c r="C29">
        <v>8</v>
      </c>
      <c r="D29" s="1">
        <v>42797</v>
      </c>
      <c r="E29" t="s">
        <v>80</v>
      </c>
      <c r="F29">
        <v>0</v>
      </c>
      <c r="G29">
        <v>500011</v>
      </c>
      <c r="H29" t="s">
        <v>81</v>
      </c>
      <c r="I29">
        <v>117</v>
      </c>
      <c r="J29" t="s">
        <v>37</v>
      </c>
      <c r="K29">
        <v>199.75</v>
      </c>
      <c r="L29" s="1">
        <v>42797</v>
      </c>
      <c r="M29" t="s">
        <v>80</v>
      </c>
      <c r="N29">
        <v>120</v>
      </c>
      <c r="Q29" t="s">
        <v>26</v>
      </c>
      <c r="R29" t="s">
        <v>27</v>
      </c>
      <c r="S29">
        <v>0</v>
      </c>
    </row>
    <row r="30" spans="1:19" x14ac:dyDescent="0.25">
      <c r="A30" t="s">
        <v>56</v>
      </c>
      <c r="B30" t="s">
        <v>79</v>
      </c>
      <c r="C30">
        <v>8</v>
      </c>
      <c r="D30" s="1">
        <v>42797</v>
      </c>
      <c r="E30" t="s">
        <v>80</v>
      </c>
      <c r="F30">
        <v>0</v>
      </c>
      <c r="G30">
        <v>500012</v>
      </c>
      <c r="H30" t="s">
        <v>82</v>
      </c>
      <c r="I30">
        <v>177</v>
      </c>
      <c r="J30" t="s">
        <v>37</v>
      </c>
      <c r="K30">
        <v>199.75</v>
      </c>
      <c r="L30" s="1">
        <v>42797</v>
      </c>
      <c r="M30" t="s">
        <v>80</v>
      </c>
      <c r="N30">
        <v>170</v>
      </c>
      <c r="O30">
        <v>2</v>
      </c>
      <c r="P30" t="s">
        <v>25</v>
      </c>
      <c r="Q30" t="s">
        <v>26</v>
      </c>
      <c r="R30" t="s">
        <v>27</v>
      </c>
      <c r="S30">
        <v>0</v>
      </c>
    </row>
    <row r="31" spans="1:19" x14ac:dyDescent="0.25">
      <c r="A31" t="s">
        <v>56</v>
      </c>
      <c r="B31" t="s">
        <v>79</v>
      </c>
      <c r="C31">
        <v>8</v>
      </c>
      <c r="D31" s="1">
        <v>42797</v>
      </c>
      <c r="E31" t="s">
        <v>80</v>
      </c>
      <c r="F31">
        <v>0</v>
      </c>
      <c r="G31">
        <v>500014</v>
      </c>
      <c r="H31" t="s">
        <v>83</v>
      </c>
      <c r="I31">
        <v>34</v>
      </c>
      <c r="J31" t="s">
        <v>37</v>
      </c>
      <c r="K31">
        <v>89.99</v>
      </c>
      <c r="L31" s="1">
        <v>42797</v>
      </c>
      <c r="M31" t="s">
        <v>80</v>
      </c>
      <c r="N31">
        <v>30</v>
      </c>
      <c r="Q31" t="s">
        <v>26</v>
      </c>
      <c r="R31" t="s">
        <v>27</v>
      </c>
      <c r="S31">
        <v>0</v>
      </c>
    </row>
    <row r="32" spans="1:19" x14ac:dyDescent="0.25">
      <c r="A32" t="s">
        <v>56</v>
      </c>
      <c r="B32" t="s">
        <v>79</v>
      </c>
      <c r="C32">
        <v>8</v>
      </c>
      <c r="D32" s="1">
        <v>42797</v>
      </c>
      <c r="E32" t="s">
        <v>80</v>
      </c>
      <c r="F32">
        <v>0</v>
      </c>
      <c r="G32">
        <v>500015</v>
      </c>
      <c r="H32" t="s">
        <v>84</v>
      </c>
      <c r="I32">
        <v>128</v>
      </c>
      <c r="J32" t="s">
        <v>37</v>
      </c>
      <c r="K32">
        <v>89.99</v>
      </c>
      <c r="L32" s="1">
        <v>42797</v>
      </c>
      <c r="M32" t="s">
        <v>80</v>
      </c>
      <c r="N32">
        <v>130</v>
      </c>
      <c r="Q32" t="s">
        <v>26</v>
      </c>
      <c r="R32" t="s">
        <v>27</v>
      </c>
      <c r="S32">
        <v>0</v>
      </c>
    </row>
    <row r="33" spans="1:19" x14ac:dyDescent="0.25">
      <c r="A33" t="s">
        <v>56</v>
      </c>
      <c r="B33" t="s">
        <v>79</v>
      </c>
      <c r="C33">
        <v>8</v>
      </c>
      <c r="D33" s="1">
        <v>42797</v>
      </c>
      <c r="E33" t="s">
        <v>80</v>
      </c>
      <c r="F33">
        <v>0</v>
      </c>
      <c r="G33">
        <v>500017</v>
      </c>
      <c r="H33" t="s">
        <v>85</v>
      </c>
      <c r="I33">
        <v>179</v>
      </c>
      <c r="J33" t="s">
        <v>37</v>
      </c>
      <c r="K33">
        <v>450.25</v>
      </c>
      <c r="L33" s="1">
        <v>42797</v>
      </c>
      <c r="M33" t="s">
        <v>80</v>
      </c>
      <c r="N33">
        <v>150</v>
      </c>
      <c r="O33">
        <v>4</v>
      </c>
      <c r="P33" t="s">
        <v>41</v>
      </c>
      <c r="Q33" t="s">
        <v>26</v>
      </c>
      <c r="R33" t="s">
        <v>27</v>
      </c>
      <c r="S33">
        <v>0</v>
      </c>
    </row>
    <row r="34" spans="1:19" x14ac:dyDescent="0.25">
      <c r="A34" t="s">
        <v>56</v>
      </c>
      <c r="B34" t="s">
        <v>79</v>
      </c>
      <c r="C34">
        <v>8</v>
      </c>
      <c r="D34" s="1">
        <v>42797</v>
      </c>
      <c r="E34" t="s">
        <v>80</v>
      </c>
      <c r="F34">
        <v>0</v>
      </c>
      <c r="G34">
        <v>500018</v>
      </c>
      <c r="H34" t="s">
        <v>86</v>
      </c>
      <c r="I34">
        <v>133</v>
      </c>
      <c r="J34" t="s">
        <v>37</v>
      </c>
      <c r="K34">
        <v>450.25</v>
      </c>
      <c r="L34" s="1">
        <v>42797</v>
      </c>
      <c r="M34" t="s">
        <v>80</v>
      </c>
      <c r="N34">
        <v>130</v>
      </c>
      <c r="Q34" t="s">
        <v>26</v>
      </c>
      <c r="R34" t="s">
        <v>27</v>
      </c>
      <c r="S34">
        <v>0</v>
      </c>
    </row>
    <row r="35" spans="1:19" x14ac:dyDescent="0.25">
      <c r="A35" t="s">
        <v>56</v>
      </c>
      <c r="B35" t="s">
        <v>79</v>
      </c>
      <c r="C35">
        <v>8</v>
      </c>
      <c r="D35" s="1">
        <v>42797</v>
      </c>
      <c r="E35" t="s">
        <v>80</v>
      </c>
      <c r="F35">
        <v>0</v>
      </c>
      <c r="G35">
        <v>500023</v>
      </c>
      <c r="H35" t="s">
        <v>87</v>
      </c>
      <c r="I35">
        <v>123</v>
      </c>
      <c r="J35" t="s">
        <v>37</v>
      </c>
      <c r="K35">
        <v>199.99</v>
      </c>
      <c r="L35" s="1">
        <v>42797</v>
      </c>
      <c r="M35" t="s">
        <v>80</v>
      </c>
      <c r="N35">
        <v>123</v>
      </c>
      <c r="Q35" t="s">
        <v>26</v>
      </c>
      <c r="R35" t="s">
        <v>27</v>
      </c>
      <c r="S35">
        <v>0</v>
      </c>
    </row>
    <row r="36" spans="1:19" x14ac:dyDescent="0.25">
      <c r="A36" t="s">
        <v>56</v>
      </c>
      <c r="B36" t="s">
        <v>79</v>
      </c>
      <c r="C36">
        <v>8</v>
      </c>
      <c r="D36" s="1">
        <v>42797</v>
      </c>
      <c r="E36" t="s">
        <v>80</v>
      </c>
      <c r="F36">
        <v>0</v>
      </c>
      <c r="G36">
        <v>500024</v>
      </c>
      <c r="H36" t="s">
        <v>88</v>
      </c>
      <c r="I36">
        <v>73</v>
      </c>
      <c r="J36" t="s">
        <v>37</v>
      </c>
      <c r="K36">
        <v>199.99</v>
      </c>
      <c r="L36" s="1">
        <v>42797</v>
      </c>
      <c r="M36" t="s">
        <v>80</v>
      </c>
      <c r="N36">
        <v>73</v>
      </c>
      <c r="Q36" t="s">
        <v>26</v>
      </c>
      <c r="R36" t="s">
        <v>27</v>
      </c>
      <c r="S36">
        <v>0</v>
      </c>
    </row>
    <row r="37" spans="1:19" x14ac:dyDescent="0.25">
      <c r="A37" t="s">
        <v>89</v>
      </c>
      <c r="B37" t="s">
        <v>90</v>
      </c>
      <c r="C37">
        <v>9</v>
      </c>
      <c r="D37" s="1">
        <v>42798</v>
      </c>
      <c r="E37" t="s">
        <v>45</v>
      </c>
      <c r="F37">
        <v>1</v>
      </c>
      <c r="G37">
        <v>700003</v>
      </c>
      <c r="H37" t="s">
        <v>91</v>
      </c>
      <c r="I37">
        <v>97</v>
      </c>
      <c r="J37" t="s">
        <v>74</v>
      </c>
      <c r="K37">
        <v>5.99</v>
      </c>
      <c r="L37" s="1">
        <v>42795</v>
      </c>
      <c r="M37" t="s">
        <v>45</v>
      </c>
      <c r="N37">
        <v>97</v>
      </c>
      <c r="Q37" t="s">
        <v>38</v>
      </c>
      <c r="R37" t="s">
        <v>39</v>
      </c>
      <c r="S37">
        <v>2.5000000000000001E-2</v>
      </c>
    </row>
    <row r="38" spans="1:19" x14ac:dyDescent="0.25">
      <c r="A38" t="s">
        <v>28</v>
      </c>
      <c r="B38" t="s">
        <v>92</v>
      </c>
      <c r="C38">
        <v>10</v>
      </c>
      <c r="D38" s="1">
        <v>42799</v>
      </c>
      <c r="E38" t="s">
        <v>72</v>
      </c>
      <c r="F38">
        <v>0</v>
      </c>
      <c r="G38">
        <v>800055</v>
      </c>
      <c r="H38" t="s">
        <v>93</v>
      </c>
      <c r="I38">
        <v>149</v>
      </c>
      <c r="J38" t="s">
        <v>31</v>
      </c>
      <c r="K38">
        <v>3.5</v>
      </c>
      <c r="L38" s="1">
        <v>42799</v>
      </c>
      <c r="M38" t="s">
        <v>72</v>
      </c>
      <c r="N38">
        <v>149</v>
      </c>
      <c r="O38">
        <v>25</v>
      </c>
      <c r="P38" t="s">
        <v>25</v>
      </c>
      <c r="Q38" t="s">
        <v>32</v>
      </c>
      <c r="R38" t="s">
        <v>33</v>
      </c>
      <c r="S38">
        <v>0.05</v>
      </c>
    </row>
    <row r="39" spans="1:19" x14ac:dyDescent="0.25">
      <c r="A39" t="s">
        <v>28</v>
      </c>
      <c r="B39" t="s">
        <v>92</v>
      </c>
      <c r="C39">
        <v>10</v>
      </c>
      <c r="D39" s="1">
        <v>42799</v>
      </c>
      <c r="E39" t="s">
        <v>72</v>
      </c>
      <c r="F39">
        <v>0</v>
      </c>
      <c r="G39">
        <v>800056</v>
      </c>
      <c r="H39" t="s">
        <v>94</v>
      </c>
      <c r="I39">
        <v>123</v>
      </c>
      <c r="J39" t="s">
        <v>31</v>
      </c>
      <c r="K39">
        <v>3.5</v>
      </c>
      <c r="L39" s="1">
        <v>42799</v>
      </c>
      <c r="M39" t="s">
        <v>72</v>
      </c>
      <c r="N39">
        <v>123</v>
      </c>
      <c r="Q39" t="s">
        <v>32</v>
      </c>
      <c r="R39" t="s">
        <v>33</v>
      </c>
      <c r="S39">
        <v>0.05</v>
      </c>
    </row>
    <row r="40" spans="1:19" x14ac:dyDescent="0.25">
      <c r="A40" t="s">
        <v>28</v>
      </c>
      <c r="B40" t="s">
        <v>92</v>
      </c>
      <c r="C40">
        <v>10</v>
      </c>
      <c r="D40" s="1">
        <v>42799</v>
      </c>
      <c r="E40" t="s">
        <v>72</v>
      </c>
      <c r="F40">
        <v>0</v>
      </c>
      <c r="G40">
        <v>800057</v>
      </c>
      <c r="H40" t="s">
        <v>95</v>
      </c>
      <c r="I40">
        <v>88</v>
      </c>
      <c r="J40" t="s">
        <v>31</v>
      </c>
      <c r="K40">
        <v>3.5</v>
      </c>
      <c r="L40" s="1">
        <v>42799</v>
      </c>
      <c r="M40" t="s">
        <v>96</v>
      </c>
      <c r="N40">
        <v>88</v>
      </c>
      <c r="Q40" t="s">
        <v>32</v>
      </c>
      <c r="R40" t="s">
        <v>33</v>
      </c>
      <c r="S40">
        <v>0.05</v>
      </c>
    </row>
    <row r="41" spans="1:19" x14ac:dyDescent="0.25">
      <c r="A41" t="s">
        <v>28</v>
      </c>
      <c r="B41" t="s">
        <v>92</v>
      </c>
      <c r="C41">
        <v>10</v>
      </c>
      <c r="D41" s="1">
        <v>42799</v>
      </c>
      <c r="E41" t="s">
        <v>72</v>
      </c>
      <c r="F41">
        <v>0</v>
      </c>
      <c r="G41">
        <v>800058</v>
      </c>
      <c r="H41" t="s">
        <v>97</v>
      </c>
      <c r="I41">
        <v>122</v>
      </c>
      <c r="J41" t="s">
        <v>31</v>
      </c>
      <c r="K41">
        <v>3.5</v>
      </c>
      <c r="L41" s="1">
        <v>42799</v>
      </c>
      <c r="M41" t="s">
        <v>24</v>
      </c>
      <c r="N41">
        <v>122</v>
      </c>
      <c r="Q41" t="s">
        <v>32</v>
      </c>
      <c r="R41" t="s">
        <v>33</v>
      </c>
      <c r="S41">
        <v>0.05</v>
      </c>
    </row>
    <row r="42" spans="1:19" x14ac:dyDescent="0.25">
      <c r="A42" t="s">
        <v>28</v>
      </c>
      <c r="B42" t="s">
        <v>92</v>
      </c>
      <c r="C42">
        <v>10</v>
      </c>
      <c r="D42" s="1">
        <v>42799</v>
      </c>
      <c r="E42" t="s">
        <v>72</v>
      </c>
      <c r="F42">
        <v>0</v>
      </c>
      <c r="G42">
        <v>800059</v>
      </c>
      <c r="H42" t="s">
        <v>98</v>
      </c>
      <c r="I42">
        <v>45</v>
      </c>
      <c r="J42" t="s">
        <v>31</v>
      </c>
      <c r="K42">
        <v>3.5</v>
      </c>
      <c r="L42" s="1">
        <v>42799</v>
      </c>
      <c r="M42" t="s">
        <v>72</v>
      </c>
      <c r="N42">
        <v>50</v>
      </c>
      <c r="Q42" t="s">
        <v>32</v>
      </c>
      <c r="R42" t="s">
        <v>33</v>
      </c>
      <c r="S42">
        <v>0.05</v>
      </c>
    </row>
    <row r="43" spans="1:19" x14ac:dyDescent="0.25">
      <c r="A43" t="s">
        <v>28</v>
      </c>
      <c r="B43" t="s">
        <v>92</v>
      </c>
      <c r="C43">
        <v>10</v>
      </c>
      <c r="D43" s="1">
        <v>42799</v>
      </c>
      <c r="E43" t="s">
        <v>72</v>
      </c>
      <c r="F43">
        <v>0</v>
      </c>
      <c r="G43">
        <v>800063</v>
      </c>
      <c r="H43" t="s">
        <v>99</v>
      </c>
      <c r="I43">
        <v>30</v>
      </c>
      <c r="J43" t="s">
        <v>31</v>
      </c>
      <c r="K43">
        <v>3.5</v>
      </c>
      <c r="L43" s="1">
        <v>42799</v>
      </c>
      <c r="M43" t="s">
        <v>72</v>
      </c>
      <c r="N43">
        <v>30</v>
      </c>
      <c r="O43">
        <v>6</v>
      </c>
      <c r="P43" t="s">
        <v>69</v>
      </c>
      <c r="Q43" t="s">
        <v>32</v>
      </c>
      <c r="R43" t="s">
        <v>33</v>
      </c>
      <c r="S43">
        <v>0.05</v>
      </c>
    </row>
    <row r="44" spans="1:19" x14ac:dyDescent="0.25">
      <c r="A44" t="s">
        <v>19</v>
      </c>
      <c r="B44" t="s">
        <v>20</v>
      </c>
      <c r="C44">
        <v>11</v>
      </c>
      <c r="D44" s="1">
        <v>42780</v>
      </c>
      <c r="E44" t="s">
        <v>21</v>
      </c>
      <c r="F44">
        <v>0</v>
      </c>
      <c r="G44">
        <v>200042</v>
      </c>
      <c r="H44" t="s">
        <v>100</v>
      </c>
      <c r="I44">
        <v>92</v>
      </c>
      <c r="J44" t="s">
        <v>23</v>
      </c>
      <c r="K44">
        <v>250</v>
      </c>
      <c r="L44" s="1">
        <v>42782</v>
      </c>
      <c r="M44" t="s">
        <v>21</v>
      </c>
      <c r="N44">
        <v>92</v>
      </c>
      <c r="Q44" t="s">
        <v>26</v>
      </c>
      <c r="R44" t="s">
        <v>27</v>
      </c>
      <c r="S44">
        <v>0</v>
      </c>
    </row>
    <row r="45" spans="1:19" x14ac:dyDescent="0.25">
      <c r="A45" t="s">
        <v>19</v>
      </c>
      <c r="B45" t="s">
        <v>20</v>
      </c>
      <c r="C45">
        <v>11</v>
      </c>
      <c r="D45" s="1">
        <v>42780</v>
      </c>
      <c r="E45" t="s">
        <v>21</v>
      </c>
      <c r="F45">
        <v>0</v>
      </c>
      <c r="G45">
        <v>200043</v>
      </c>
      <c r="H45" t="s">
        <v>101</v>
      </c>
      <c r="I45">
        <v>45</v>
      </c>
      <c r="J45" t="s">
        <v>23</v>
      </c>
      <c r="K45">
        <v>799.99</v>
      </c>
      <c r="L45" s="1">
        <v>42782</v>
      </c>
      <c r="M45" t="s">
        <v>21</v>
      </c>
      <c r="N45">
        <v>30</v>
      </c>
      <c r="Q45" t="s">
        <v>26</v>
      </c>
      <c r="R45" t="s">
        <v>27</v>
      </c>
      <c r="S45">
        <v>0</v>
      </c>
    </row>
    <row r="46" spans="1:19" x14ac:dyDescent="0.25">
      <c r="A46" t="s">
        <v>19</v>
      </c>
      <c r="B46" t="s">
        <v>102</v>
      </c>
      <c r="C46">
        <v>12</v>
      </c>
      <c r="D46" s="1">
        <v>42801</v>
      </c>
      <c r="E46" t="s">
        <v>103</v>
      </c>
      <c r="F46">
        <v>0</v>
      </c>
      <c r="G46">
        <v>900000</v>
      </c>
      <c r="H46" t="s">
        <v>104</v>
      </c>
      <c r="I46">
        <v>151</v>
      </c>
      <c r="J46" t="s">
        <v>37</v>
      </c>
      <c r="K46">
        <v>0.4</v>
      </c>
      <c r="L46" s="1">
        <v>42801</v>
      </c>
      <c r="M46" t="s">
        <v>103</v>
      </c>
      <c r="N46">
        <v>151</v>
      </c>
      <c r="Q46" t="s">
        <v>32</v>
      </c>
      <c r="R46" t="s">
        <v>33</v>
      </c>
      <c r="S46">
        <v>0.05</v>
      </c>
    </row>
    <row r="47" spans="1:19" x14ac:dyDescent="0.25">
      <c r="A47" t="s">
        <v>19</v>
      </c>
      <c r="B47" t="s">
        <v>102</v>
      </c>
      <c r="C47">
        <v>12</v>
      </c>
      <c r="D47" s="1">
        <v>42801</v>
      </c>
      <c r="E47" t="s">
        <v>103</v>
      </c>
      <c r="F47">
        <v>0</v>
      </c>
      <c r="G47">
        <v>900001</v>
      </c>
      <c r="H47" t="s">
        <v>105</v>
      </c>
      <c r="I47">
        <v>15</v>
      </c>
      <c r="J47" t="s">
        <v>37</v>
      </c>
      <c r="K47">
        <v>1.75</v>
      </c>
      <c r="L47" s="1">
        <v>42801</v>
      </c>
      <c r="M47" t="s">
        <v>103</v>
      </c>
      <c r="N47">
        <v>15</v>
      </c>
      <c r="Q47" t="s">
        <v>32</v>
      </c>
      <c r="R47" t="s">
        <v>33</v>
      </c>
      <c r="S47">
        <v>0.05</v>
      </c>
    </row>
    <row r="48" spans="1:19" x14ac:dyDescent="0.25">
      <c r="A48" t="s">
        <v>19</v>
      </c>
      <c r="B48" t="s">
        <v>102</v>
      </c>
      <c r="C48">
        <v>12</v>
      </c>
      <c r="D48" s="1">
        <v>42801</v>
      </c>
      <c r="E48" t="s">
        <v>103</v>
      </c>
      <c r="F48">
        <v>0</v>
      </c>
      <c r="G48">
        <v>900002</v>
      </c>
      <c r="H48" t="s">
        <v>106</v>
      </c>
      <c r="I48">
        <v>165</v>
      </c>
      <c r="J48" t="s">
        <v>37</v>
      </c>
      <c r="K48">
        <v>2.75</v>
      </c>
      <c r="L48" s="1">
        <v>42801</v>
      </c>
      <c r="M48" t="s">
        <v>103</v>
      </c>
      <c r="N48">
        <v>150</v>
      </c>
      <c r="O48">
        <v>1</v>
      </c>
      <c r="P48" t="s">
        <v>41</v>
      </c>
      <c r="Q48" t="s">
        <v>32</v>
      </c>
      <c r="R48" t="s">
        <v>33</v>
      </c>
      <c r="S48">
        <v>0.05</v>
      </c>
    </row>
    <row r="49" spans="1:19" x14ac:dyDescent="0.25">
      <c r="A49" t="s">
        <v>19</v>
      </c>
      <c r="B49" t="s">
        <v>102</v>
      </c>
      <c r="C49">
        <v>12</v>
      </c>
      <c r="D49" s="1">
        <v>42801</v>
      </c>
      <c r="E49" t="s">
        <v>103</v>
      </c>
      <c r="F49">
        <v>0</v>
      </c>
      <c r="G49">
        <v>900003</v>
      </c>
      <c r="H49" t="s">
        <v>107</v>
      </c>
      <c r="I49">
        <v>14</v>
      </c>
      <c r="J49" t="s">
        <v>37</v>
      </c>
      <c r="K49">
        <v>0.4</v>
      </c>
      <c r="L49" s="1">
        <v>42801</v>
      </c>
      <c r="M49" t="s">
        <v>103</v>
      </c>
      <c r="N49">
        <v>14</v>
      </c>
      <c r="Q49" t="s">
        <v>32</v>
      </c>
      <c r="R49" t="s">
        <v>33</v>
      </c>
      <c r="S49">
        <v>0.05</v>
      </c>
    </row>
    <row r="50" spans="1:19" x14ac:dyDescent="0.25">
      <c r="A50" t="s">
        <v>19</v>
      </c>
      <c r="B50" t="s">
        <v>102</v>
      </c>
      <c r="C50">
        <v>12</v>
      </c>
      <c r="D50" s="1">
        <v>42801</v>
      </c>
      <c r="E50" t="s">
        <v>103</v>
      </c>
      <c r="F50">
        <v>0</v>
      </c>
      <c r="G50">
        <v>900004</v>
      </c>
      <c r="H50" t="s">
        <v>108</v>
      </c>
      <c r="I50">
        <v>22</v>
      </c>
      <c r="J50" t="s">
        <v>37</v>
      </c>
      <c r="K50">
        <v>1.75</v>
      </c>
      <c r="L50" s="1">
        <v>42801</v>
      </c>
      <c r="M50" t="s">
        <v>103</v>
      </c>
      <c r="N50">
        <v>22</v>
      </c>
      <c r="Q50" t="s">
        <v>32</v>
      </c>
      <c r="R50" t="s">
        <v>33</v>
      </c>
      <c r="S50">
        <v>0.05</v>
      </c>
    </row>
    <row r="51" spans="1:19" x14ac:dyDescent="0.25">
      <c r="A51" t="s">
        <v>19</v>
      </c>
      <c r="B51" t="s">
        <v>102</v>
      </c>
      <c r="C51">
        <v>12</v>
      </c>
      <c r="D51" s="1">
        <v>42801</v>
      </c>
      <c r="E51" t="s">
        <v>103</v>
      </c>
      <c r="F51">
        <v>0</v>
      </c>
      <c r="G51">
        <v>900005</v>
      </c>
      <c r="H51" t="s">
        <v>109</v>
      </c>
      <c r="I51">
        <v>63</v>
      </c>
      <c r="J51" t="s">
        <v>37</v>
      </c>
      <c r="K51">
        <v>2.75</v>
      </c>
      <c r="L51" s="1">
        <v>42801</v>
      </c>
      <c r="M51" t="s">
        <v>103</v>
      </c>
      <c r="N51">
        <v>63</v>
      </c>
      <c r="Q51" t="s">
        <v>32</v>
      </c>
      <c r="R51" t="s">
        <v>33</v>
      </c>
      <c r="S51">
        <v>0.05</v>
      </c>
    </row>
    <row r="52" spans="1:19" x14ac:dyDescent="0.25">
      <c r="A52" t="s">
        <v>19</v>
      </c>
      <c r="B52" t="s">
        <v>102</v>
      </c>
      <c r="C52">
        <v>12</v>
      </c>
      <c r="D52" s="1">
        <v>42801</v>
      </c>
      <c r="E52" t="s">
        <v>103</v>
      </c>
      <c r="F52">
        <v>0</v>
      </c>
      <c r="G52">
        <v>900006</v>
      </c>
      <c r="H52" t="s">
        <v>110</v>
      </c>
      <c r="I52">
        <v>182</v>
      </c>
      <c r="J52" t="s">
        <v>37</v>
      </c>
      <c r="K52">
        <v>0.4</v>
      </c>
      <c r="L52" s="1">
        <v>42801</v>
      </c>
      <c r="M52" t="s">
        <v>103</v>
      </c>
      <c r="N52">
        <v>182</v>
      </c>
      <c r="O52">
        <v>25</v>
      </c>
      <c r="P52" t="s">
        <v>25</v>
      </c>
      <c r="Q52" t="s">
        <v>32</v>
      </c>
      <c r="R52" t="s">
        <v>33</v>
      </c>
      <c r="S52">
        <v>0.05</v>
      </c>
    </row>
    <row r="53" spans="1:19" x14ac:dyDescent="0.25">
      <c r="A53" t="s">
        <v>19</v>
      </c>
      <c r="B53" t="s">
        <v>102</v>
      </c>
      <c r="C53">
        <v>12</v>
      </c>
      <c r="D53" s="1">
        <v>42801</v>
      </c>
      <c r="E53" t="s">
        <v>103</v>
      </c>
      <c r="F53">
        <v>0</v>
      </c>
      <c r="G53">
        <v>900007</v>
      </c>
      <c r="H53" t="s">
        <v>111</v>
      </c>
      <c r="I53">
        <v>105</v>
      </c>
      <c r="J53" t="s">
        <v>37</v>
      </c>
      <c r="K53">
        <v>1.75</v>
      </c>
      <c r="L53" s="1">
        <v>42801</v>
      </c>
      <c r="M53" t="s">
        <v>103</v>
      </c>
      <c r="N53">
        <v>100</v>
      </c>
      <c r="Q53" t="s">
        <v>32</v>
      </c>
      <c r="R53" t="s">
        <v>33</v>
      </c>
      <c r="S53">
        <v>0.05</v>
      </c>
    </row>
    <row r="54" spans="1:19" x14ac:dyDescent="0.25">
      <c r="A54" t="s">
        <v>19</v>
      </c>
      <c r="B54" t="s">
        <v>102</v>
      </c>
      <c r="C54">
        <v>12</v>
      </c>
      <c r="D54" s="1">
        <v>42801</v>
      </c>
      <c r="E54" t="s">
        <v>103</v>
      </c>
      <c r="F54">
        <v>0</v>
      </c>
      <c r="G54">
        <v>900008</v>
      </c>
      <c r="H54" t="s">
        <v>112</v>
      </c>
      <c r="I54">
        <v>194</v>
      </c>
      <c r="J54" t="s">
        <v>37</v>
      </c>
      <c r="K54">
        <v>2.75</v>
      </c>
      <c r="L54" s="1">
        <v>42801</v>
      </c>
      <c r="M54" t="s">
        <v>103</v>
      </c>
      <c r="N54">
        <v>194</v>
      </c>
      <c r="Q54" t="s">
        <v>32</v>
      </c>
      <c r="R54" t="s">
        <v>33</v>
      </c>
      <c r="S54">
        <v>0.05</v>
      </c>
    </row>
    <row r="55" spans="1:19" x14ac:dyDescent="0.25">
      <c r="A55" t="s">
        <v>34</v>
      </c>
      <c r="B55" t="s">
        <v>113</v>
      </c>
      <c r="C55">
        <v>13</v>
      </c>
      <c r="D55" s="1">
        <v>42777</v>
      </c>
      <c r="E55" t="s">
        <v>45</v>
      </c>
      <c r="F55">
        <v>0</v>
      </c>
      <c r="G55">
        <v>150025</v>
      </c>
      <c r="H55" t="s">
        <v>114</v>
      </c>
      <c r="I55">
        <v>102</v>
      </c>
      <c r="J55" t="s">
        <v>23</v>
      </c>
      <c r="K55">
        <v>8.99</v>
      </c>
      <c r="L55" s="1">
        <v>42777</v>
      </c>
      <c r="M55" t="s">
        <v>45</v>
      </c>
      <c r="N55">
        <v>102</v>
      </c>
      <c r="Q55" t="s">
        <v>38</v>
      </c>
      <c r="R55" t="s">
        <v>39</v>
      </c>
      <c r="S55">
        <v>2.5000000000000001E-2</v>
      </c>
    </row>
    <row r="56" spans="1:19" x14ac:dyDescent="0.25">
      <c r="A56" t="s">
        <v>28</v>
      </c>
      <c r="B56" t="s">
        <v>115</v>
      </c>
      <c r="C56">
        <v>14</v>
      </c>
      <c r="D56" s="1">
        <v>42803</v>
      </c>
      <c r="E56" t="s">
        <v>63</v>
      </c>
      <c r="F56">
        <v>0</v>
      </c>
      <c r="G56">
        <v>160012</v>
      </c>
      <c r="H56" t="s">
        <v>116</v>
      </c>
      <c r="I56">
        <v>92</v>
      </c>
      <c r="J56" t="s">
        <v>74</v>
      </c>
      <c r="K56">
        <v>2.99</v>
      </c>
      <c r="L56" s="1">
        <v>42803</v>
      </c>
      <c r="M56" t="s">
        <v>63</v>
      </c>
      <c r="N56">
        <v>92</v>
      </c>
      <c r="Q56" t="s">
        <v>38</v>
      </c>
      <c r="R56" t="s">
        <v>39</v>
      </c>
      <c r="S56">
        <v>2.5000000000000001E-2</v>
      </c>
    </row>
    <row r="57" spans="1:19" x14ac:dyDescent="0.25">
      <c r="A57" t="s">
        <v>28</v>
      </c>
      <c r="B57" t="s">
        <v>115</v>
      </c>
      <c r="C57">
        <v>14</v>
      </c>
      <c r="D57" s="1">
        <v>42803</v>
      </c>
      <c r="E57" t="s">
        <v>63</v>
      </c>
      <c r="F57">
        <v>0</v>
      </c>
      <c r="G57">
        <v>160013</v>
      </c>
      <c r="H57" t="s">
        <v>117</v>
      </c>
      <c r="I57">
        <v>70</v>
      </c>
      <c r="J57" t="s">
        <v>74</v>
      </c>
      <c r="K57">
        <v>3.54</v>
      </c>
      <c r="L57" s="1">
        <v>42803</v>
      </c>
      <c r="M57" t="s">
        <v>63</v>
      </c>
      <c r="N57">
        <v>80</v>
      </c>
      <c r="Q57" t="s">
        <v>38</v>
      </c>
      <c r="R57" t="s">
        <v>39</v>
      </c>
      <c r="S57">
        <v>2.5000000000000001E-2</v>
      </c>
    </row>
    <row r="58" spans="1:19" x14ac:dyDescent="0.25">
      <c r="A58" t="s">
        <v>28</v>
      </c>
      <c r="B58" t="s">
        <v>115</v>
      </c>
      <c r="C58">
        <v>14</v>
      </c>
      <c r="D58" s="1">
        <v>42803</v>
      </c>
      <c r="E58" t="s">
        <v>63</v>
      </c>
      <c r="F58">
        <v>0</v>
      </c>
      <c r="G58">
        <v>160014</v>
      </c>
      <c r="H58" t="s">
        <v>118</v>
      </c>
      <c r="I58">
        <v>189</v>
      </c>
      <c r="J58" t="s">
        <v>74</v>
      </c>
      <c r="K58">
        <v>5.64</v>
      </c>
      <c r="L58" s="1">
        <v>42803</v>
      </c>
      <c r="M58" t="s">
        <v>63</v>
      </c>
      <c r="N58">
        <v>189</v>
      </c>
      <c r="Q58" t="s">
        <v>38</v>
      </c>
      <c r="R58" t="s">
        <v>39</v>
      </c>
      <c r="S58">
        <v>2.5000000000000001E-2</v>
      </c>
    </row>
    <row r="59" spans="1:19" x14ac:dyDescent="0.25">
      <c r="A59" t="s">
        <v>119</v>
      </c>
      <c r="B59" t="s">
        <v>120</v>
      </c>
      <c r="C59">
        <v>15</v>
      </c>
      <c r="D59" s="1">
        <v>42804</v>
      </c>
      <c r="E59" t="s">
        <v>103</v>
      </c>
      <c r="F59">
        <v>2</v>
      </c>
      <c r="G59">
        <v>180015</v>
      </c>
      <c r="H59" t="s">
        <v>121</v>
      </c>
      <c r="I59">
        <v>182</v>
      </c>
      <c r="J59" t="s">
        <v>23</v>
      </c>
      <c r="K59">
        <v>2.4849999999999999</v>
      </c>
      <c r="L59" s="1">
        <v>42809</v>
      </c>
      <c r="M59" t="s">
        <v>47</v>
      </c>
      <c r="N59">
        <v>182</v>
      </c>
      <c r="O59">
        <v>2</v>
      </c>
      <c r="P59" t="s">
        <v>69</v>
      </c>
      <c r="Q59" t="s">
        <v>38</v>
      </c>
      <c r="R59" t="s">
        <v>39</v>
      </c>
      <c r="S59">
        <v>2.5000000000000001E-2</v>
      </c>
    </row>
    <row r="60" spans="1:19" x14ac:dyDescent="0.25">
      <c r="A60" t="s">
        <v>70</v>
      </c>
      <c r="B60" t="s">
        <v>122</v>
      </c>
      <c r="C60">
        <v>16</v>
      </c>
      <c r="D60" s="1">
        <v>42805</v>
      </c>
      <c r="E60" t="s">
        <v>45</v>
      </c>
      <c r="F60">
        <v>0</v>
      </c>
      <c r="G60">
        <v>100022</v>
      </c>
      <c r="H60" t="s">
        <v>123</v>
      </c>
      <c r="I60">
        <v>99</v>
      </c>
      <c r="J60" t="s">
        <v>74</v>
      </c>
      <c r="K60">
        <v>4.99</v>
      </c>
      <c r="L60" s="1">
        <v>42805</v>
      </c>
      <c r="M60" t="s">
        <v>45</v>
      </c>
      <c r="N60">
        <v>99</v>
      </c>
      <c r="Q60" t="s">
        <v>32</v>
      </c>
      <c r="R60" t="s">
        <v>33</v>
      </c>
      <c r="S60">
        <v>0.05</v>
      </c>
    </row>
    <row r="61" spans="1:19" x14ac:dyDescent="0.25">
      <c r="A61" t="s">
        <v>70</v>
      </c>
      <c r="B61" t="s">
        <v>122</v>
      </c>
      <c r="C61">
        <v>16</v>
      </c>
      <c r="D61" s="1">
        <v>42805</v>
      </c>
      <c r="E61" t="s">
        <v>45</v>
      </c>
      <c r="F61">
        <v>0</v>
      </c>
      <c r="G61">
        <v>100023</v>
      </c>
      <c r="H61" t="s">
        <v>124</v>
      </c>
      <c r="I61">
        <v>177</v>
      </c>
      <c r="J61" t="s">
        <v>74</v>
      </c>
      <c r="K61">
        <v>3.99</v>
      </c>
      <c r="L61" s="1">
        <v>42805</v>
      </c>
      <c r="M61" t="s">
        <v>45</v>
      </c>
      <c r="N61">
        <v>180</v>
      </c>
      <c r="Q61" t="s">
        <v>38</v>
      </c>
      <c r="R61" t="s">
        <v>39</v>
      </c>
      <c r="S61">
        <v>2.5000000000000001E-2</v>
      </c>
    </row>
    <row r="62" spans="1:19" x14ac:dyDescent="0.25">
      <c r="A62" t="s">
        <v>70</v>
      </c>
      <c r="B62" t="s">
        <v>122</v>
      </c>
      <c r="C62">
        <v>16</v>
      </c>
      <c r="D62" s="1">
        <v>42805</v>
      </c>
      <c r="E62" t="s">
        <v>45</v>
      </c>
      <c r="F62">
        <v>0</v>
      </c>
      <c r="G62">
        <v>100024</v>
      </c>
      <c r="H62" t="s">
        <v>125</v>
      </c>
      <c r="I62">
        <v>95</v>
      </c>
      <c r="J62" t="s">
        <v>74</v>
      </c>
      <c r="K62">
        <v>5.99</v>
      </c>
      <c r="L62" s="1">
        <v>42805</v>
      </c>
      <c r="M62" t="s">
        <v>45</v>
      </c>
      <c r="N62">
        <v>95</v>
      </c>
      <c r="Q62" t="s">
        <v>38</v>
      </c>
      <c r="R62" t="s">
        <v>39</v>
      </c>
      <c r="S62">
        <v>2.5000000000000001E-2</v>
      </c>
    </row>
    <row r="63" spans="1:19" x14ac:dyDescent="0.25">
      <c r="A63" t="s">
        <v>70</v>
      </c>
      <c r="B63" t="s">
        <v>122</v>
      </c>
      <c r="C63">
        <v>16</v>
      </c>
      <c r="D63" s="1">
        <v>42805</v>
      </c>
      <c r="E63" t="s">
        <v>45</v>
      </c>
      <c r="F63">
        <v>0</v>
      </c>
      <c r="G63">
        <v>100025</v>
      </c>
      <c r="H63" t="s">
        <v>126</v>
      </c>
      <c r="I63">
        <v>194</v>
      </c>
      <c r="J63" t="s">
        <v>74</v>
      </c>
      <c r="K63">
        <v>6.99</v>
      </c>
      <c r="L63" s="1">
        <v>42805</v>
      </c>
      <c r="M63" t="s">
        <v>45</v>
      </c>
      <c r="N63">
        <v>194</v>
      </c>
      <c r="Q63" t="s">
        <v>38</v>
      </c>
      <c r="R63" t="s">
        <v>39</v>
      </c>
      <c r="S63">
        <v>2.5000000000000001E-2</v>
      </c>
    </row>
    <row r="64" spans="1:19" x14ac:dyDescent="0.25">
      <c r="A64" t="s">
        <v>119</v>
      </c>
      <c r="B64" t="s">
        <v>120</v>
      </c>
      <c r="C64">
        <v>17</v>
      </c>
      <c r="D64" s="1">
        <v>42806</v>
      </c>
      <c r="E64" t="s">
        <v>63</v>
      </c>
      <c r="F64">
        <v>2</v>
      </c>
      <c r="G64">
        <v>180015</v>
      </c>
      <c r="H64" t="s">
        <v>121</v>
      </c>
      <c r="I64">
        <v>28</v>
      </c>
      <c r="J64" t="s">
        <v>23</v>
      </c>
      <c r="K64">
        <v>2.4849999999999999</v>
      </c>
      <c r="L64" s="1">
        <v>42806</v>
      </c>
      <c r="M64" t="s">
        <v>47</v>
      </c>
      <c r="N64">
        <v>28</v>
      </c>
      <c r="Q64" t="s">
        <v>38</v>
      </c>
      <c r="R64" t="s">
        <v>39</v>
      </c>
      <c r="S64">
        <v>2.5000000000000001E-2</v>
      </c>
    </row>
    <row r="65" spans="1:19" x14ac:dyDescent="0.25">
      <c r="A65" t="s">
        <v>119</v>
      </c>
      <c r="B65" t="s">
        <v>127</v>
      </c>
      <c r="C65">
        <v>18</v>
      </c>
      <c r="D65" s="1">
        <v>42807</v>
      </c>
      <c r="E65" t="s">
        <v>96</v>
      </c>
      <c r="F65">
        <v>2</v>
      </c>
      <c r="G65">
        <v>180013</v>
      </c>
      <c r="H65" t="s">
        <v>128</v>
      </c>
      <c r="I65">
        <v>31</v>
      </c>
      <c r="J65" t="s">
        <v>37</v>
      </c>
      <c r="K65">
        <v>1.25</v>
      </c>
      <c r="L65" s="1">
        <v>42807</v>
      </c>
      <c r="M65" t="s">
        <v>96</v>
      </c>
      <c r="N65">
        <v>40</v>
      </c>
      <c r="O65">
        <v>21</v>
      </c>
      <c r="P65" t="s">
        <v>41</v>
      </c>
      <c r="Q65" t="s">
        <v>38</v>
      </c>
      <c r="R65" t="s">
        <v>39</v>
      </c>
      <c r="S65">
        <v>2.5000000000000001E-2</v>
      </c>
    </row>
    <row r="66" spans="1:19" x14ac:dyDescent="0.25">
      <c r="A66" t="s">
        <v>119</v>
      </c>
      <c r="B66" t="s">
        <v>129</v>
      </c>
      <c r="C66">
        <v>19</v>
      </c>
      <c r="D66" s="1">
        <v>42793</v>
      </c>
      <c r="E66" t="s">
        <v>47</v>
      </c>
      <c r="F66">
        <v>2</v>
      </c>
      <c r="G66">
        <v>180016</v>
      </c>
      <c r="H66" t="s">
        <v>130</v>
      </c>
      <c r="I66">
        <v>39</v>
      </c>
      <c r="J66" t="s">
        <v>31</v>
      </c>
      <c r="K66">
        <v>9.48</v>
      </c>
      <c r="L66" s="1">
        <v>42788</v>
      </c>
      <c r="M66" t="s">
        <v>47</v>
      </c>
      <c r="N66">
        <v>39</v>
      </c>
      <c r="Q66" t="s">
        <v>38</v>
      </c>
      <c r="R66" t="s">
        <v>39</v>
      </c>
      <c r="S66">
        <v>2.5000000000000001E-2</v>
      </c>
    </row>
    <row r="67" spans="1:19" x14ac:dyDescent="0.25">
      <c r="A67" t="s">
        <v>89</v>
      </c>
      <c r="B67" t="s">
        <v>131</v>
      </c>
      <c r="C67">
        <v>20</v>
      </c>
      <c r="D67" s="1">
        <v>42809</v>
      </c>
      <c r="E67" t="s">
        <v>103</v>
      </c>
      <c r="F67">
        <v>1</v>
      </c>
      <c r="G67">
        <v>180018</v>
      </c>
      <c r="H67" t="s">
        <v>132</v>
      </c>
      <c r="I67">
        <v>132</v>
      </c>
      <c r="J67" t="s">
        <v>133</v>
      </c>
      <c r="K67">
        <v>54.21</v>
      </c>
      <c r="L67" s="1">
        <v>42809</v>
      </c>
      <c r="M67" t="s">
        <v>103</v>
      </c>
      <c r="N67">
        <v>132</v>
      </c>
      <c r="Q67" t="s">
        <v>38</v>
      </c>
      <c r="R67" t="s">
        <v>39</v>
      </c>
      <c r="S67">
        <v>2.5000000000000001E-2</v>
      </c>
    </row>
    <row r="68" spans="1:19" x14ac:dyDescent="0.25">
      <c r="A68" t="s">
        <v>119</v>
      </c>
      <c r="B68" t="s">
        <v>134</v>
      </c>
      <c r="C68">
        <v>21</v>
      </c>
      <c r="D68" s="1">
        <v>42809</v>
      </c>
      <c r="E68" t="s">
        <v>103</v>
      </c>
      <c r="F68">
        <v>2</v>
      </c>
      <c r="G68">
        <v>180017</v>
      </c>
      <c r="H68" t="s">
        <v>135</v>
      </c>
      <c r="I68">
        <v>14</v>
      </c>
      <c r="J68" t="s">
        <v>23</v>
      </c>
      <c r="K68">
        <v>0.85</v>
      </c>
      <c r="L68" s="1">
        <v>42809</v>
      </c>
      <c r="M68" t="s">
        <v>103</v>
      </c>
      <c r="N68">
        <v>14</v>
      </c>
      <c r="Q68" t="s">
        <v>32</v>
      </c>
      <c r="R68" t="s">
        <v>33</v>
      </c>
      <c r="S68">
        <v>0.05</v>
      </c>
    </row>
    <row r="69" spans="1:19" x14ac:dyDescent="0.25">
      <c r="A69" t="s">
        <v>34</v>
      </c>
      <c r="B69" t="s">
        <v>136</v>
      </c>
      <c r="C69">
        <v>22</v>
      </c>
      <c r="D69" s="1">
        <v>42809</v>
      </c>
      <c r="E69" t="s">
        <v>137</v>
      </c>
      <c r="F69">
        <v>0</v>
      </c>
      <c r="G69">
        <v>110007</v>
      </c>
      <c r="H69" t="s">
        <v>52</v>
      </c>
      <c r="I69">
        <v>26</v>
      </c>
      <c r="J69" t="s">
        <v>37</v>
      </c>
      <c r="K69">
        <v>599.99</v>
      </c>
      <c r="L69" s="1">
        <v>42809</v>
      </c>
      <c r="M69" t="s">
        <v>137</v>
      </c>
      <c r="N69">
        <v>30</v>
      </c>
      <c r="Q69" t="s">
        <v>26</v>
      </c>
      <c r="R69" t="s">
        <v>27</v>
      </c>
      <c r="S69">
        <v>0</v>
      </c>
    </row>
    <row r="70" spans="1:19" x14ac:dyDescent="0.25">
      <c r="A70" t="s">
        <v>34</v>
      </c>
      <c r="B70" t="s">
        <v>138</v>
      </c>
      <c r="C70">
        <v>23</v>
      </c>
      <c r="D70" s="1">
        <v>42809</v>
      </c>
      <c r="E70" t="s">
        <v>24</v>
      </c>
      <c r="F70">
        <v>0</v>
      </c>
      <c r="G70">
        <v>110009</v>
      </c>
      <c r="H70" t="s">
        <v>54</v>
      </c>
      <c r="I70">
        <v>130</v>
      </c>
      <c r="J70" t="s">
        <v>37</v>
      </c>
      <c r="K70">
        <v>1154.54</v>
      </c>
      <c r="L70" s="1">
        <v>42809</v>
      </c>
      <c r="M70" t="s">
        <v>24</v>
      </c>
      <c r="N70">
        <v>130</v>
      </c>
      <c r="Q70" t="s">
        <v>26</v>
      </c>
      <c r="R70" t="s">
        <v>27</v>
      </c>
      <c r="S70">
        <v>0</v>
      </c>
    </row>
    <row r="71" spans="1:19" x14ac:dyDescent="0.25">
      <c r="A71" t="s">
        <v>119</v>
      </c>
      <c r="B71" t="s">
        <v>139</v>
      </c>
      <c r="C71">
        <v>24</v>
      </c>
      <c r="D71" s="1">
        <v>42809</v>
      </c>
      <c r="E71" t="s">
        <v>96</v>
      </c>
      <c r="F71">
        <v>2</v>
      </c>
      <c r="G71">
        <v>180014</v>
      </c>
      <c r="H71" t="s">
        <v>140</v>
      </c>
      <c r="I71">
        <v>80</v>
      </c>
      <c r="J71" t="s">
        <v>23</v>
      </c>
      <c r="K71">
        <v>0.52</v>
      </c>
      <c r="L71" s="1">
        <v>42809</v>
      </c>
      <c r="M71" t="s">
        <v>96</v>
      </c>
      <c r="N71">
        <v>80</v>
      </c>
      <c r="Q71" t="s">
        <v>38</v>
      </c>
      <c r="R71" t="s">
        <v>39</v>
      </c>
      <c r="S71">
        <v>2.5000000000000001E-2</v>
      </c>
    </row>
    <row r="72" spans="1:19" x14ac:dyDescent="0.25">
      <c r="A72" t="s">
        <v>34</v>
      </c>
      <c r="B72" t="s">
        <v>35</v>
      </c>
      <c r="C72">
        <v>25</v>
      </c>
      <c r="D72" s="1">
        <v>42810</v>
      </c>
      <c r="E72" t="s">
        <v>80</v>
      </c>
      <c r="F72">
        <v>0</v>
      </c>
      <c r="G72">
        <v>300014</v>
      </c>
      <c r="H72" t="s">
        <v>42</v>
      </c>
      <c r="I72">
        <v>23</v>
      </c>
      <c r="J72" t="s">
        <v>37</v>
      </c>
      <c r="K72">
        <v>204.54</v>
      </c>
      <c r="L72" s="1">
        <v>42810</v>
      </c>
      <c r="M72" t="s">
        <v>80</v>
      </c>
      <c r="N72">
        <v>20</v>
      </c>
      <c r="Q72" t="s">
        <v>38</v>
      </c>
      <c r="R72" t="s">
        <v>39</v>
      </c>
      <c r="S72">
        <v>2.5000000000000001E-2</v>
      </c>
    </row>
    <row r="73" spans="1:19" x14ac:dyDescent="0.25">
      <c r="A73" t="s">
        <v>43</v>
      </c>
      <c r="B73" t="s">
        <v>44</v>
      </c>
      <c r="C73">
        <v>26</v>
      </c>
      <c r="D73" s="1">
        <v>42811</v>
      </c>
      <c r="E73" t="s">
        <v>67</v>
      </c>
      <c r="F73">
        <v>1</v>
      </c>
      <c r="G73">
        <v>110006</v>
      </c>
      <c r="H73" t="s">
        <v>51</v>
      </c>
      <c r="I73">
        <v>65</v>
      </c>
      <c r="J73" t="s">
        <v>37</v>
      </c>
      <c r="K73">
        <v>854</v>
      </c>
      <c r="L73" s="1">
        <v>42811</v>
      </c>
      <c r="M73" t="s">
        <v>67</v>
      </c>
      <c r="N73">
        <v>65</v>
      </c>
      <c r="Q73" t="s">
        <v>26</v>
      </c>
      <c r="R73" t="s">
        <v>27</v>
      </c>
      <c r="S73">
        <v>0</v>
      </c>
    </row>
    <row r="74" spans="1:19" x14ac:dyDescent="0.25">
      <c r="A74" t="s">
        <v>56</v>
      </c>
      <c r="B74" t="s">
        <v>57</v>
      </c>
      <c r="C74">
        <v>27</v>
      </c>
      <c r="D74" s="1">
        <v>42812</v>
      </c>
      <c r="E74" t="s">
        <v>141</v>
      </c>
      <c r="F74">
        <v>0</v>
      </c>
      <c r="G74">
        <v>500020</v>
      </c>
      <c r="H74" t="s">
        <v>59</v>
      </c>
      <c r="I74">
        <v>24</v>
      </c>
      <c r="J74" t="s">
        <v>37</v>
      </c>
      <c r="K74">
        <v>799.99</v>
      </c>
      <c r="L74" s="1">
        <v>42812</v>
      </c>
      <c r="M74" t="s">
        <v>47</v>
      </c>
      <c r="N74">
        <v>24</v>
      </c>
      <c r="Q74" t="s">
        <v>26</v>
      </c>
      <c r="R74" t="s">
        <v>27</v>
      </c>
      <c r="S74">
        <v>0</v>
      </c>
    </row>
    <row r="75" spans="1:19" x14ac:dyDescent="0.25">
      <c r="A75" t="s">
        <v>34</v>
      </c>
      <c r="B75" t="s">
        <v>62</v>
      </c>
      <c r="C75">
        <v>28</v>
      </c>
      <c r="D75" s="1">
        <v>42822</v>
      </c>
      <c r="E75" t="s">
        <v>47</v>
      </c>
      <c r="F75">
        <v>0</v>
      </c>
      <c r="G75">
        <v>500013</v>
      </c>
      <c r="H75" t="s">
        <v>64</v>
      </c>
      <c r="I75">
        <v>127</v>
      </c>
      <c r="J75" t="s">
        <v>37</v>
      </c>
      <c r="K75">
        <v>230</v>
      </c>
      <c r="L75" s="1">
        <v>42820</v>
      </c>
      <c r="M75" t="s">
        <v>47</v>
      </c>
      <c r="N75">
        <v>120</v>
      </c>
      <c r="Q75" t="s">
        <v>26</v>
      </c>
      <c r="R75" t="s">
        <v>27</v>
      </c>
      <c r="S75">
        <v>0</v>
      </c>
    </row>
    <row r="76" spans="1:19" x14ac:dyDescent="0.25">
      <c r="A76" t="s">
        <v>34</v>
      </c>
      <c r="B76" t="s">
        <v>62</v>
      </c>
      <c r="C76">
        <v>28</v>
      </c>
      <c r="D76" s="1">
        <v>42822</v>
      </c>
      <c r="E76" t="s">
        <v>47</v>
      </c>
      <c r="F76">
        <v>0</v>
      </c>
      <c r="G76">
        <v>500016</v>
      </c>
      <c r="H76" t="s">
        <v>65</v>
      </c>
      <c r="I76">
        <v>39</v>
      </c>
      <c r="J76" t="s">
        <v>37</v>
      </c>
      <c r="K76">
        <v>99.99</v>
      </c>
      <c r="L76" s="1">
        <v>42820</v>
      </c>
      <c r="M76" t="s">
        <v>47</v>
      </c>
      <c r="N76">
        <v>39</v>
      </c>
      <c r="Q76" t="s">
        <v>26</v>
      </c>
      <c r="R76" t="s">
        <v>27</v>
      </c>
      <c r="S76">
        <v>0</v>
      </c>
    </row>
    <row r="77" spans="1:19" x14ac:dyDescent="0.25">
      <c r="A77" t="s">
        <v>34</v>
      </c>
      <c r="B77" t="s">
        <v>62</v>
      </c>
      <c r="C77">
        <v>28</v>
      </c>
      <c r="D77" s="1">
        <v>42822</v>
      </c>
      <c r="E77" t="s">
        <v>47</v>
      </c>
      <c r="F77">
        <v>0</v>
      </c>
      <c r="G77">
        <v>500019</v>
      </c>
      <c r="H77" t="s">
        <v>66</v>
      </c>
      <c r="I77">
        <v>183</v>
      </c>
      <c r="J77" t="s">
        <v>37</v>
      </c>
      <c r="K77">
        <v>599</v>
      </c>
      <c r="L77" s="1">
        <v>42820</v>
      </c>
      <c r="M77" t="s">
        <v>47</v>
      </c>
      <c r="N77">
        <v>183</v>
      </c>
      <c r="Q77" t="s">
        <v>26</v>
      </c>
      <c r="R77" t="s">
        <v>27</v>
      </c>
      <c r="S77">
        <v>0</v>
      </c>
    </row>
    <row r="78" spans="1:19" x14ac:dyDescent="0.25">
      <c r="A78" t="s">
        <v>34</v>
      </c>
      <c r="B78" t="s">
        <v>62</v>
      </c>
      <c r="C78">
        <v>28</v>
      </c>
      <c r="D78" s="1">
        <v>42822</v>
      </c>
      <c r="E78" t="s">
        <v>47</v>
      </c>
      <c r="F78">
        <v>0</v>
      </c>
      <c r="G78">
        <v>500022</v>
      </c>
      <c r="H78" t="s">
        <v>61</v>
      </c>
      <c r="I78">
        <v>54</v>
      </c>
      <c r="J78" t="s">
        <v>37</v>
      </c>
      <c r="K78">
        <v>999.99</v>
      </c>
      <c r="L78" s="1">
        <v>42820</v>
      </c>
      <c r="M78" t="s">
        <v>47</v>
      </c>
      <c r="N78">
        <v>54</v>
      </c>
      <c r="Q78" t="s">
        <v>26</v>
      </c>
      <c r="R78" t="s">
        <v>27</v>
      </c>
      <c r="S78">
        <v>0</v>
      </c>
    </row>
    <row r="79" spans="1:19" x14ac:dyDescent="0.25">
      <c r="A79" t="s">
        <v>34</v>
      </c>
      <c r="B79" t="s">
        <v>62</v>
      </c>
      <c r="C79">
        <v>28</v>
      </c>
      <c r="D79" s="1">
        <v>42822</v>
      </c>
      <c r="E79" t="s">
        <v>47</v>
      </c>
      <c r="F79">
        <v>0</v>
      </c>
      <c r="G79">
        <v>500025</v>
      </c>
      <c r="H79" t="s">
        <v>68</v>
      </c>
      <c r="I79">
        <v>27</v>
      </c>
      <c r="J79" t="s">
        <v>37</v>
      </c>
      <c r="K79">
        <v>250</v>
      </c>
      <c r="L79" s="1">
        <v>42820</v>
      </c>
      <c r="M79" t="s">
        <v>47</v>
      </c>
      <c r="N79">
        <v>27</v>
      </c>
      <c r="Q79" t="s">
        <v>26</v>
      </c>
      <c r="R79" t="s">
        <v>27</v>
      </c>
      <c r="S79">
        <v>0</v>
      </c>
    </row>
    <row r="80" spans="1:19" x14ac:dyDescent="0.25">
      <c r="A80" t="s">
        <v>28</v>
      </c>
      <c r="B80" t="s">
        <v>29</v>
      </c>
      <c r="C80">
        <v>29</v>
      </c>
      <c r="D80" s="1">
        <v>42814</v>
      </c>
      <c r="E80" t="s">
        <v>137</v>
      </c>
      <c r="F80">
        <v>0</v>
      </c>
      <c r="G80">
        <v>800058</v>
      </c>
      <c r="H80" t="s">
        <v>97</v>
      </c>
      <c r="I80">
        <v>114</v>
      </c>
      <c r="J80" t="s">
        <v>31</v>
      </c>
      <c r="K80">
        <v>3.5</v>
      </c>
      <c r="L80" s="1">
        <v>42814</v>
      </c>
      <c r="M80" t="s">
        <v>137</v>
      </c>
      <c r="N80">
        <v>120</v>
      </c>
      <c r="Q80" t="s">
        <v>32</v>
      </c>
      <c r="R80" t="s">
        <v>33</v>
      </c>
      <c r="S80">
        <v>0.05</v>
      </c>
    </row>
    <row r="81" spans="1:19" x14ac:dyDescent="0.25">
      <c r="A81" t="s">
        <v>70</v>
      </c>
      <c r="B81" t="s">
        <v>122</v>
      </c>
      <c r="C81">
        <v>30</v>
      </c>
      <c r="D81" s="1">
        <v>42815</v>
      </c>
      <c r="E81" t="s">
        <v>96</v>
      </c>
      <c r="F81">
        <v>0</v>
      </c>
      <c r="G81">
        <v>100024</v>
      </c>
      <c r="H81" t="s">
        <v>125</v>
      </c>
      <c r="I81">
        <v>40</v>
      </c>
      <c r="J81" t="s">
        <v>74</v>
      </c>
      <c r="K81">
        <v>5.99</v>
      </c>
      <c r="L81" s="1">
        <v>42815</v>
      </c>
      <c r="M81" t="s">
        <v>96</v>
      </c>
      <c r="N81">
        <v>40</v>
      </c>
      <c r="Q81" t="s">
        <v>38</v>
      </c>
      <c r="R81" t="s">
        <v>39</v>
      </c>
      <c r="S81">
        <v>2.5000000000000001E-2</v>
      </c>
    </row>
    <row r="82" spans="1:19" x14ac:dyDescent="0.25">
      <c r="A82" t="s">
        <v>70</v>
      </c>
      <c r="B82" t="s">
        <v>71</v>
      </c>
      <c r="C82">
        <v>31</v>
      </c>
      <c r="D82" s="1">
        <v>42821</v>
      </c>
      <c r="E82" t="s">
        <v>47</v>
      </c>
      <c r="F82">
        <v>0</v>
      </c>
      <c r="G82">
        <v>100031</v>
      </c>
      <c r="H82" t="s">
        <v>142</v>
      </c>
      <c r="I82">
        <v>109</v>
      </c>
      <c r="J82" t="s">
        <v>74</v>
      </c>
      <c r="K82">
        <v>4.99</v>
      </c>
      <c r="L82" s="1">
        <v>42821</v>
      </c>
      <c r="M82" t="s">
        <v>47</v>
      </c>
      <c r="N82">
        <v>109</v>
      </c>
      <c r="Q82" t="s">
        <v>38</v>
      </c>
      <c r="R82" t="s">
        <v>39</v>
      </c>
      <c r="S82">
        <v>2.5000000000000001E-2</v>
      </c>
    </row>
    <row r="83" spans="1:19" x14ac:dyDescent="0.25">
      <c r="A83" t="s">
        <v>70</v>
      </c>
      <c r="B83" t="s">
        <v>71</v>
      </c>
      <c r="C83">
        <v>31</v>
      </c>
      <c r="D83" s="1">
        <v>42821</v>
      </c>
      <c r="E83" t="s">
        <v>47</v>
      </c>
      <c r="F83">
        <v>0</v>
      </c>
      <c r="G83">
        <v>100032</v>
      </c>
      <c r="H83" t="s">
        <v>143</v>
      </c>
      <c r="I83">
        <v>183</v>
      </c>
      <c r="J83" t="s">
        <v>74</v>
      </c>
      <c r="K83">
        <v>4.99</v>
      </c>
      <c r="L83" s="1">
        <v>42821</v>
      </c>
      <c r="M83" t="s">
        <v>103</v>
      </c>
      <c r="N83">
        <v>183</v>
      </c>
      <c r="Q83" t="s">
        <v>38</v>
      </c>
      <c r="R83" t="s">
        <v>39</v>
      </c>
      <c r="S83">
        <v>2.5000000000000001E-2</v>
      </c>
    </row>
    <row r="84" spans="1:19" x14ac:dyDescent="0.25">
      <c r="A84" t="s">
        <v>70</v>
      </c>
      <c r="B84" t="s">
        <v>71</v>
      </c>
      <c r="C84">
        <v>31</v>
      </c>
      <c r="D84" s="1">
        <v>42821</v>
      </c>
      <c r="E84" t="s">
        <v>47</v>
      </c>
      <c r="F84">
        <v>0</v>
      </c>
      <c r="G84">
        <v>100033</v>
      </c>
      <c r="H84" t="s">
        <v>144</v>
      </c>
      <c r="I84">
        <v>167</v>
      </c>
      <c r="J84" t="s">
        <v>74</v>
      </c>
      <c r="K84">
        <v>5.5</v>
      </c>
      <c r="L84" s="1">
        <v>42821</v>
      </c>
      <c r="M84" t="s">
        <v>47</v>
      </c>
      <c r="N84">
        <v>167</v>
      </c>
      <c r="Q84" t="s">
        <v>38</v>
      </c>
      <c r="R84" t="s">
        <v>39</v>
      </c>
      <c r="S84">
        <v>2.5000000000000001E-2</v>
      </c>
    </row>
    <row r="85" spans="1:19" x14ac:dyDescent="0.25">
      <c r="A85" t="s">
        <v>70</v>
      </c>
      <c r="B85" t="s">
        <v>145</v>
      </c>
      <c r="C85">
        <v>32</v>
      </c>
      <c r="D85" s="1">
        <v>42822</v>
      </c>
      <c r="E85" t="s">
        <v>103</v>
      </c>
      <c r="F85">
        <v>0</v>
      </c>
      <c r="G85">
        <v>100034</v>
      </c>
      <c r="H85" t="s">
        <v>146</v>
      </c>
      <c r="I85">
        <v>100</v>
      </c>
      <c r="J85" t="s">
        <v>74</v>
      </c>
      <c r="K85">
        <v>2.99</v>
      </c>
      <c r="L85" s="1">
        <v>42822</v>
      </c>
      <c r="M85" t="s">
        <v>103</v>
      </c>
      <c r="N85">
        <v>100</v>
      </c>
      <c r="O85">
        <v>32</v>
      </c>
      <c r="P85" t="s">
        <v>69</v>
      </c>
      <c r="Q85" t="s">
        <v>38</v>
      </c>
      <c r="R85" t="s">
        <v>39</v>
      </c>
      <c r="S85">
        <v>2.5000000000000001E-2</v>
      </c>
    </row>
    <row r="86" spans="1:19" x14ac:dyDescent="0.25">
      <c r="A86" t="s">
        <v>70</v>
      </c>
      <c r="B86" t="s">
        <v>145</v>
      </c>
      <c r="C86">
        <v>32</v>
      </c>
      <c r="D86" s="1">
        <v>42822</v>
      </c>
      <c r="E86" t="s">
        <v>103</v>
      </c>
      <c r="F86">
        <v>0</v>
      </c>
      <c r="G86">
        <v>100035</v>
      </c>
      <c r="H86" t="s">
        <v>147</v>
      </c>
      <c r="I86">
        <v>59</v>
      </c>
      <c r="J86" t="s">
        <v>74</v>
      </c>
      <c r="K86">
        <v>175.21</v>
      </c>
      <c r="L86" s="1">
        <v>42822</v>
      </c>
      <c r="M86" t="s">
        <v>103</v>
      </c>
      <c r="N86">
        <v>60</v>
      </c>
      <c r="Q86" t="s">
        <v>38</v>
      </c>
      <c r="R86" t="s">
        <v>39</v>
      </c>
      <c r="S86">
        <v>2.5000000000000001E-2</v>
      </c>
    </row>
    <row r="87" spans="1:19" x14ac:dyDescent="0.25">
      <c r="A87" t="s">
        <v>43</v>
      </c>
      <c r="B87" t="s">
        <v>148</v>
      </c>
      <c r="C87">
        <v>33</v>
      </c>
      <c r="D87" s="1">
        <v>42821</v>
      </c>
      <c r="E87" t="s">
        <v>24</v>
      </c>
      <c r="F87">
        <v>1</v>
      </c>
      <c r="G87">
        <v>110002</v>
      </c>
      <c r="H87" t="s">
        <v>46</v>
      </c>
      <c r="I87">
        <v>162</v>
      </c>
      <c r="J87" t="s">
        <v>37</v>
      </c>
      <c r="K87">
        <v>854</v>
      </c>
      <c r="L87" s="1">
        <v>42821</v>
      </c>
      <c r="M87" t="s">
        <v>24</v>
      </c>
      <c r="N87">
        <v>162</v>
      </c>
      <c r="Q87" t="s">
        <v>26</v>
      </c>
      <c r="R87" t="s">
        <v>27</v>
      </c>
      <c r="S87">
        <v>0</v>
      </c>
    </row>
    <row r="88" spans="1:19" x14ac:dyDescent="0.25">
      <c r="A88" t="s">
        <v>43</v>
      </c>
      <c r="B88" t="s">
        <v>148</v>
      </c>
      <c r="C88">
        <v>33</v>
      </c>
      <c r="D88" s="1">
        <v>42821</v>
      </c>
      <c r="E88" t="s">
        <v>24</v>
      </c>
      <c r="F88">
        <v>1</v>
      </c>
      <c r="G88">
        <v>110003</v>
      </c>
      <c r="H88" t="s">
        <v>48</v>
      </c>
      <c r="I88">
        <v>196</v>
      </c>
      <c r="J88" t="s">
        <v>37</v>
      </c>
      <c r="K88">
        <v>654</v>
      </c>
      <c r="L88" s="1">
        <v>42821</v>
      </c>
      <c r="M88" t="s">
        <v>24</v>
      </c>
      <c r="N88">
        <v>196</v>
      </c>
      <c r="Q88" t="s">
        <v>26</v>
      </c>
      <c r="R88" t="s">
        <v>27</v>
      </c>
      <c r="S88">
        <v>0</v>
      </c>
    </row>
    <row r="89" spans="1:19" x14ac:dyDescent="0.25">
      <c r="A89" t="s">
        <v>43</v>
      </c>
      <c r="B89" t="s">
        <v>148</v>
      </c>
      <c r="C89">
        <v>33</v>
      </c>
      <c r="D89" s="1">
        <v>42821</v>
      </c>
      <c r="E89" t="s">
        <v>24</v>
      </c>
      <c r="F89">
        <v>1</v>
      </c>
      <c r="G89">
        <v>110004</v>
      </c>
      <c r="H89" t="s">
        <v>49</v>
      </c>
      <c r="I89">
        <v>129</v>
      </c>
      <c r="J89" t="s">
        <v>37</v>
      </c>
      <c r="K89">
        <v>654</v>
      </c>
      <c r="L89" s="1">
        <v>42821</v>
      </c>
      <c r="M89" t="s">
        <v>80</v>
      </c>
      <c r="N89">
        <v>129</v>
      </c>
      <c r="Q89" t="s">
        <v>26</v>
      </c>
      <c r="R89" t="s">
        <v>27</v>
      </c>
      <c r="S89">
        <v>0</v>
      </c>
    </row>
    <row r="90" spans="1:19" x14ac:dyDescent="0.25">
      <c r="A90" t="s">
        <v>56</v>
      </c>
      <c r="B90" t="s">
        <v>79</v>
      </c>
      <c r="C90">
        <v>34</v>
      </c>
      <c r="D90" s="1">
        <v>42844</v>
      </c>
      <c r="E90" t="s">
        <v>80</v>
      </c>
      <c r="F90">
        <v>0</v>
      </c>
      <c r="G90">
        <v>500014</v>
      </c>
      <c r="H90" t="s">
        <v>83</v>
      </c>
      <c r="I90">
        <v>52</v>
      </c>
      <c r="J90" t="s">
        <v>37</v>
      </c>
      <c r="K90">
        <v>89.99</v>
      </c>
      <c r="L90" s="1">
        <v>42844</v>
      </c>
      <c r="M90" t="s">
        <v>80</v>
      </c>
      <c r="N90">
        <v>50</v>
      </c>
      <c r="Q90" t="s">
        <v>26</v>
      </c>
      <c r="R90" t="s">
        <v>27</v>
      </c>
      <c r="S90">
        <v>0</v>
      </c>
    </row>
    <row r="91" spans="1:19" x14ac:dyDescent="0.25">
      <c r="A91" t="s">
        <v>56</v>
      </c>
      <c r="B91" t="s">
        <v>79</v>
      </c>
      <c r="C91">
        <v>34</v>
      </c>
      <c r="D91" s="1">
        <v>42844</v>
      </c>
      <c r="E91" t="s">
        <v>80</v>
      </c>
      <c r="F91">
        <v>0</v>
      </c>
      <c r="G91">
        <v>500015</v>
      </c>
      <c r="H91" t="s">
        <v>84</v>
      </c>
      <c r="I91">
        <v>199</v>
      </c>
      <c r="J91" t="s">
        <v>37</v>
      </c>
      <c r="K91">
        <v>89.99</v>
      </c>
      <c r="L91" s="1">
        <v>42844</v>
      </c>
      <c r="M91" t="s">
        <v>80</v>
      </c>
      <c r="N91">
        <v>199</v>
      </c>
      <c r="O91">
        <v>5</v>
      </c>
      <c r="P91" t="s">
        <v>25</v>
      </c>
      <c r="Q91" t="s">
        <v>26</v>
      </c>
      <c r="R91" t="s">
        <v>27</v>
      </c>
      <c r="S91">
        <v>0</v>
      </c>
    </row>
    <row r="92" spans="1:19" x14ac:dyDescent="0.25">
      <c r="A92" t="s">
        <v>56</v>
      </c>
      <c r="B92" t="s">
        <v>79</v>
      </c>
      <c r="C92">
        <v>34</v>
      </c>
      <c r="D92" s="1">
        <v>42844</v>
      </c>
      <c r="E92" t="s">
        <v>80</v>
      </c>
      <c r="F92">
        <v>0</v>
      </c>
      <c r="G92">
        <v>500017</v>
      </c>
      <c r="H92" t="s">
        <v>85</v>
      </c>
      <c r="I92">
        <v>154</v>
      </c>
      <c r="J92" t="s">
        <v>37</v>
      </c>
      <c r="K92">
        <v>450.25</v>
      </c>
      <c r="L92" s="1">
        <v>42844</v>
      </c>
      <c r="M92" t="s">
        <v>80</v>
      </c>
      <c r="N92">
        <v>154</v>
      </c>
      <c r="Q92" t="s">
        <v>26</v>
      </c>
      <c r="R92" t="s">
        <v>27</v>
      </c>
      <c r="S92">
        <v>0</v>
      </c>
    </row>
    <row r="93" spans="1:19" x14ac:dyDescent="0.25">
      <c r="A93" t="s">
        <v>89</v>
      </c>
      <c r="B93" t="s">
        <v>90</v>
      </c>
      <c r="C93">
        <v>35</v>
      </c>
      <c r="D93" s="1">
        <v>42851</v>
      </c>
      <c r="E93" t="s">
        <v>63</v>
      </c>
      <c r="F93">
        <v>1</v>
      </c>
      <c r="G93">
        <v>700003</v>
      </c>
      <c r="H93" t="s">
        <v>91</v>
      </c>
      <c r="I93">
        <v>148</v>
      </c>
      <c r="J93" t="s">
        <v>74</v>
      </c>
      <c r="K93">
        <v>5.99</v>
      </c>
      <c r="L93" s="1">
        <v>42851</v>
      </c>
      <c r="M93" t="s">
        <v>63</v>
      </c>
      <c r="N93">
        <v>148</v>
      </c>
      <c r="Q93" t="s">
        <v>38</v>
      </c>
      <c r="R93" t="s">
        <v>39</v>
      </c>
      <c r="S93">
        <v>2.5000000000000001E-2</v>
      </c>
    </row>
    <row r="94" spans="1:19" x14ac:dyDescent="0.25">
      <c r="A94" t="s">
        <v>89</v>
      </c>
      <c r="B94" t="s">
        <v>90</v>
      </c>
      <c r="C94">
        <v>35</v>
      </c>
      <c r="D94" s="1">
        <v>42851</v>
      </c>
      <c r="E94" t="s">
        <v>63</v>
      </c>
      <c r="F94">
        <v>1</v>
      </c>
      <c r="G94">
        <v>700004</v>
      </c>
      <c r="H94" t="s">
        <v>149</v>
      </c>
      <c r="I94">
        <v>145</v>
      </c>
      <c r="J94" t="s">
        <v>74</v>
      </c>
      <c r="K94">
        <v>5.99</v>
      </c>
      <c r="L94" s="1">
        <v>42851</v>
      </c>
      <c r="M94" t="s">
        <v>63</v>
      </c>
      <c r="N94">
        <v>150</v>
      </c>
      <c r="Q94" t="s">
        <v>38</v>
      </c>
      <c r="R94" t="s">
        <v>39</v>
      </c>
      <c r="S94">
        <v>2.5000000000000001E-2</v>
      </c>
    </row>
    <row r="95" spans="1:19" x14ac:dyDescent="0.25">
      <c r="A95" t="s">
        <v>28</v>
      </c>
      <c r="B95" t="s">
        <v>92</v>
      </c>
      <c r="C95">
        <v>36</v>
      </c>
      <c r="D95" s="1">
        <v>42852</v>
      </c>
      <c r="E95" t="s">
        <v>72</v>
      </c>
      <c r="F95">
        <v>0</v>
      </c>
      <c r="G95">
        <v>800057</v>
      </c>
      <c r="H95" t="s">
        <v>95</v>
      </c>
      <c r="I95">
        <v>125</v>
      </c>
      <c r="J95" t="s">
        <v>31</v>
      </c>
      <c r="K95">
        <v>3.5</v>
      </c>
      <c r="L95" s="1">
        <v>42852</v>
      </c>
      <c r="M95" t="s">
        <v>72</v>
      </c>
      <c r="N95">
        <v>125</v>
      </c>
      <c r="Q95" t="s">
        <v>32</v>
      </c>
      <c r="R95" t="s">
        <v>33</v>
      </c>
      <c r="S95">
        <v>0.05</v>
      </c>
    </row>
    <row r="96" spans="1:19" x14ac:dyDescent="0.25">
      <c r="A96" t="s">
        <v>28</v>
      </c>
      <c r="B96" t="s">
        <v>92</v>
      </c>
      <c r="C96">
        <v>36</v>
      </c>
      <c r="D96" s="1">
        <v>42852</v>
      </c>
      <c r="E96" t="s">
        <v>72</v>
      </c>
      <c r="F96">
        <v>0</v>
      </c>
      <c r="G96">
        <v>800058</v>
      </c>
      <c r="H96" t="s">
        <v>97</v>
      </c>
      <c r="I96">
        <v>92</v>
      </c>
      <c r="J96" t="s">
        <v>31</v>
      </c>
      <c r="K96">
        <v>3.5</v>
      </c>
      <c r="L96" s="1">
        <v>42852</v>
      </c>
      <c r="M96" t="s">
        <v>72</v>
      </c>
      <c r="N96">
        <v>92</v>
      </c>
      <c r="O96">
        <v>4</v>
      </c>
      <c r="P96" t="s">
        <v>41</v>
      </c>
      <c r="Q96" t="s">
        <v>32</v>
      </c>
      <c r="R96" t="s">
        <v>33</v>
      </c>
      <c r="S96">
        <v>0.05</v>
      </c>
    </row>
    <row r="97" spans="1:19" x14ac:dyDescent="0.25">
      <c r="A97" t="s">
        <v>28</v>
      </c>
      <c r="B97" t="s">
        <v>92</v>
      </c>
      <c r="C97">
        <v>36</v>
      </c>
      <c r="D97" s="1">
        <v>42852</v>
      </c>
      <c r="E97" t="s">
        <v>72</v>
      </c>
      <c r="F97">
        <v>0</v>
      </c>
      <c r="G97">
        <v>800059</v>
      </c>
      <c r="H97" t="s">
        <v>98</v>
      </c>
      <c r="I97">
        <v>130</v>
      </c>
      <c r="J97" t="s">
        <v>31</v>
      </c>
      <c r="K97">
        <v>3.5</v>
      </c>
      <c r="L97" s="1">
        <v>42852</v>
      </c>
      <c r="M97" t="s">
        <v>72</v>
      </c>
      <c r="N97">
        <v>130</v>
      </c>
      <c r="Q97" t="s">
        <v>32</v>
      </c>
      <c r="R97" t="s">
        <v>33</v>
      </c>
      <c r="S97">
        <v>0.05</v>
      </c>
    </row>
    <row r="98" spans="1:19" x14ac:dyDescent="0.25">
      <c r="A98" t="s">
        <v>28</v>
      </c>
      <c r="B98" t="s">
        <v>92</v>
      </c>
      <c r="C98">
        <v>36</v>
      </c>
      <c r="D98" s="1">
        <v>42852</v>
      </c>
      <c r="E98" t="s">
        <v>72</v>
      </c>
      <c r="F98">
        <v>0</v>
      </c>
      <c r="G98">
        <v>800060</v>
      </c>
      <c r="H98" t="s">
        <v>150</v>
      </c>
      <c r="I98">
        <v>157</v>
      </c>
      <c r="J98" t="s">
        <v>31</v>
      </c>
      <c r="K98">
        <v>3.5</v>
      </c>
      <c r="L98" s="1">
        <v>42852</v>
      </c>
      <c r="M98" t="s">
        <v>67</v>
      </c>
      <c r="N98">
        <v>160</v>
      </c>
      <c r="O98">
        <v>11</v>
      </c>
      <c r="P98" t="s">
        <v>25</v>
      </c>
      <c r="Q98" t="s">
        <v>32</v>
      </c>
      <c r="R98" t="s">
        <v>33</v>
      </c>
      <c r="S98">
        <v>0.05</v>
      </c>
    </row>
    <row r="99" spans="1:19" x14ac:dyDescent="0.25">
      <c r="A99" t="s">
        <v>28</v>
      </c>
      <c r="B99" t="s">
        <v>92</v>
      </c>
      <c r="C99">
        <v>36</v>
      </c>
      <c r="D99" s="1">
        <v>42852</v>
      </c>
      <c r="E99" t="s">
        <v>72</v>
      </c>
      <c r="F99">
        <v>0</v>
      </c>
      <c r="G99">
        <v>800061</v>
      </c>
      <c r="H99" t="s">
        <v>151</v>
      </c>
      <c r="I99">
        <v>174</v>
      </c>
      <c r="J99" t="s">
        <v>31</v>
      </c>
      <c r="K99">
        <v>3.5</v>
      </c>
      <c r="L99" s="1">
        <v>42852</v>
      </c>
      <c r="M99" t="s">
        <v>67</v>
      </c>
      <c r="N99">
        <v>175</v>
      </c>
      <c r="Q99" t="s">
        <v>32</v>
      </c>
      <c r="R99" t="s">
        <v>33</v>
      </c>
      <c r="S99">
        <v>0.05</v>
      </c>
    </row>
    <row r="100" spans="1:19" x14ac:dyDescent="0.25">
      <c r="A100" t="s">
        <v>28</v>
      </c>
      <c r="B100" t="s">
        <v>92</v>
      </c>
      <c r="C100">
        <v>36</v>
      </c>
      <c r="D100" s="1">
        <v>42852</v>
      </c>
      <c r="E100" t="s">
        <v>72</v>
      </c>
      <c r="F100">
        <v>0</v>
      </c>
      <c r="G100">
        <v>800062</v>
      </c>
      <c r="H100" t="s">
        <v>152</v>
      </c>
      <c r="I100">
        <v>65</v>
      </c>
      <c r="J100" t="s">
        <v>31</v>
      </c>
      <c r="K100">
        <v>3.5</v>
      </c>
      <c r="L100" s="1">
        <v>42852</v>
      </c>
      <c r="M100" t="s">
        <v>72</v>
      </c>
      <c r="N100">
        <v>65</v>
      </c>
      <c r="Q100" t="s">
        <v>32</v>
      </c>
      <c r="R100" t="s">
        <v>33</v>
      </c>
      <c r="S100">
        <v>0.05</v>
      </c>
    </row>
    <row r="101" spans="1:19" x14ac:dyDescent="0.25">
      <c r="A101" t="s">
        <v>28</v>
      </c>
      <c r="B101" t="s">
        <v>92</v>
      </c>
      <c r="C101">
        <v>36</v>
      </c>
      <c r="D101" s="1">
        <v>42852</v>
      </c>
      <c r="E101" t="s">
        <v>72</v>
      </c>
      <c r="F101">
        <v>0</v>
      </c>
      <c r="G101">
        <v>800063</v>
      </c>
      <c r="H101" t="s">
        <v>99</v>
      </c>
      <c r="I101">
        <v>88</v>
      </c>
      <c r="J101" t="s">
        <v>31</v>
      </c>
      <c r="K101">
        <v>3.5</v>
      </c>
      <c r="L101" s="1">
        <v>42852</v>
      </c>
      <c r="M101" t="s">
        <v>72</v>
      </c>
      <c r="N101">
        <v>88</v>
      </c>
      <c r="Q101" t="s">
        <v>32</v>
      </c>
      <c r="R101" t="s">
        <v>33</v>
      </c>
      <c r="S101">
        <v>0.05</v>
      </c>
    </row>
    <row r="102" spans="1:19" x14ac:dyDescent="0.25">
      <c r="A102" t="s">
        <v>28</v>
      </c>
      <c r="B102" t="s">
        <v>92</v>
      </c>
      <c r="C102">
        <v>36</v>
      </c>
      <c r="D102" s="1">
        <v>42852</v>
      </c>
      <c r="E102" t="s">
        <v>72</v>
      </c>
      <c r="F102">
        <v>0</v>
      </c>
      <c r="G102">
        <v>800064</v>
      </c>
      <c r="H102" t="s">
        <v>153</v>
      </c>
      <c r="I102">
        <v>73</v>
      </c>
      <c r="J102" t="s">
        <v>31</v>
      </c>
      <c r="K102">
        <v>3.5</v>
      </c>
      <c r="L102" s="1">
        <v>42852</v>
      </c>
      <c r="M102" t="s">
        <v>72</v>
      </c>
      <c r="N102">
        <v>73</v>
      </c>
      <c r="O102">
        <v>8</v>
      </c>
      <c r="P102" t="s">
        <v>25</v>
      </c>
      <c r="Q102" t="s">
        <v>32</v>
      </c>
      <c r="R102" t="s">
        <v>33</v>
      </c>
      <c r="S102">
        <v>0.05</v>
      </c>
    </row>
    <row r="103" spans="1:19" x14ac:dyDescent="0.25">
      <c r="A103" t="s">
        <v>19</v>
      </c>
      <c r="B103" t="s">
        <v>20</v>
      </c>
      <c r="C103">
        <v>37</v>
      </c>
      <c r="D103" s="1">
        <v>42853</v>
      </c>
      <c r="E103" t="s">
        <v>24</v>
      </c>
      <c r="F103">
        <v>0</v>
      </c>
      <c r="G103">
        <v>200041</v>
      </c>
      <c r="H103" t="s">
        <v>22</v>
      </c>
      <c r="I103">
        <v>81</v>
      </c>
      <c r="J103" t="s">
        <v>23</v>
      </c>
      <c r="K103">
        <v>199.99</v>
      </c>
      <c r="L103" s="1">
        <v>42853</v>
      </c>
      <c r="M103" t="s">
        <v>24</v>
      </c>
      <c r="N103">
        <v>81</v>
      </c>
      <c r="Q103" t="s">
        <v>26</v>
      </c>
      <c r="R103" t="s">
        <v>27</v>
      </c>
      <c r="S103">
        <v>0</v>
      </c>
    </row>
    <row r="104" spans="1:19" x14ac:dyDescent="0.25">
      <c r="A104" t="s">
        <v>19</v>
      </c>
      <c r="B104" t="s">
        <v>20</v>
      </c>
      <c r="C104">
        <v>37</v>
      </c>
      <c r="D104" s="1">
        <v>42853</v>
      </c>
      <c r="E104" t="s">
        <v>24</v>
      </c>
      <c r="F104">
        <v>0</v>
      </c>
      <c r="G104">
        <v>200042</v>
      </c>
      <c r="H104" t="s">
        <v>100</v>
      </c>
      <c r="I104">
        <v>58</v>
      </c>
      <c r="J104" t="s">
        <v>23</v>
      </c>
      <c r="K104">
        <v>250</v>
      </c>
      <c r="L104" s="1">
        <v>42853</v>
      </c>
      <c r="M104" t="s">
        <v>24</v>
      </c>
      <c r="N104">
        <v>58</v>
      </c>
      <c r="Q104" t="s">
        <v>26</v>
      </c>
      <c r="R104" t="s">
        <v>27</v>
      </c>
      <c r="S104">
        <v>0</v>
      </c>
    </row>
    <row r="105" spans="1:19" x14ac:dyDescent="0.25">
      <c r="A105" t="s">
        <v>19</v>
      </c>
      <c r="B105" t="s">
        <v>20</v>
      </c>
      <c r="C105">
        <v>37</v>
      </c>
      <c r="D105" s="1">
        <v>42853</v>
      </c>
      <c r="E105" t="s">
        <v>24</v>
      </c>
      <c r="F105">
        <v>0</v>
      </c>
      <c r="G105">
        <v>200043</v>
      </c>
      <c r="H105" t="s">
        <v>101</v>
      </c>
      <c r="I105">
        <v>196</v>
      </c>
      <c r="J105" t="s">
        <v>23</v>
      </c>
      <c r="K105">
        <v>799.99</v>
      </c>
      <c r="L105" s="1">
        <v>42853</v>
      </c>
      <c r="M105" t="s">
        <v>24</v>
      </c>
      <c r="N105">
        <v>200</v>
      </c>
      <c r="Q105" t="s">
        <v>26</v>
      </c>
      <c r="R105" t="s">
        <v>27</v>
      </c>
      <c r="S105">
        <v>0</v>
      </c>
    </row>
    <row r="106" spans="1:19" x14ac:dyDescent="0.25">
      <c r="A106" t="s">
        <v>19</v>
      </c>
      <c r="B106" t="s">
        <v>102</v>
      </c>
      <c r="C106">
        <v>38</v>
      </c>
      <c r="D106" s="1">
        <v>42854</v>
      </c>
      <c r="E106" t="s">
        <v>45</v>
      </c>
      <c r="F106">
        <v>0</v>
      </c>
      <c r="G106">
        <v>900005</v>
      </c>
      <c r="H106" t="s">
        <v>109</v>
      </c>
      <c r="I106">
        <v>194</v>
      </c>
      <c r="J106" t="s">
        <v>37</v>
      </c>
      <c r="K106">
        <v>2.75</v>
      </c>
      <c r="L106" s="1">
        <v>42851</v>
      </c>
      <c r="M106" t="s">
        <v>45</v>
      </c>
      <c r="N106">
        <v>194</v>
      </c>
      <c r="Q106" t="s">
        <v>32</v>
      </c>
      <c r="R106" t="s">
        <v>33</v>
      </c>
      <c r="S106">
        <v>0.05</v>
      </c>
    </row>
    <row r="107" spans="1:19" x14ac:dyDescent="0.25">
      <c r="A107" t="s">
        <v>19</v>
      </c>
      <c r="B107" t="s">
        <v>102</v>
      </c>
      <c r="C107">
        <v>38</v>
      </c>
      <c r="D107" s="1">
        <v>42854</v>
      </c>
      <c r="E107" t="s">
        <v>45</v>
      </c>
      <c r="F107">
        <v>0</v>
      </c>
      <c r="G107">
        <v>900006</v>
      </c>
      <c r="H107" t="s">
        <v>110</v>
      </c>
      <c r="I107">
        <v>30</v>
      </c>
      <c r="J107" t="s">
        <v>37</v>
      </c>
      <c r="K107">
        <v>0.4</v>
      </c>
      <c r="L107" s="1">
        <v>42851</v>
      </c>
      <c r="M107" t="s">
        <v>45</v>
      </c>
      <c r="N107">
        <v>30</v>
      </c>
      <c r="O107">
        <v>6</v>
      </c>
      <c r="P107" t="s">
        <v>69</v>
      </c>
      <c r="Q107" t="s">
        <v>32</v>
      </c>
      <c r="R107" t="s">
        <v>33</v>
      </c>
      <c r="S107">
        <v>0.05</v>
      </c>
    </row>
    <row r="108" spans="1:19" x14ac:dyDescent="0.25">
      <c r="A108" t="s">
        <v>19</v>
      </c>
      <c r="B108" t="s">
        <v>102</v>
      </c>
      <c r="C108">
        <v>38</v>
      </c>
      <c r="D108" s="1">
        <v>42854</v>
      </c>
      <c r="E108" t="s">
        <v>45</v>
      </c>
      <c r="F108">
        <v>0</v>
      </c>
      <c r="G108">
        <v>900007</v>
      </c>
      <c r="H108" t="s">
        <v>111</v>
      </c>
      <c r="I108">
        <v>76</v>
      </c>
      <c r="J108" t="s">
        <v>37</v>
      </c>
      <c r="K108">
        <v>1.75</v>
      </c>
      <c r="L108" s="1">
        <v>42851</v>
      </c>
      <c r="M108" t="s">
        <v>47</v>
      </c>
      <c r="N108">
        <v>76</v>
      </c>
      <c r="Q108" t="s">
        <v>32</v>
      </c>
      <c r="R108" t="s">
        <v>33</v>
      </c>
      <c r="S108">
        <v>0.05</v>
      </c>
    </row>
    <row r="109" spans="1:19" x14ac:dyDescent="0.25">
      <c r="A109" t="s">
        <v>19</v>
      </c>
      <c r="B109" t="s">
        <v>102</v>
      </c>
      <c r="C109">
        <v>38</v>
      </c>
      <c r="D109" s="1">
        <v>42854</v>
      </c>
      <c r="E109" t="s">
        <v>45</v>
      </c>
      <c r="F109">
        <v>0</v>
      </c>
      <c r="G109">
        <v>900008</v>
      </c>
      <c r="H109" t="s">
        <v>112</v>
      </c>
      <c r="I109">
        <v>72</v>
      </c>
      <c r="J109" t="s">
        <v>37</v>
      </c>
      <c r="K109">
        <v>2.75</v>
      </c>
      <c r="L109" s="1">
        <v>42851</v>
      </c>
      <c r="M109" t="s">
        <v>47</v>
      </c>
      <c r="N109">
        <v>80</v>
      </c>
      <c r="Q109" t="s">
        <v>32</v>
      </c>
      <c r="R109" t="s">
        <v>33</v>
      </c>
      <c r="S109">
        <v>0.05</v>
      </c>
    </row>
    <row r="110" spans="1:19" x14ac:dyDescent="0.25">
      <c r="A110" t="s">
        <v>89</v>
      </c>
      <c r="B110" t="s">
        <v>154</v>
      </c>
      <c r="C110">
        <v>39</v>
      </c>
      <c r="D110" s="1">
        <v>42830</v>
      </c>
      <c r="E110" t="s">
        <v>141</v>
      </c>
      <c r="F110">
        <v>1</v>
      </c>
      <c r="G110">
        <v>700005</v>
      </c>
      <c r="H110" t="s">
        <v>155</v>
      </c>
      <c r="I110">
        <v>16</v>
      </c>
      <c r="J110" t="s">
        <v>74</v>
      </c>
      <c r="K110">
        <v>42.5</v>
      </c>
      <c r="L110" s="1">
        <v>42830</v>
      </c>
      <c r="M110" t="s">
        <v>141</v>
      </c>
      <c r="N110">
        <v>16</v>
      </c>
      <c r="Q110" t="s">
        <v>38</v>
      </c>
      <c r="R110" t="s">
        <v>39</v>
      </c>
      <c r="S110">
        <v>2.5000000000000001E-2</v>
      </c>
    </row>
    <row r="111" spans="1:19" x14ac:dyDescent="0.25">
      <c r="A111" t="s">
        <v>89</v>
      </c>
      <c r="B111" t="s">
        <v>154</v>
      </c>
      <c r="C111">
        <v>39</v>
      </c>
      <c r="D111" s="1">
        <v>42830</v>
      </c>
      <c r="E111" t="s">
        <v>141</v>
      </c>
      <c r="F111">
        <v>1</v>
      </c>
      <c r="G111">
        <v>700006</v>
      </c>
      <c r="H111" t="s">
        <v>156</v>
      </c>
      <c r="I111">
        <v>84</v>
      </c>
      <c r="J111" t="s">
        <v>74</v>
      </c>
      <c r="K111">
        <v>2.5</v>
      </c>
      <c r="L111" s="1">
        <v>42830</v>
      </c>
      <c r="M111" t="s">
        <v>141</v>
      </c>
      <c r="N111">
        <v>84</v>
      </c>
      <c r="Q111" t="s">
        <v>38</v>
      </c>
      <c r="R111" t="s">
        <v>39</v>
      </c>
      <c r="S111">
        <v>2.5000000000000001E-2</v>
      </c>
    </row>
    <row r="112" spans="1:19" x14ac:dyDescent="0.25">
      <c r="A112" t="s">
        <v>89</v>
      </c>
      <c r="B112" t="s">
        <v>154</v>
      </c>
      <c r="C112">
        <v>39</v>
      </c>
      <c r="D112" s="1">
        <v>42830</v>
      </c>
      <c r="E112" t="s">
        <v>141</v>
      </c>
      <c r="F112">
        <v>1</v>
      </c>
      <c r="G112">
        <v>700007</v>
      </c>
      <c r="H112" t="s">
        <v>157</v>
      </c>
      <c r="I112">
        <v>129</v>
      </c>
      <c r="J112" t="s">
        <v>74</v>
      </c>
      <c r="K112">
        <v>2.5</v>
      </c>
      <c r="L112" s="1">
        <v>42830</v>
      </c>
      <c r="M112" t="s">
        <v>141</v>
      </c>
      <c r="N112">
        <v>129</v>
      </c>
      <c r="O112">
        <v>26</v>
      </c>
      <c r="P112" t="s">
        <v>69</v>
      </c>
      <c r="Q112" t="s">
        <v>38</v>
      </c>
      <c r="R112" t="s">
        <v>39</v>
      </c>
      <c r="S112">
        <v>2.5000000000000001E-2</v>
      </c>
    </row>
    <row r="113" spans="1:19" x14ac:dyDescent="0.25">
      <c r="A113" t="s">
        <v>89</v>
      </c>
      <c r="B113" t="s">
        <v>154</v>
      </c>
      <c r="C113">
        <v>39</v>
      </c>
      <c r="D113" s="1">
        <v>42830</v>
      </c>
      <c r="E113" t="s">
        <v>141</v>
      </c>
      <c r="F113">
        <v>1</v>
      </c>
      <c r="G113">
        <v>700008</v>
      </c>
      <c r="H113" t="s">
        <v>158</v>
      </c>
      <c r="I113">
        <v>61</v>
      </c>
      <c r="J113" t="s">
        <v>74</v>
      </c>
      <c r="K113">
        <v>2.5</v>
      </c>
      <c r="L113" s="1">
        <v>42830</v>
      </c>
      <c r="M113" t="s">
        <v>141</v>
      </c>
      <c r="N113">
        <v>61</v>
      </c>
      <c r="Q113" t="s">
        <v>38</v>
      </c>
      <c r="R113" t="s">
        <v>39</v>
      </c>
      <c r="S113">
        <v>2.5000000000000001E-2</v>
      </c>
    </row>
    <row r="114" spans="1:19" x14ac:dyDescent="0.25">
      <c r="A114" t="s">
        <v>89</v>
      </c>
      <c r="B114" t="s">
        <v>154</v>
      </c>
      <c r="C114">
        <v>39</v>
      </c>
      <c r="D114" s="1">
        <v>42830</v>
      </c>
      <c r="E114" t="s">
        <v>141</v>
      </c>
      <c r="F114">
        <v>1</v>
      </c>
      <c r="G114">
        <v>700009</v>
      </c>
      <c r="H114" t="s">
        <v>159</v>
      </c>
      <c r="I114">
        <v>174</v>
      </c>
      <c r="J114" t="s">
        <v>74</v>
      </c>
      <c r="K114">
        <v>2.5</v>
      </c>
      <c r="L114" s="1">
        <v>42830</v>
      </c>
      <c r="M114" t="s">
        <v>141</v>
      </c>
      <c r="N114">
        <v>174</v>
      </c>
      <c r="Q114" t="s">
        <v>38</v>
      </c>
      <c r="R114" t="s">
        <v>39</v>
      </c>
      <c r="S114">
        <v>2.5000000000000001E-2</v>
      </c>
    </row>
    <row r="115" spans="1:19" x14ac:dyDescent="0.25">
      <c r="A115" t="s">
        <v>19</v>
      </c>
      <c r="B115" t="s">
        <v>160</v>
      </c>
      <c r="C115">
        <v>40</v>
      </c>
      <c r="D115" s="1">
        <v>42855</v>
      </c>
      <c r="E115" t="s">
        <v>103</v>
      </c>
      <c r="F115">
        <v>0</v>
      </c>
      <c r="G115">
        <v>200036</v>
      </c>
      <c r="H115" t="s">
        <v>161</v>
      </c>
      <c r="I115">
        <v>69</v>
      </c>
      <c r="J115" t="s">
        <v>74</v>
      </c>
      <c r="K115">
        <v>15.31</v>
      </c>
      <c r="L115" s="1">
        <v>42855</v>
      </c>
      <c r="M115" t="s">
        <v>103</v>
      </c>
      <c r="N115">
        <v>69</v>
      </c>
      <c r="Q115" t="s">
        <v>26</v>
      </c>
      <c r="R115" t="s">
        <v>27</v>
      </c>
      <c r="S115">
        <v>0</v>
      </c>
    </row>
    <row r="116" spans="1:19" x14ac:dyDescent="0.25">
      <c r="A116" t="s">
        <v>19</v>
      </c>
      <c r="B116" t="s">
        <v>160</v>
      </c>
      <c r="C116">
        <v>40</v>
      </c>
      <c r="D116" s="1">
        <v>42855</v>
      </c>
      <c r="E116" t="s">
        <v>103</v>
      </c>
      <c r="F116">
        <v>0</v>
      </c>
      <c r="G116">
        <v>200037</v>
      </c>
      <c r="H116" t="s">
        <v>162</v>
      </c>
      <c r="I116">
        <v>42</v>
      </c>
      <c r="J116" t="s">
        <v>74</v>
      </c>
      <c r="K116">
        <v>49.85</v>
      </c>
      <c r="L116" s="1">
        <v>42855</v>
      </c>
      <c r="M116" t="s">
        <v>103</v>
      </c>
      <c r="N116">
        <v>30</v>
      </c>
      <c r="Q116" t="s">
        <v>38</v>
      </c>
      <c r="R116" t="s">
        <v>39</v>
      </c>
      <c r="S116">
        <v>2.5000000000000001E-2</v>
      </c>
    </row>
    <row r="117" spans="1:19" x14ac:dyDescent="0.25">
      <c r="A117" t="s">
        <v>19</v>
      </c>
      <c r="B117" t="s">
        <v>160</v>
      </c>
      <c r="C117">
        <v>40</v>
      </c>
      <c r="D117" s="1">
        <v>42855</v>
      </c>
      <c r="E117" t="s">
        <v>103</v>
      </c>
      <c r="F117">
        <v>0</v>
      </c>
      <c r="G117">
        <v>200038</v>
      </c>
      <c r="H117" t="s">
        <v>163</v>
      </c>
      <c r="I117">
        <v>85</v>
      </c>
      <c r="J117" t="s">
        <v>74</v>
      </c>
      <c r="K117">
        <v>25.78</v>
      </c>
      <c r="L117" s="1">
        <v>42855</v>
      </c>
      <c r="M117" t="s">
        <v>141</v>
      </c>
      <c r="N117">
        <v>85</v>
      </c>
      <c r="Q117" t="s">
        <v>38</v>
      </c>
      <c r="R117" t="s">
        <v>39</v>
      </c>
      <c r="S117">
        <v>2.5000000000000001E-2</v>
      </c>
    </row>
    <row r="118" spans="1:19" x14ac:dyDescent="0.25">
      <c r="A118" t="s">
        <v>34</v>
      </c>
      <c r="B118" t="s">
        <v>164</v>
      </c>
      <c r="C118">
        <v>41</v>
      </c>
      <c r="D118" s="1">
        <v>42856</v>
      </c>
      <c r="E118" t="s">
        <v>80</v>
      </c>
      <c r="F118">
        <v>0</v>
      </c>
      <c r="G118">
        <v>300012</v>
      </c>
      <c r="H118" t="s">
        <v>36</v>
      </c>
      <c r="I118">
        <v>28</v>
      </c>
      <c r="J118" t="s">
        <v>37</v>
      </c>
      <c r="K118">
        <v>65.5</v>
      </c>
      <c r="L118" s="1">
        <v>42856</v>
      </c>
      <c r="M118" t="s">
        <v>80</v>
      </c>
      <c r="N118">
        <v>28</v>
      </c>
      <c r="Q118" t="s">
        <v>38</v>
      </c>
      <c r="R118" t="s">
        <v>39</v>
      </c>
      <c r="S118">
        <v>2.5000000000000001E-2</v>
      </c>
    </row>
    <row r="119" spans="1:19" x14ac:dyDescent="0.25">
      <c r="A119" t="s">
        <v>34</v>
      </c>
      <c r="B119" t="s">
        <v>164</v>
      </c>
      <c r="C119">
        <v>41</v>
      </c>
      <c r="D119" s="1">
        <v>42856</v>
      </c>
      <c r="E119" t="s">
        <v>80</v>
      </c>
      <c r="F119">
        <v>0</v>
      </c>
      <c r="G119">
        <v>300013</v>
      </c>
      <c r="H119" t="s">
        <v>40</v>
      </c>
      <c r="I119">
        <v>45</v>
      </c>
      <c r="J119" t="s">
        <v>37</v>
      </c>
      <c r="K119">
        <v>150.99</v>
      </c>
      <c r="L119" s="1">
        <v>42856</v>
      </c>
      <c r="M119" t="s">
        <v>80</v>
      </c>
      <c r="N119">
        <v>45</v>
      </c>
      <c r="Q119" t="s">
        <v>38</v>
      </c>
      <c r="R119" t="s">
        <v>39</v>
      </c>
      <c r="S119">
        <v>2.5000000000000001E-2</v>
      </c>
    </row>
    <row r="120" spans="1:19" x14ac:dyDescent="0.25">
      <c r="A120" t="s">
        <v>34</v>
      </c>
      <c r="B120" t="s">
        <v>164</v>
      </c>
      <c r="C120">
        <v>41</v>
      </c>
      <c r="D120" s="1">
        <v>42856</v>
      </c>
      <c r="E120" t="s">
        <v>80</v>
      </c>
      <c r="F120">
        <v>0</v>
      </c>
      <c r="G120">
        <v>300014</v>
      </c>
      <c r="H120" t="s">
        <v>42</v>
      </c>
      <c r="I120">
        <v>139</v>
      </c>
      <c r="J120" t="s">
        <v>37</v>
      </c>
      <c r="K120">
        <v>204.54</v>
      </c>
      <c r="L120" s="1">
        <v>42856</v>
      </c>
      <c r="M120" t="s">
        <v>80</v>
      </c>
      <c r="N120">
        <v>150</v>
      </c>
      <c r="O120">
        <v>32</v>
      </c>
      <c r="P120" t="s">
        <v>25</v>
      </c>
      <c r="Q120" t="s">
        <v>38</v>
      </c>
      <c r="R120" t="s">
        <v>39</v>
      </c>
      <c r="S120">
        <v>2.5000000000000001E-2</v>
      </c>
    </row>
    <row r="121" spans="1:19" x14ac:dyDescent="0.25">
      <c r="A121" t="s">
        <v>89</v>
      </c>
      <c r="B121" t="s">
        <v>165</v>
      </c>
      <c r="C121">
        <v>42</v>
      </c>
      <c r="D121" s="1">
        <v>42857</v>
      </c>
      <c r="E121" t="s">
        <v>24</v>
      </c>
      <c r="F121">
        <v>1</v>
      </c>
      <c r="G121">
        <v>700010</v>
      </c>
      <c r="H121" t="s">
        <v>166</v>
      </c>
      <c r="I121">
        <v>149</v>
      </c>
      <c r="J121" t="s">
        <v>37</v>
      </c>
      <c r="K121">
        <v>65.5</v>
      </c>
      <c r="L121" s="1">
        <v>42857</v>
      </c>
      <c r="M121" t="s">
        <v>24</v>
      </c>
      <c r="N121">
        <v>149</v>
      </c>
      <c r="Q121" t="s">
        <v>38</v>
      </c>
      <c r="R121" t="s">
        <v>39</v>
      </c>
      <c r="S121">
        <v>2.5000000000000001E-2</v>
      </c>
    </row>
    <row r="122" spans="1:19" x14ac:dyDescent="0.25">
      <c r="A122" t="s">
        <v>89</v>
      </c>
      <c r="B122" t="s">
        <v>165</v>
      </c>
      <c r="C122">
        <v>42</v>
      </c>
      <c r="D122" s="1">
        <v>42857</v>
      </c>
      <c r="E122" t="s">
        <v>24</v>
      </c>
      <c r="F122">
        <v>1</v>
      </c>
      <c r="G122">
        <v>700011</v>
      </c>
      <c r="H122" t="s">
        <v>167</v>
      </c>
      <c r="I122">
        <v>16</v>
      </c>
      <c r="J122" t="s">
        <v>37</v>
      </c>
      <c r="K122">
        <v>150.99</v>
      </c>
      <c r="L122" s="1">
        <v>42857</v>
      </c>
      <c r="M122" t="s">
        <v>24</v>
      </c>
      <c r="N122">
        <v>16</v>
      </c>
      <c r="Q122" t="s">
        <v>38</v>
      </c>
      <c r="R122" t="s">
        <v>39</v>
      </c>
      <c r="S122">
        <v>2.5000000000000001E-2</v>
      </c>
    </row>
    <row r="123" spans="1:19" x14ac:dyDescent="0.25">
      <c r="A123" t="s">
        <v>89</v>
      </c>
      <c r="B123" t="s">
        <v>165</v>
      </c>
      <c r="C123">
        <v>42</v>
      </c>
      <c r="D123" s="1">
        <v>42857</v>
      </c>
      <c r="E123" t="s">
        <v>24</v>
      </c>
      <c r="F123">
        <v>1</v>
      </c>
      <c r="G123">
        <v>700012</v>
      </c>
      <c r="H123" t="s">
        <v>168</v>
      </c>
      <c r="I123">
        <v>143</v>
      </c>
      <c r="J123" t="s">
        <v>37</v>
      </c>
      <c r="K123">
        <v>204.54</v>
      </c>
      <c r="L123" s="1">
        <v>42857</v>
      </c>
      <c r="M123" t="s">
        <v>141</v>
      </c>
      <c r="N123">
        <v>143</v>
      </c>
      <c r="O123">
        <v>12</v>
      </c>
      <c r="P123" t="s">
        <v>69</v>
      </c>
      <c r="Q123" t="s">
        <v>38</v>
      </c>
      <c r="R123" t="s">
        <v>39</v>
      </c>
      <c r="S123">
        <v>2.5000000000000001E-2</v>
      </c>
    </row>
    <row r="124" spans="1:19" x14ac:dyDescent="0.25">
      <c r="A124" t="s">
        <v>89</v>
      </c>
      <c r="B124" t="s">
        <v>165</v>
      </c>
      <c r="C124">
        <v>42</v>
      </c>
      <c r="D124" s="1">
        <v>42857</v>
      </c>
      <c r="E124" t="s">
        <v>24</v>
      </c>
      <c r="F124">
        <v>1</v>
      </c>
      <c r="G124">
        <v>700013</v>
      </c>
      <c r="H124" t="s">
        <v>169</v>
      </c>
      <c r="I124">
        <v>57</v>
      </c>
      <c r="J124" t="s">
        <v>37</v>
      </c>
      <c r="K124">
        <v>225.5</v>
      </c>
      <c r="L124" s="1">
        <v>42857</v>
      </c>
      <c r="M124" t="s">
        <v>47</v>
      </c>
      <c r="N124">
        <v>57</v>
      </c>
      <c r="Q124" t="s">
        <v>38</v>
      </c>
      <c r="R124" t="s">
        <v>39</v>
      </c>
      <c r="S124">
        <v>2.5000000000000001E-2</v>
      </c>
    </row>
    <row r="125" spans="1:19" x14ac:dyDescent="0.25">
      <c r="A125" t="s">
        <v>89</v>
      </c>
      <c r="B125" t="s">
        <v>165</v>
      </c>
      <c r="C125">
        <v>42</v>
      </c>
      <c r="D125" s="1">
        <v>42857</v>
      </c>
      <c r="E125" t="s">
        <v>24</v>
      </c>
      <c r="F125">
        <v>1</v>
      </c>
      <c r="G125">
        <v>700014</v>
      </c>
      <c r="H125" t="s">
        <v>170</v>
      </c>
      <c r="I125">
        <v>35</v>
      </c>
      <c r="J125" t="s">
        <v>37</v>
      </c>
      <c r="K125">
        <v>275.5</v>
      </c>
      <c r="L125" s="1">
        <v>42857</v>
      </c>
      <c r="M125" t="s">
        <v>24</v>
      </c>
      <c r="N125">
        <v>20</v>
      </c>
      <c r="Q125" t="s">
        <v>38</v>
      </c>
      <c r="R125" t="s">
        <v>39</v>
      </c>
      <c r="S125">
        <v>2.5000000000000001E-2</v>
      </c>
    </row>
    <row r="126" spans="1:19" x14ac:dyDescent="0.25">
      <c r="A126" t="s">
        <v>171</v>
      </c>
      <c r="B126" t="s">
        <v>172</v>
      </c>
      <c r="C126">
        <v>43</v>
      </c>
      <c r="D126" s="1">
        <v>42857</v>
      </c>
      <c r="E126" t="s">
        <v>45</v>
      </c>
      <c r="F126">
        <v>4</v>
      </c>
      <c r="G126">
        <v>400004</v>
      </c>
      <c r="H126" t="s">
        <v>173</v>
      </c>
      <c r="I126">
        <v>184</v>
      </c>
      <c r="J126" t="s">
        <v>37</v>
      </c>
      <c r="K126">
        <v>5.99</v>
      </c>
      <c r="L126" s="1">
        <v>42857</v>
      </c>
      <c r="M126" t="s">
        <v>45</v>
      </c>
      <c r="N126">
        <v>184</v>
      </c>
      <c r="O126">
        <v>1</v>
      </c>
      <c r="P126" t="s">
        <v>25</v>
      </c>
      <c r="Q126" t="s">
        <v>38</v>
      </c>
      <c r="R126" t="s">
        <v>39</v>
      </c>
      <c r="S126">
        <v>2.5000000000000001E-2</v>
      </c>
    </row>
    <row r="127" spans="1:19" x14ac:dyDescent="0.25">
      <c r="A127" t="s">
        <v>171</v>
      </c>
      <c r="B127" t="s">
        <v>172</v>
      </c>
      <c r="C127">
        <v>43</v>
      </c>
      <c r="D127" s="1">
        <v>42857</v>
      </c>
      <c r="E127" t="s">
        <v>45</v>
      </c>
      <c r="F127">
        <v>4</v>
      </c>
      <c r="G127">
        <v>400005</v>
      </c>
      <c r="H127" t="s">
        <v>174</v>
      </c>
      <c r="I127">
        <v>43</v>
      </c>
      <c r="J127" t="s">
        <v>37</v>
      </c>
      <c r="K127">
        <v>5.99</v>
      </c>
      <c r="L127" s="1">
        <v>42857</v>
      </c>
      <c r="M127" t="s">
        <v>45</v>
      </c>
      <c r="N127">
        <v>43</v>
      </c>
      <c r="Q127" t="s">
        <v>38</v>
      </c>
      <c r="R127" t="s">
        <v>39</v>
      </c>
      <c r="S127">
        <v>2.5000000000000001E-2</v>
      </c>
    </row>
    <row r="128" spans="1:19" x14ac:dyDescent="0.25">
      <c r="A128" t="s">
        <v>34</v>
      </c>
      <c r="B128" t="s">
        <v>175</v>
      </c>
      <c r="C128">
        <v>44</v>
      </c>
      <c r="D128" s="1">
        <v>42857</v>
      </c>
      <c r="E128" t="s">
        <v>47</v>
      </c>
      <c r="F128">
        <v>0</v>
      </c>
      <c r="G128">
        <v>110008</v>
      </c>
      <c r="H128" t="s">
        <v>53</v>
      </c>
      <c r="I128">
        <v>186</v>
      </c>
      <c r="J128" t="s">
        <v>37</v>
      </c>
      <c r="K128">
        <v>1154.54</v>
      </c>
      <c r="L128" s="1">
        <v>42857</v>
      </c>
      <c r="M128" t="s">
        <v>47</v>
      </c>
      <c r="N128">
        <v>186</v>
      </c>
      <c r="O128">
        <v>3</v>
      </c>
      <c r="P128" t="s">
        <v>25</v>
      </c>
      <c r="Q128" t="s">
        <v>26</v>
      </c>
      <c r="R128" t="s">
        <v>27</v>
      </c>
      <c r="S128">
        <v>0</v>
      </c>
    </row>
    <row r="129" spans="1:19" x14ac:dyDescent="0.25">
      <c r="A129" t="s">
        <v>43</v>
      </c>
      <c r="B129" t="s">
        <v>176</v>
      </c>
      <c r="C129">
        <v>45</v>
      </c>
      <c r="D129" s="1">
        <v>42858</v>
      </c>
      <c r="E129" t="s">
        <v>96</v>
      </c>
      <c r="F129">
        <v>1</v>
      </c>
      <c r="G129">
        <v>110005</v>
      </c>
      <c r="H129" t="s">
        <v>50</v>
      </c>
      <c r="I129">
        <v>28</v>
      </c>
      <c r="J129" t="s">
        <v>37</v>
      </c>
      <c r="K129">
        <v>789</v>
      </c>
      <c r="L129" s="1">
        <v>42858</v>
      </c>
      <c r="M129" t="s">
        <v>96</v>
      </c>
      <c r="N129">
        <v>28</v>
      </c>
      <c r="Q129" t="s">
        <v>26</v>
      </c>
      <c r="R129" t="s">
        <v>27</v>
      </c>
      <c r="S129">
        <v>0</v>
      </c>
    </row>
    <row r="130" spans="1:19" x14ac:dyDescent="0.25">
      <c r="A130" t="s">
        <v>43</v>
      </c>
      <c r="B130" t="s">
        <v>176</v>
      </c>
      <c r="C130">
        <v>45</v>
      </c>
      <c r="D130" s="1">
        <v>42858</v>
      </c>
      <c r="E130" t="s">
        <v>96</v>
      </c>
      <c r="F130">
        <v>1</v>
      </c>
      <c r="G130">
        <v>110007</v>
      </c>
      <c r="H130" t="s">
        <v>52</v>
      </c>
      <c r="I130">
        <v>136</v>
      </c>
      <c r="J130" t="s">
        <v>37</v>
      </c>
      <c r="K130">
        <v>599.99</v>
      </c>
      <c r="L130" s="1">
        <v>42858</v>
      </c>
      <c r="M130" t="s">
        <v>96</v>
      </c>
      <c r="N130">
        <v>136</v>
      </c>
      <c r="Q130" t="s">
        <v>26</v>
      </c>
      <c r="R130" t="s">
        <v>27</v>
      </c>
      <c r="S130">
        <v>0</v>
      </c>
    </row>
    <row r="131" spans="1:19" x14ac:dyDescent="0.25">
      <c r="A131" t="s">
        <v>34</v>
      </c>
      <c r="B131" t="s">
        <v>177</v>
      </c>
      <c r="C131">
        <v>46</v>
      </c>
      <c r="D131" s="1">
        <v>42850</v>
      </c>
      <c r="E131" t="s">
        <v>103</v>
      </c>
      <c r="F131">
        <v>0</v>
      </c>
      <c r="G131">
        <v>110006</v>
      </c>
      <c r="H131" t="s">
        <v>51</v>
      </c>
      <c r="I131">
        <v>135</v>
      </c>
      <c r="J131" t="s">
        <v>37</v>
      </c>
      <c r="K131">
        <v>854</v>
      </c>
      <c r="L131" s="1">
        <v>42850</v>
      </c>
      <c r="M131" t="s">
        <v>103</v>
      </c>
      <c r="N131">
        <v>135</v>
      </c>
      <c r="Q131" t="s">
        <v>26</v>
      </c>
      <c r="R131" t="s">
        <v>27</v>
      </c>
      <c r="S131">
        <v>0</v>
      </c>
    </row>
    <row r="132" spans="1:19" x14ac:dyDescent="0.25">
      <c r="A132" t="s">
        <v>19</v>
      </c>
      <c r="B132" t="s">
        <v>178</v>
      </c>
      <c r="C132">
        <v>47</v>
      </c>
      <c r="D132" s="1">
        <v>42851</v>
      </c>
      <c r="E132" t="s">
        <v>67</v>
      </c>
      <c r="F132">
        <v>0</v>
      </c>
      <c r="G132">
        <v>120010</v>
      </c>
      <c r="H132" t="s">
        <v>179</v>
      </c>
      <c r="I132">
        <v>94</v>
      </c>
      <c r="J132" t="s">
        <v>37</v>
      </c>
      <c r="K132">
        <v>2.99</v>
      </c>
      <c r="L132" s="1">
        <v>42851</v>
      </c>
      <c r="M132" t="s">
        <v>67</v>
      </c>
      <c r="N132">
        <v>50</v>
      </c>
      <c r="O132">
        <v>5</v>
      </c>
      <c r="P132" t="s">
        <v>41</v>
      </c>
      <c r="Q132" t="s">
        <v>38</v>
      </c>
      <c r="R132" t="s">
        <v>39</v>
      </c>
      <c r="S132">
        <v>2.5000000000000001E-2</v>
      </c>
    </row>
    <row r="133" spans="1:19" x14ac:dyDescent="0.25">
      <c r="A133" t="s">
        <v>19</v>
      </c>
      <c r="B133" t="s">
        <v>178</v>
      </c>
      <c r="C133">
        <v>47</v>
      </c>
      <c r="D133" s="1">
        <v>42851</v>
      </c>
      <c r="E133" t="s">
        <v>67</v>
      </c>
      <c r="F133">
        <v>0</v>
      </c>
      <c r="G133">
        <v>120011</v>
      </c>
      <c r="H133" t="s">
        <v>180</v>
      </c>
      <c r="I133">
        <v>29</v>
      </c>
      <c r="J133" t="s">
        <v>37</v>
      </c>
      <c r="K133">
        <v>7.99</v>
      </c>
      <c r="L133" s="1">
        <v>42851</v>
      </c>
      <c r="M133" t="s">
        <v>67</v>
      </c>
      <c r="N133">
        <v>29</v>
      </c>
      <c r="Q133" t="s">
        <v>38</v>
      </c>
      <c r="R133" t="s">
        <v>39</v>
      </c>
      <c r="S133">
        <v>2.5000000000000001E-2</v>
      </c>
    </row>
    <row r="134" spans="1:19" x14ac:dyDescent="0.25">
      <c r="A134" t="s">
        <v>19</v>
      </c>
      <c r="B134" t="s">
        <v>178</v>
      </c>
      <c r="C134">
        <v>47</v>
      </c>
      <c r="D134" s="1">
        <v>42851</v>
      </c>
      <c r="E134" t="s">
        <v>67</v>
      </c>
      <c r="F134">
        <v>0</v>
      </c>
      <c r="G134">
        <v>100030</v>
      </c>
      <c r="H134" t="s">
        <v>78</v>
      </c>
      <c r="I134">
        <v>20</v>
      </c>
      <c r="J134" t="s">
        <v>74</v>
      </c>
      <c r="K134">
        <v>3.99</v>
      </c>
      <c r="L134" s="1">
        <v>42851</v>
      </c>
      <c r="M134" t="s">
        <v>67</v>
      </c>
      <c r="N134">
        <v>20</v>
      </c>
      <c r="Q134" t="s">
        <v>38</v>
      </c>
      <c r="R134" t="s">
        <v>39</v>
      </c>
      <c r="S134">
        <v>2.5000000000000001E-2</v>
      </c>
    </row>
    <row r="135" spans="1:19" x14ac:dyDescent="0.25">
      <c r="A135" t="s">
        <v>19</v>
      </c>
      <c r="B135" t="s">
        <v>178</v>
      </c>
      <c r="C135">
        <v>47</v>
      </c>
      <c r="D135" s="1">
        <v>42851</v>
      </c>
      <c r="E135" t="s">
        <v>67</v>
      </c>
      <c r="F135">
        <v>0</v>
      </c>
      <c r="G135">
        <v>100031</v>
      </c>
      <c r="H135" t="s">
        <v>142</v>
      </c>
      <c r="I135">
        <v>32</v>
      </c>
      <c r="J135" t="s">
        <v>74</v>
      </c>
      <c r="K135">
        <v>4.99</v>
      </c>
      <c r="L135" s="1">
        <v>42851</v>
      </c>
      <c r="M135" t="s">
        <v>47</v>
      </c>
      <c r="N135">
        <v>32</v>
      </c>
      <c r="O135">
        <v>9</v>
      </c>
      <c r="P135" t="s">
        <v>69</v>
      </c>
      <c r="Q135" t="s">
        <v>38</v>
      </c>
      <c r="R135" t="s">
        <v>39</v>
      </c>
      <c r="S135">
        <v>2.5000000000000001E-2</v>
      </c>
    </row>
    <row r="136" spans="1:19" x14ac:dyDescent="0.25">
      <c r="A136" t="s">
        <v>19</v>
      </c>
      <c r="B136" t="s">
        <v>178</v>
      </c>
      <c r="C136">
        <v>47</v>
      </c>
      <c r="D136" s="1">
        <v>42851</v>
      </c>
      <c r="E136" t="s">
        <v>67</v>
      </c>
      <c r="F136">
        <v>0</v>
      </c>
      <c r="G136">
        <v>100032</v>
      </c>
      <c r="H136" t="s">
        <v>143</v>
      </c>
      <c r="I136">
        <v>105</v>
      </c>
      <c r="J136" t="s">
        <v>74</v>
      </c>
      <c r="K136">
        <v>4.99</v>
      </c>
      <c r="L136" s="1">
        <v>42851</v>
      </c>
      <c r="M136" t="s">
        <v>67</v>
      </c>
      <c r="N136">
        <v>105</v>
      </c>
      <c r="Q136" t="s">
        <v>38</v>
      </c>
      <c r="R136" t="s">
        <v>39</v>
      </c>
      <c r="S136">
        <v>2.5000000000000001E-2</v>
      </c>
    </row>
    <row r="137" spans="1:19" x14ac:dyDescent="0.25">
      <c r="A137" t="s">
        <v>19</v>
      </c>
      <c r="B137" t="s">
        <v>178</v>
      </c>
      <c r="C137">
        <v>47</v>
      </c>
      <c r="D137" s="1">
        <v>42851</v>
      </c>
      <c r="E137" t="s">
        <v>67</v>
      </c>
      <c r="F137">
        <v>0</v>
      </c>
      <c r="G137">
        <v>100033</v>
      </c>
      <c r="H137" t="s">
        <v>144</v>
      </c>
      <c r="I137">
        <v>147</v>
      </c>
      <c r="J137" t="s">
        <v>74</v>
      </c>
      <c r="K137">
        <v>5.5</v>
      </c>
      <c r="L137" s="1">
        <v>42851</v>
      </c>
      <c r="M137" t="s">
        <v>47</v>
      </c>
      <c r="N137">
        <v>147</v>
      </c>
      <c r="Q137" t="s">
        <v>38</v>
      </c>
      <c r="R137" t="s">
        <v>39</v>
      </c>
      <c r="S137">
        <v>2.5000000000000001E-2</v>
      </c>
    </row>
    <row r="138" spans="1:19" x14ac:dyDescent="0.25">
      <c r="A138" t="s">
        <v>171</v>
      </c>
      <c r="B138" t="s">
        <v>181</v>
      </c>
      <c r="C138">
        <v>48</v>
      </c>
      <c r="D138" s="1">
        <v>42861</v>
      </c>
      <c r="E138" t="s">
        <v>63</v>
      </c>
      <c r="F138">
        <v>4</v>
      </c>
      <c r="G138">
        <v>110009</v>
      </c>
      <c r="H138" t="s">
        <v>54</v>
      </c>
      <c r="I138">
        <v>54</v>
      </c>
      <c r="J138" t="s">
        <v>37</v>
      </c>
      <c r="K138">
        <v>1154.54</v>
      </c>
      <c r="L138" s="1">
        <v>42864</v>
      </c>
      <c r="M138" t="s">
        <v>63</v>
      </c>
      <c r="N138">
        <v>54</v>
      </c>
      <c r="Q138" t="s">
        <v>26</v>
      </c>
      <c r="R138" t="s">
        <v>27</v>
      </c>
      <c r="S138">
        <v>0</v>
      </c>
    </row>
    <row r="139" spans="1:19" x14ac:dyDescent="0.25">
      <c r="A139" t="s">
        <v>171</v>
      </c>
      <c r="B139" t="s">
        <v>181</v>
      </c>
      <c r="C139">
        <v>48</v>
      </c>
      <c r="D139" s="1">
        <v>42861</v>
      </c>
      <c r="E139" t="s">
        <v>63</v>
      </c>
      <c r="F139">
        <v>4</v>
      </c>
      <c r="G139">
        <v>110010</v>
      </c>
      <c r="H139" t="s">
        <v>55</v>
      </c>
      <c r="I139">
        <v>172</v>
      </c>
      <c r="J139" t="s">
        <v>37</v>
      </c>
      <c r="K139">
        <v>1154.54</v>
      </c>
      <c r="L139" s="1">
        <v>42864</v>
      </c>
      <c r="M139" t="s">
        <v>63</v>
      </c>
      <c r="N139">
        <v>172</v>
      </c>
      <c r="Q139" t="s">
        <v>26</v>
      </c>
      <c r="R139" t="s">
        <v>27</v>
      </c>
      <c r="S139">
        <v>0</v>
      </c>
    </row>
    <row r="140" spans="1:19" x14ac:dyDescent="0.25">
      <c r="A140" t="s">
        <v>34</v>
      </c>
      <c r="B140" t="s">
        <v>113</v>
      </c>
      <c r="C140">
        <v>49</v>
      </c>
      <c r="D140" s="1">
        <v>42862</v>
      </c>
      <c r="E140" t="s">
        <v>72</v>
      </c>
      <c r="F140">
        <v>0</v>
      </c>
      <c r="G140">
        <v>150025</v>
      </c>
      <c r="H140" t="s">
        <v>114</v>
      </c>
      <c r="I140">
        <v>168</v>
      </c>
      <c r="J140" t="s">
        <v>23</v>
      </c>
      <c r="K140">
        <v>8.99</v>
      </c>
      <c r="L140" s="1">
        <v>42864</v>
      </c>
      <c r="M140" t="s">
        <v>72</v>
      </c>
      <c r="N140">
        <v>168</v>
      </c>
      <c r="O140">
        <v>4</v>
      </c>
      <c r="P140" t="s">
        <v>41</v>
      </c>
      <c r="Q140" t="s">
        <v>38</v>
      </c>
      <c r="R140" t="s">
        <v>39</v>
      </c>
      <c r="S140">
        <v>2.5000000000000001E-2</v>
      </c>
    </row>
    <row r="141" spans="1:19" x14ac:dyDescent="0.25">
      <c r="A141" t="s">
        <v>28</v>
      </c>
      <c r="B141" t="s">
        <v>115</v>
      </c>
      <c r="C141">
        <v>50</v>
      </c>
      <c r="D141" s="1">
        <v>42863</v>
      </c>
      <c r="E141" t="s">
        <v>24</v>
      </c>
      <c r="F141">
        <v>0</v>
      </c>
      <c r="G141">
        <v>160012</v>
      </c>
      <c r="H141" t="s">
        <v>116</v>
      </c>
      <c r="I141">
        <v>112</v>
      </c>
      <c r="J141" t="s">
        <v>74</v>
      </c>
      <c r="K141">
        <v>2.99</v>
      </c>
      <c r="L141" s="1">
        <v>42863</v>
      </c>
      <c r="M141" t="s">
        <v>24</v>
      </c>
      <c r="N141">
        <v>100</v>
      </c>
      <c r="Q141" t="s">
        <v>38</v>
      </c>
      <c r="R141" t="s">
        <v>39</v>
      </c>
      <c r="S141">
        <v>2.5000000000000001E-2</v>
      </c>
    </row>
    <row r="142" spans="1:19" x14ac:dyDescent="0.25">
      <c r="A142" t="s">
        <v>119</v>
      </c>
      <c r="B142" t="s">
        <v>120</v>
      </c>
      <c r="C142">
        <v>51</v>
      </c>
      <c r="D142" s="1">
        <v>42864</v>
      </c>
      <c r="E142" t="s">
        <v>67</v>
      </c>
      <c r="F142">
        <v>2</v>
      </c>
      <c r="G142">
        <v>180015</v>
      </c>
      <c r="H142" t="s">
        <v>121</v>
      </c>
      <c r="I142">
        <v>111</v>
      </c>
      <c r="J142" t="s">
        <v>23</v>
      </c>
      <c r="K142">
        <v>2.4849999999999999</v>
      </c>
      <c r="L142" s="1">
        <v>42864</v>
      </c>
      <c r="M142" t="s">
        <v>67</v>
      </c>
      <c r="N142">
        <v>111</v>
      </c>
      <c r="Q142" t="s">
        <v>38</v>
      </c>
      <c r="R142" t="s">
        <v>39</v>
      </c>
      <c r="S142">
        <v>2.5000000000000001E-2</v>
      </c>
    </row>
    <row r="143" spans="1:19" x14ac:dyDescent="0.25">
      <c r="A143" t="s">
        <v>119</v>
      </c>
      <c r="B143" t="s">
        <v>127</v>
      </c>
      <c r="C143">
        <v>52</v>
      </c>
      <c r="D143" s="1">
        <v>42865</v>
      </c>
      <c r="E143" t="s">
        <v>47</v>
      </c>
      <c r="F143">
        <v>2</v>
      </c>
      <c r="G143">
        <v>180013</v>
      </c>
      <c r="H143" t="s">
        <v>128</v>
      </c>
      <c r="I143">
        <v>34</v>
      </c>
      <c r="J143" t="s">
        <v>37</v>
      </c>
      <c r="K143">
        <v>1.25</v>
      </c>
      <c r="L143" s="1">
        <v>42865</v>
      </c>
      <c r="M143" t="s">
        <v>47</v>
      </c>
      <c r="N143">
        <v>34</v>
      </c>
      <c r="Q143" t="s">
        <v>38</v>
      </c>
      <c r="R143" t="s">
        <v>39</v>
      </c>
      <c r="S143">
        <v>2.5000000000000001E-2</v>
      </c>
    </row>
    <row r="144" spans="1:19" x14ac:dyDescent="0.25">
      <c r="A144" t="s">
        <v>119</v>
      </c>
      <c r="B144" t="s">
        <v>129</v>
      </c>
      <c r="C144">
        <v>53</v>
      </c>
      <c r="D144" s="1">
        <v>42872</v>
      </c>
      <c r="E144" t="s">
        <v>141</v>
      </c>
      <c r="F144">
        <v>2</v>
      </c>
      <c r="G144">
        <v>180016</v>
      </c>
      <c r="H144" t="s">
        <v>130</v>
      </c>
      <c r="I144">
        <v>110</v>
      </c>
      <c r="J144" t="s">
        <v>31</v>
      </c>
      <c r="K144">
        <v>9.48</v>
      </c>
      <c r="L144" s="1">
        <v>42872</v>
      </c>
      <c r="M144" t="s">
        <v>141</v>
      </c>
      <c r="N144">
        <v>110</v>
      </c>
      <c r="Q144" t="s">
        <v>38</v>
      </c>
      <c r="R144" t="s">
        <v>39</v>
      </c>
      <c r="S144">
        <v>2.5000000000000001E-2</v>
      </c>
    </row>
    <row r="145" spans="1:19" x14ac:dyDescent="0.25">
      <c r="A145" t="s">
        <v>89</v>
      </c>
      <c r="B145" t="s">
        <v>131</v>
      </c>
      <c r="C145">
        <v>54</v>
      </c>
      <c r="D145" s="1">
        <v>42878</v>
      </c>
      <c r="E145" t="s">
        <v>24</v>
      </c>
      <c r="F145">
        <v>1</v>
      </c>
      <c r="G145">
        <v>180018</v>
      </c>
      <c r="H145" t="s">
        <v>132</v>
      </c>
      <c r="I145">
        <v>120</v>
      </c>
      <c r="J145" t="s">
        <v>133</v>
      </c>
      <c r="K145">
        <v>54.21</v>
      </c>
      <c r="L145" s="1">
        <v>42878</v>
      </c>
      <c r="M145" t="s">
        <v>24</v>
      </c>
      <c r="N145">
        <v>120</v>
      </c>
      <c r="Q145" t="s">
        <v>38</v>
      </c>
      <c r="R145" t="s">
        <v>39</v>
      </c>
      <c r="S145">
        <v>2.5000000000000001E-2</v>
      </c>
    </row>
    <row r="146" spans="1:19" x14ac:dyDescent="0.25">
      <c r="A146" t="s">
        <v>119</v>
      </c>
      <c r="B146" t="s">
        <v>134</v>
      </c>
      <c r="C146">
        <v>55</v>
      </c>
      <c r="D146" s="1">
        <v>42868</v>
      </c>
      <c r="E146" t="s">
        <v>21</v>
      </c>
      <c r="F146">
        <v>2</v>
      </c>
      <c r="G146">
        <v>180017</v>
      </c>
      <c r="H146" t="s">
        <v>135</v>
      </c>
      <c r="I146">
        <v>69</v>
      </c>
      <c r="J146" t="s">
        <v>23</v>
      </c>
      <c r="K146">
        <v>0.85</v>
      </c>
      <c r="L146" s="1">
        <v>42868</v>
      </c>
      <c r="M146" t="s">
        <v>21</v>
      </c>
      <c r="N146">
        <v>50</v>
      </c>
      <c r="Q146" t="s">
        <v>32</v>
      </c>
      <c r="R146" t="s">
        <v>33</v>
      </c>
      <c r="S146">
        <v>0.05</v>
      </c>
    </row>
    <row r="147" spans="1:19" x14ac:dyDescent="0.25">
      <c r="A147" t="s">
        <v>34</v>
      </c>
      <c r="B147" t="s">
        <v>136</v>
      </c>
      <c r="C147">
        <v>56</v>
      </c>
      <c r="D147" s="1">
        <v>42880</v>
      </c>
      <c r="E147" t="s">
        <v>45</v>
      </c>
      <c r="F147">
        <v>0</v>
      </c>
      <c r="G147">
        <v>110007</v>
      </c>
      <c r="H147" t="s">
        <v>52</v>
      </c>
      <c r="I147">
        <v>154</v>
      </c>
      <c r="J147" t="s">
        <v>37</v>
      </c>
      <c r="K147">
        <v>599.99</v>
      </c>
      <c r="L147" s="1">
        <v>42880</v>
      </c>
      <c r="M147" t="s">
        <v>45</v>
      </c>
      <c r="N147">
        <v>154</v>
      </c>
      <c r="Q147" t="s">
        <v>26</v>
      </c>
      <c r="R147" t="s">
        <v>27</v>
      </c>
      <c r="S147">
        <v>0</v>
      </c>
    </row>
    <row r="148" spans="1:19" x14ac:dyDescent="0.25">
      <c r="A148" t="s">
        <v>34</v>
      </c>
      <c r="B148" t="s">
        <v>138</v>
      </c>
      <c r="C148">
        <v>57</v>
      </c>
      <c r="D148" s="1">
        <v>42870</v>
      </c>
      <c r="E148" t="s">
        <v>67</v>
      </c>
      <c r="F148">
        <v>0</v>
      </c>
      <c r="G148">
        <v>110009</v>
      </c>
      <c r="H148" t="s">
        <v>54</v>
      </c>
      <c r="I148">
        <v>198</v>
      </c>
      <c r="J148" t="s">
        <v>37</v>
      </c>
      <c r="K148">
        <v>1154.54</v>
      </c>
      <c r="L148" s="1">
        <v>42870</v>
      </c>
      <c r="M148" t="s">
        <v>67</v>
      </c>
      <c r="N148">
        <v>198</v>
      </c>
      <c r="Q148" t="s">
        <v>26</v>
      </c>
      <c r="R148" t="s">
        <v>27</v>
      </c>
      <c r="S148">
        <v>0</v>
      </c>
    </row>
    <row r="149" spans="1:19" x14ac:dyDescent="0.25">
      <c r="A149" t="s">
        <v>119</v>
      </c>
      <c r="B149" t="s">
        <v>139</v>
      </c>
      <c r="C149">
        <v>58</v>
      </c>
      <c r="D149" s="1">
        <v>42871</v>
      </c>
      <c r="E149" t="s">
        <v>72</v>
      </c>
      <c r="F149">
        <v>2</v>
      </c>
      <c r="G149">
        <v>180014</v>
      </c>
      <c r="H149" t="s">
        <v>140</v>
      </c>
      <c r="I149">
        <v>99</v>
      </c>
      <c r="J149" t="s">
        <v>23</v>
      </c>
      <c r="K149">
        <v>0.52</v>
      </c>
      <c r="L149" s="1">
        <v>42871</v>
      </c>
      <c r="M149" t="s">
        <v>72</v>
      </c>
      <c r="N149">
        <v>99</v>
      </c>
      <c r="Q149" t="s">
        <v>38</v>
      </c>
      <c r="R149" t="s">
        <v>39</v>
      </c>
      <c r="S149">
        <v>2.5000000000000001E-2</v>
      </c>
    </row>
    <row r="150" spans="1:19" x14ac:dyDescent="0.25">
      <c r="A150" t="s">
        <v>34</v>
      </c>
      <c r="B150" t="s">
        <v>35</v>
      </c>
      <c r="C150">
        <v>59</v>
      </c>
      <c r="D150" s="1">
        <v>42871</v>
      </c>
      <c r="E150" t="s">
        <v>63</v>
      </c>
      <c r="F150">
        <v>0</v>
      </c>
      <c r="G150">
        <v>300013</v>
      </c>
      <c r="H150" t="s">
        <v>40</v>
      </c>
      <c r="I150">
        <v>70</v>
      </c>
      <c r="J150" t="s">
        <v>37</v>
      </c>
      <c r="K150">
        <v>150.99</v>
      </c>
      <c r="L150" s="1">
        <v>42871</v>
      </c>
      <c r="M150" t="s">
        <v>63</v>
      </c>
      <c r="N150">
        <v>70</v>
      </c>
      <c r="Q150" t="s">
        <v>38</v>
      </c>
      <c r="R150" t="s">
        <v>39</v>
      </c>
      <c r="S150">
        <v>2.5000000000000001E-2</v>
      </c>
    </row>
    <row r="151" spans="1:19" x14ac:dyDescent="0.25">
      <c r="A151" t="s">
        <v>43</v>
      </c>
      <c r="B151" t="s">
        <v>44</v>
      </c>
      <c r="C151">
        <v>60</v>
      </c>
      <c r="D151" s="1">
        <v>42872</v>
      </c>
      <c r="E151" t="s">
        <v>47</v>
      </c>
      <c r="F151">
        <v>1</v>
      </c>
      <c r="G151">
        <v>110007</v>
      </c>
      <c r="H151" t="s">
        <v>52</v>
      </c>
      <c r="I151">
        <v>38</v>
      </c>
      <c r="J151" t="s">
        <v>37</v>
      </c>
      <c r="K151">
        <v>599.99</v>
      </c>
      <c r="L151" s="1">
        <v>42872</v>
      </c>
      <c r="M151" t="s">
        <v>47</v>
      </c>
      <c r="N151">
        <v>38</v>
      </c>
      <c r="O151">
        <v>5</v>
      </c>
      <c r="P151" t="s">
        <v>25</v>
      </c>
      <c r="Q151" t="s">
        <v>26</v>
      </c>
      <c r="R151" t="s">
        <v>27</v>
      </c>
      <c r="S151">
        <v>0</v>
      </c>
    </row>
    <row r="152" spans="1:19" x14ac:dyDescent="0.25">
      <c r="A152" t="s">
        <v>56</v>
      </c>
      <c r="B152" t="s">
        <v>57</v>
      </c>
      <c r="C152">
        <v>61</v>
      </c>
      <c r="D152" s="1">
        <v>42884</v>
      </c>
      <c r="E152" t="s">
        <v>96</v>
      </c>
      <c r="F152">
        <v>0</v>
      </c>
      <c r="G152">
        <v>500020</v>
      </c>
      <c r="H152" t="s">
        <v>59</v>
      </c>
      <c r="I152">
        <v>197</v>
      </c>
      <c r="J152" t="s">
        <v>37</v>
      </c>
      <c r="K152">
        <v>799.99</v>
      </c>
      <c r="L152" s="1">
        <v>42884</v>
      </c>
      <c r="M152" t="s">
        <v>96</v>
      </c>
      <c r="N152">
        <v>197</v>
      </c>
      <c r="Q152" t="s">
        <v>26</v>
      </c>
      <c r="R152" t="s">
        <v>27</v>
      </c>
      <c r="S152">
        <v>0</v>
      </c>
    </row>
    <row r="153" spans="1:19" x14ac:dyDescent="0.25">
      <c r="A153" t="s">
        <v>34</v>
      </c>
      <c r="B153" t="s">
        <v>62</v>
      </c>
      <c r="C153">
        <v>62</v>
      </c>
      <c r="D153" s="1">
        <v>42884</v>
      </c>
      <c r="E153" t="s">
        <v>47</v>
      </c>
      <c r="F153">
        <v>0</v>
      </c>
      <c r="G153">
        <v>500016</v>
      </c>
      <c r="H153" t="s">
        <v>65</v>
      </c>
      <c r="I153">
        <v>36</v>
      </c>
      <c r="J153" t="s">
        <v>37</v>
      </c>
      <c r="K153">
        <v>99.99</v>
      </c>
      <c r="L153" s="1">
        <v>42884</v>
      </c>
      <c r="M153" t="s">
        <v>47</v>
      </c>
      <c r="N153">
        <v>50</v>
      </c>
      <c r="Q153" t="s">
        <v>26</v>
      </c>
      <c r="R153" t="s">
        <v>27</v>
      </c>
      <c r="S153">
        <v>0</v>
      </c>
    </row>
    <row r="154" spans="1:19" x14ac:dyDescent="0.25">
      <c r="A154" t="s">
        <v>28</v>
      </c>
      <c r="B154" t="s">
        <v>29</v>
      </c>
      <c r="C154">
        <v>63</v>
      </c>
      <c r="D154" s="1">
        <v>42874</v>
      </c>
      <c r="E154" t="s">
        <v>103</v>
      </c>
      <c r="F154">
        <v>0</v>
      </c>
      <c r="G154">
        <v>800063</v>
      </c>
      <c r="H154" t="s">
        <v>99</v>
      </c>
      <c r="I154">
        <v>133</v>
      </c>
      <c r="J154" t="s">
        <v>31</v>
      </c>
      <c r="K154">
        <v>3.5</v>
      </c>
      <c r="L154" s="1">
        <v>42874</v>
      </c>
      <c r="M154" t="s">
        <v>103</v>
      </c>
      <c r="N154">
        <v>133</v>
      </c>
      <c r="Q154" t="s">
        <v>32</v>
      </c>
      <c r="R154" t="s">
        <v>33</v>
      </c>
      <c r="S154">
        <v>0.05</v>
      </c>
    </row>
    <row r="155" spans="1:19" x14ac:dyDescent="0.25">
      <c r="A155" t="s">
        <v>70</v>
      </c>
      <c r="B155" t="s">
        <v>122</v>
      </c>
      <c r="C155">
        <v>64</v>
      </c>
      <c r="D155" s="1">
        <v>42875</v>
      </c>
      <c r="E155" t="s">
        <v>63</v>
      </c>
      <c r="F155">
        <v>0</v>
      </c>
      <c r="G155">
        <v>100022</v>
      </c>
      <c r="H155" t="s">
        <v>123</v>
      </c>
      <c r="I155">
        <v>37</v>
      </c>
      <c r="J155" t="s">
        <v>74</v>
      </c>
      <c r="K155">
        <v>4.99</v>
      </c>
      <c r="L155" s="1">
        <v>42875</v>
      </c>
      <c r="M155" t="s">
        <v>63</v>
      </c>
      <c r="N155">
        <v>37</v>
      </c>
      <c r="Q155" t="s">
        <v>32</v>
      </c>
      <c r="R155" t="s">
        <v>33</v>
      </c>
      <c r="S155">
        <v>0.05</v>
      </c>
    </row>
    <row r="156" spans="1:19" x14ac:dyDescent="0.25">
      <c r="A156" t="s">
        <v>70</v>
      </c>
      <c r="B156" t="s">
        <v>122</v>
      </c>
      <c r="C156">
        <v>64</v>
      </c>
      <c r="D156" s="1">
        <v>42875</v>
      </c>
      <c r="E156" t="s">
        <v>63</v>
      </c>
      <c r="F156">
        <v>0</v>
      </c>
      <c r="G156">
        <v>100023</v>
      </c>
      <c r="H156" t="s">
        <v>124</v>
      </c>
      <c r="I156">
        <v>126</v>
      </c>
      <c r="J156" t="s">
        <v>74</v>
      </c>
      <c r="K156">
        <v>3.99</v>
      </c>
      <c r="L156" s="1">
        <v>42875</v>
      </c>
      <c r="M156" t="s">
        <v>63</v>
      </c>
      <c r="N156">
        <v>126</v>
      </c>
      <c r="Q156" t="s">
        <v>38</v>
      </c>
      <c r="R156" t="s">
        <v>39</v>
      </c>
      <c r="S156">
        <v>2.5000000000000001E-2</v>
      </c>
    </row>
    <row r="157" spans="1:19" x14ac:dyDescent="0.25">
      <c r="A157" t="s">
        <v>70</v>
      </c>
      <c r="B157" t="s">
        <v>71</v>
      </c>
      <c r="C157">
        <v>65</v>
      </c>
      <c r="D157" s="1">
        <v>42876</v>
      </c>
      <c r="E157" t="s">
        <v>21</v>
      </c>
      <c r="F157">
        <v>0</v>
      </c>
      <c r="G157">
        <v>100026</v>
      </c>
      <c r="H157" t="s">
        <v>73</v>
      </c>
      <c r="I157">
        <v>169</v>
      </c>
      <c r="J157" t="s">
        <v>74</v>
      </c>
      <c r="K157">
        <v>0.89</v>
      </c>
      <c r="L157" s="1">
        <v>42876</v>
      </c>
      <c r="M157" t="s">
        <v>21</v>
      </c>
      <c r="N157">
        <v>170</v>
      </c>
      <c r="O157">
        <v>12</v>
      </c>
      <c r="Q157" t="s">
        <v>38</v>
      </c>
      <c r="R157" t="s">
        <v>39</v>
      </c>
      <c r="S157">
        <v>2.5000000000000001E-2</v>
      </c>
    </row>
    <row r="158" spans="1:19" x14ac:dyDescent="0.25">
      <c r="A158" t="s">
        <v>70</v>
      </c>
      <c r="B158" t="s">
        <v>71</v>
      </c>
      <c r="C158">
        <v>65</v>
      </c>
      <c r="D158" s="1">
        <v>42876</v>
      </c>
      <c r="E158" t="s">
        <v>21</v>
      </c>
      <c r="F158">
        <v>0</v>
      </c>
      <c r="G158">
        <v>100027</v>
      </c>
      <c r="H158" t="s">
        <v>75</v>
      </c>
      <c r="I158">
        <v>137</v>
      </c>
      <c r="J158" t="s">
        <v>74</v>
      </c>
      <c r="K158">
        <v>0.99</v>
      </c>
      <c r="L158" s="1">
        <v>42876</v>
      </c>
      <c r="M158" t="s">
        <v>21</v>
      </c>
      <c r="N158">
        <v>137</v>
      </c>
      <c r="O158">
        <v>4</v>
      </c>
      <c r="Q158" t="s">
        <v>38</v>
      </c>
      <c r="R158" t="s">
        <v>39</v>
      </c>
      <c r="S158">
        <v>2.5000000000000001E-2</v>
      </c>
    </row>
    <row r="159" spans="1:19" x14ac:dyDescent="0.25">
      <c r="A159" t="s">
        <v>70</v>
      </c>
      <c r="B159" t="s">
        <v>71</v>
      </c>
      <c r="C159">
        <v>65</v>
      </c>
      <c r="D159" s="1">
        <v>42876</v>
      </c>
      <c r="E159" t="s">
        <v>21</v>
      </c>
      <c r="F159">
        <v>0</v>
      </c>
      <c r="G159">
        <v>100028</v>
      </c>
      <c r="H159" t="s">
        <v>76</v>
      </c>
      <c r="I159">
        <v>148</v>
      </c>
      <c r="J159" t="s">
        <v>74</v>
      </c>
      <c r="K159">
        <v>0.99</v>
      </c>
      <c r="L159" s="1">
        <v>42876</v>
      </c>
      <c r="M159" t="s">
        <v>21</v>
      </c>
      <c r="N159">
        <v>148</v>
      </c>
      <c r="O159">
        <v>5</v>
      </c>
      <c r="Q159" t="s">
        <v>38</v>
      </c>
      <c r="R159" t="s">
        <v>39</v>
      </c>
      <c r="S159">
        <v>2.5000000000000001E-2</v>
      </c>
    </row>
    <row r="160" spans="1:19" x14ac:dyDescent="0.25">
      <c r="A160" t="s">
        <v>70</v>
      </c>
      <c r="B160" t="s">
        <v>71</v>
      </c>
      <c r="C160">
        <v>65</v>
      </c>
      <c r="D160" s="1">
        <v>42876</v>
      </c>
      <c r="E160" t="s">
        <v>21</v>
      </c>
      <c r="F160">
        <v>0</v>
      </c>
      <c r="G160">
        <v>100029</v>
      </c>
      <c r="H160" t="s">
        <v>77</v>
      </c>
      <c r="I160">
        <v>188</v>
      </c>
      <c r="J160" t="s">
        <v>74</v>
      </c>
      <c r="K160">
        <v>1.1499999999999999</v>
      </c>
      <c r="L160" s="1">
        <v>42876</v>
      </c>
      <c r="M160" t="s">
        <v>21</v>
      </c>
      <c r="N160">
        <v>188</v>
      </c>
      <c r="O160">
        <v>12</v>
      </c>
      <c r="Q160" t="s">
        <v>38</v>
      </c>
      <c r="R160" t="s">
        <v>39</v>
      </c>
      <c r="S160">
        <v>2.5000000000000001E-2</v>
      </c>
    </row>
    <row r="161" spans="1:19" x14ac:dyDescent="0.25">
      <c r="A161" t="s">
        <v>70</v>
      </c>
      <c r="B161" t="s">
        <v>71</v>
      </c>
      <c r="C161">
        <v>65</v>
      </c>
      <c r="D161" s="1">
        <v>42876</v>
      </c>
      <c r="E161" t="s">
        <v>21</v>
      </c>
      <c r="F161">
        <v>0</v>
      </c>
      <c r="G161">
        <v>100030</v>
      </c>
      <c r="H161" t="s">
        <v>78</v>
      </c>
      <c r="I161">
        <v>80</v>
      </c>
      <c r="J161" t="s">
        <v>74</v>
      </c>
      <c r="K161">
        <v>3.99</v>
      </c>
      <c r="L161" s="1">
        <v>42876</v>
      </c>
      <c r="M161" t="s">
        <v>21</v>
      </c>
      <c r="N161">
        <v>80</v>
      </c>
      <c r="O161">
        <v>3</v>
      </c>
      <c r="Q161" t="s">
        <v>38</v>
      </c>
      <c r="R161" t="s">
        <v>39</v>
      </c>
      <c r="S161">
        <v>2.5000000000000001E-2</v>
      </c>
    </row>
    <row r="162" spans="1:19" x14ac:dyDescent="0.25">
      <c r="A162" t="s">
        <v>70</v>
      </c>
      <c r="B162" t="s">
        <v>71</v>
      </c>
      <c r="C162">
        <v>65</v>
      </c>
      <c r="D162" s="1">
        <v>42876</v>
      </c>
      <c r="E162" t="s">
        <v>21</v>
      </c>
      <c r="F162">
        <v>0</v>
      </c>
      <c r="G162">
        <v>100031</v>
      </c>
      <c r="H162" t="s">
        <v>142</v>
      </c>
      <c r="I162">
        <v>26</v>
      </c>
      <c r="J162" t="s">
        <v>74</v>
      </c>
      <c r="K162">
        <v>4.99</v>
      </c>
      <c r="L162" s="1">
        <v>42876</v>
      </c>
      <c r="M162" t="s">
        <v>21</v>
      </c>
      <c r="N162">
        <v>50</v>
      </c>
      <c r="O162">
        <v>2</v>
      </c>
      <c r="Q162" t="s">
        <v>38</v>
      </c>
      <c r="R162" t="s">
        <v>39</v>
      </c>
      <c r="S162">
        <v>2.5000000000000001E-2</v>
      </c>
    </row>
    <row r="163" spans="1:19" x14ac:dyDescent="0.25">
      <c r="A163" t="s">
        <v>70</v>
      </c>
      <c r="B163" t="s">
        <v>71</v>
      </c>
      <c r="C163">
        <v>65</v>
      </c>
      <c r="D163" s="1">
        <v>42876</v>
      </c>
      <c r="E163" t="s">
        <v>21</v>
      </c>
      <c r="F163">
        <v>0</v>
      </c>
      <c r="G163">
        <v>100032</v>
      </c>
      <c r="H163" t="s">
        <v>143</v>
      </c>
      <c r="I163">
        <v>90</v>
      </c>
      <c r="J163" t="s">
        <v>74</v>
      </c>
      <c r="K163">
        <v>4.99</v>
      </c>
      <c r="L163" s="1">
        <v>42876</v>
      </c>
      <c r="M163" t="s">
        <v>21</v>
      </c>
      <c r="N163">
        <v>90</v>
      </c>
      <c r="O163">
        <v>2</v>
      </c>
      <c r="Q163" t="s">
        <v>38</v>
      </c>
      <c r="R163" t="s">
        <v>39</v>
      </c>
      <c r="S163">
        <v>2.5000000000000001E-2</v>
      </c>
    </row>
    <row r="164" spans="1:19" x14ac:dyDescent="0.25">
      <c r="A164" t="s">
        <v>70</v>
      </c>
      <c r="B164" t="s">
        <v>71</v>
      </c>
      <c r="C164">
        <v>65</v>
      </c>
      <c r="D164" s="1">
        <v>42876</v>
      </c>
      <c r="E164" t="s">
        <v>21</v>
      </c>
      <c r="F164">
        <v>0</v>
      </c>
      <c r="G164">
        <v>100033</v>
      </c>
      <c r="H164" t="s">
        <v>144</v>
      </c>
      <c r="I164">
        <v>151</v>
      </c>
      <c r="J164" t="s">
        <v>74</v>
      </c>
      <c r="K164">
        <v>5.5</v>
      </c>
      <c r="L164" s="1">
        <v>42876</v>
      </c>
      <c r="M164" t="s">
        <v>21</v>
      </c>
      <c r="N164">
        <v>151</v>
      </c>
      <c r="Q164" t="s">
        <v>38</v>
      </c>
      <c r="R164" t="s">
        <v>39</v>
      </c>
      <c r="S164">
        <v>2.5000000000000001E-2</v>
      </c>
    </row>
    <row r="165" spans="1:19" x14ac:dyDescent="0.25">
      <c r="A165" t="s">
        <v>70</v>
      </c>
      <c r="B165" t="s">
        <v>145</v>
      </c>
      <c r="C165">
        <v>66</v>
      </c>
      <c r="D165" s="1">
        <v>42877</v>
      </c>
      <c r="E165" t="s">
        <v>47</v>
      </c>
      <c r="F165">
        <v>0</v>
      </c>
      <c r="G165">
        <v>100034</v>
      </c>
      <c r="H165" t="s">
        <v>146</v>
      </c>
      <c r="I165">
        <v>188</v>
      </c>
      <c r="J165" t="s">
        <v>74</v>
      </c>
      <c r="K165">
        <v>2.99</v>
      </c>
      <c r="L165" s="1">
        <v>42877</v>
      </c>
      <c r="M165" t="s">
        <v>47</v>
      </c>
      <c r="N165">
        <v>188</v>
      </c>
      <c r="Q165" t="s">
        <v>38</v>
      </c>
      <c r="R165" t="s">
        <v>39</v>
      </c>
      <c r="S165">
        <v>2.5000000000000001E-2</v>
      </c>
    </row>
    <row r="166" spans="1:19" x14ac:dyDescent="0.25">
      <c r="A166" t="s">
        <v>70</v>
      </c>
      <c r="B166" t="s">
        <v>145</v>
      </c>
      <c r="C166">
        <v>66</v>
      </c>
      <c r="D166" s="1">
        <v>42877</v>
      </c>
      <c r="E166" t="s">
        <v>47</v>
      </c>
      <c r="F166">
        <v>0</v>
      </c>
      <c r="G166">
        <v>100035</v>
      </c>
      <c r="H166" t="s">
        <v>147</v>
      </c>
      <c r="I166">
        <v>63</v>
      </c>
      <c r="J166" t="s">
        <v>74</v>
      </c>
      <c r="K166">
        <v>175.21</v>
      </c>
      <c r="L166" s="1">
        <v>42877</v>
      </c>
      <c r="M166" t="s">
        <v>47</v>
      </c>
      <c r="N166">
        <v>63</v>
      </c>
      <c r="Q166" t="s">
        <v>38</v>
      </c>
      <c r="R166" t="s">
        <v>39</v>
      </c>
      <c r="S166">
        <v>2.5000000000000001E-2</v>
      </c>
    </row>
    <row r="167" spans="1:19" x14ac:dyDescent="0.25">
      <c r="A167" t="s">
        <v>43</v>
      </c>
      <c r="B167" t="s">
        <v>148</v>
      </c>
      <c r="C167">
        <v>67</v>
      </c>
      <c r="D167" s="1">
        <v>42878</v>
      </c>
      <c r="E167" t="s">
        <v>103</v>
      </c>
      <c r="F167">
        <v>1</v>
      </c>
      <c r="G167">
        <v>110002</v>
      </c>
      <c r="H167" t="s">
        <v>46</v>
      </c>
      <c r="I167">
        <v>107</v>
      </c>
      <c r="J167" t="s">
        <v>37</v>
      </c>
      <c r="K167">
        <v>854</v>
      </c>
      <c r="L167" s="1">
        <v>42878</v>
      </c>
      <c r="M167" t="s">
        <v>103</v>
      </c>
      <c r="N167">
        <v>107</v>
      </c>
      <c r="O167">
        <v>4</v>
      </c>
      <c r="P167" t="s">
        <v>25</v>
      </c>
      <c r="Q167" t="s">
        <v>26</v>
      </c>
      <c r="R167" t="s">
        <v>27</v>
      </c>
      <c r="S167">
        <v>0</v>
      </c>
    </row>
    <row r="168" spans="1:19" x14ac:dyDescent="0.25">
      <c r="A168" t="s">
        <v>43</v>
      </c>
      <c r="B168" t="s">
        <v>148</v>
      </c>
      <c r="C168">
        <v>67</v>
      </c>
      <c r="D168" s="1">
        <v>42878</v>
      </c>
      <c r="E168" t="s">
        <v>103</v>
      </c>
      <c r="F168">
        <v>1</v>
      </c>
      <c r="G168">
        <v>110003</v>
      </c>
      <c r="H168" t="s">
        <v>48</v>
      </c>
      <c r="I168">
        <v>145</v>
      </c>
      <c r="J168" t="s">
        <v>37</v>
      </c>
      <c r="K168">
        <v>654</v>
      </c>
      <c r="L168" s="1">
        <v>42878</v>
      </c>
      <c r="M168" t="s">
        <v>103</v>
      </c>
      <c r="N168">
        <v>145</v>
      </c>
      <c r="Q168" t="s">
        <v>26</v>
      </c>
      <c r="R168" t="s">
        <v>27</v>
      </c>
      <c r="S168">
        <v>0</v>
      </c>
    </row>
    <row r="169" spans="1:19" x14ac:dyDescent="0.25">
      <c r="A169" t="s">
        <v>43</v>
      </c>
      <c r="B169" t="s">
        <v>148</v>
      </c>
      <c r="C169">
        <v>67</v>
      </c>
      <c r="D169" s="1">
        <v>42878</v>
      </c>
      <c r="E169" t="s">
        <v>103</v>
      </c>
      <c r="F169">
        <v>1</v>
      </c>
      <c r="G169">
        <v>110004</v>
      </c>
      <c r="H169" t="s">
        <v>49</v>
      </c>
      <c r="I169">
        <v>174</v>
      </c>
      <c r="J169" t="s">
        <v>37</v>
      </c>
      <c r="K169">
        <v>654</v>
      </c>
      <c r="L169" s="1">
        <v>42878</v>
      </c>
      <c r="M169" t="s">
        <v>103</v>
      </c>
      <c r="N169">
        <v>180</v>
      </c>
      <c r="Q169" t="s">
        <v>26</v>
      </c>
      <c r="R169" t="s">
        <v>27</v>
      </c>
      <c r="S169">
        <v>0</v>
      </c>
    </row>
    <row r="170" spans="1:19" x14ac:dyDescent="0.25">
      <c r="A170" t="s">
        <v>56</v>
      </c>
      <c r="B170" t="s">
        <v>79</v>
      </c>
      <c r="C170">
        <v>68</v>
      </c>
      <c r="D170" s="1">
        <v>42879</v>
      </c>
      <c r="E170" t="s">
        <v>67</v>
      </c>
      <c r="F170">
        <v>0</v>
      </c>
      <c r="G170">
        <v>500017</v>
      </c>
      <c r="H170" t="s">
        <v>85</v>
      </c>
      <c r="I170">
        <v>192</v>
      </c>
      <c r="J170" t="s">
        <v>37</v>
      </c>
      <c r="K170">
        <v>450.25</v>
      </c>
      <c r="L170" s="1">
        <v>42879</v>
      </c>
      <c r="M170" t="s">
        <v>67</v>
      </c>
      <c r="N170">
        <v>192</v>
      </c>
      <c r="Q170" t="s">
        <v>26</v>
      </c>
      <c r="R170" t="s">
        <v>27</v>
      </c>
      <c r="S170">
        <v>0</v>
      </c>
    </row>
    <row r="171" spans="1:19" x14ac:dyDescent="0.25">
      <c r="A171" t="s">
        <v>56</v>
      </c>
      <c r="B171" t="s">
        <v>79</v>
      </c>
      <c r="C171">
        <v>68</v>
      </c>
      <c r="D171" s="1">
        <v>42879</v>
      </c>
      <c r="E171" t="s">
        <v>67</v>
      </c>
      <c r="F171">
        <v>0</v>
      </c>
      <c r="G171">
        <v>500018</v>
      </c>
      <c r="H171" t="s">
        <v>86</v>
      </c>
      <c r="I171">
        <v>20</v>
      </c>
      <c r="J171" t="s">
        <v>37</v>
      </c>
      <c r="K171">
        <v>450.25</v>
      </c>
      <c r="L171" s="1">
        <v>42879</v>
      </c>
      <c r="M171" t="s">
        <v>67</v>
      </c>
      <c r="N171">
        <v>20</v>
      </c>
      <c r="Q171" t="s">
        <v>26</v>
      </c>
      <c r="R171" t="s">
        <v>27</v>
      </c>
      <c r="S171">
        <v>0</v>
      </c>
    </row>
    <row r="172" spans="1:19" x14ac:dyDescent="0.25">
      <c r="A172" t="s">
        <v>56</v>
      </c>
      <c r="B172" t="s">
        <v>79</v>
      </c>
      <c r="C172">
        <v>68</v>
      </c>
      <c r="D172" s="1">
        <v>42879</v>
      </c>
      <c r="E172" t="s">
        <v>67</v>
      </c>
      <c r="F172">
        <v>0</v>
      </c>
      <c r="G172">
        <v>500023</v>
      </c>
      <c r="H172" t="s">
        <v>87</v>
      </c>
      <c r="I172">
        <v>35</v>
      </c>
      <c r="J172" t="s">
        <v>37</v>
      </c>
      <c r="K172">
        <v>199.99</v>
      </c>
      <c r="L172" s="1">
        <v>42879</v>
      </c>
      <c r="M172" t="s">
        <v>67</v>
      </c>
      <c r="N172">
        <v>35</v>
      </c>
      <c r="O172">
        <v>2</v>
      </c>
      <c r="P172" t="s">
        <v>25</v>
      </c>
      <c r="Q172" t="s">
        <v>26</v>
      </c>
      <c r="R172" t="s">
        <v>27</v>
      </c>
      <c r="S172">
        <v>0</v>
      </c>
    </row>
    <row r="173" spans="1:19" x14ac:dyDescent="0.25">
      <c r="A173" t="s">
        <v>56</v>
      </c>
      <c r="B173" t="s">
        <v>79</v>
      </c>
      <c r="C173">
        <v>68</v>
      </c>
      <c r="D173" s="1">
        <v>42879</v>
      </c>
      <c r="E173" t="s">
        <v>67</v>
      </c>
      <c r="F173">
        <v>0</v>
      </c>
      <c r="G173">
        <v>500024</v>
      </c>
      <c r="H173" t="s">
        <v>88</v>
      </c>
      <c r="I173">
        <v>22</v>
      </c>
      <c r="J173" t="s">
        <v>37</v>
      </c>
      <c r="K173">
        <v>199.99</v>
      </c>
      <c r="L173" s="1">
        <v>42879</v>
      </c>
      <c r="M173" t="s">
        <v>67</v>
      </c>
      <c r="N173">
        <v>22</v>
      </c>
      <c r="Q173" t="s">
        <v>26</v>
      </c>
      <c r="R173" t="s">
        <v>27</v>
      </c>
      <c r="S173">
        <v>0</v>
      </c>
    </row>
    <row r="174" spans="1:19" x14ac:dyDescent="0.25">
      <c r="A174" t="s">
        <v>89</v>
      </c>
      <c r="B174" t="s">
        <v>90</v>
      </c>
      <c r="C174">
        <v>69</v>
      </c>
      <c r="D174" s="1">
        <v>42880</v>
      </c>
      <c r="E174" t="s">
        <v>63</v>
      </c>
      <c r="F174">
        <v>1</v>
      </c>
      <c r="G174">
        <v>700002</v>
      </c>
      <c r="H174" t="s">
        <v>182</v>
      </c>
      <c r="I174">
        <v>25</v>
      </c>
      <c r="J174" t="s">
        <v>74</v>
      </c>
      <c r="K174">
        <v>5.99</v>
      </c>
      <c r="L174" s="1">
        <v>42883</v>
      </c>
      <c r="M174" t="s">
        <v>63</v>
      </c>
      <c r="N174">
        <v>30</v>
      </c>
      <c r="Q174" t="s">
        <v>38</v>
      </c>
      <c r="R174" t="s">
        <v>39</v>
      </c>
      <c r="S174">
        <v>2.5000000000000001E-2</v>
      </c>
    </row>
    <row r="175" spans="1:19" x14ac:dyDescent="0.25">
      <c r="A175" t="s">
        <v>89</v>
      </c>
      <c r="B175" t="s">
        <v>90</v>
      </c>
      <c r="C175">
        <v>69</v>
      </c>
      <c r="D175" s="1">
        <v>42880</v>
      </c>
      <c r="E175" t="s">
        <v>63</v>
      </c>
      <c r="F175">
        <v>1</v>
      </c>
      <c r="G175">
        <v>700003</v>
      </c>
      <c r="H175" t="s">
        <v>91</v>
      </c>
      <c r="I175">
        <v>139</v>
      </c>
      <c r="J175" t="s">
        <v>74</v>
      </c>
      <c r="K175">
        <v>5.99</v>
      </c>
      <c r="L175" s="1">
        <v>42883</v>
      </c>
      <c r="M175" t="s">
        <v>63</v>
      </c>
      <c r="N175">
        <v>139</v>
      </c>
      <c r="O175">
        <v>45</v>
      </c>
      <c r="P175" t="s">
        <v>69</v>
      </c>
      <c r="Q175" t="s">
        <v>38</v>
      </c>
      <c r="R175" t="s">
        <v>39</v>
      </c>
      <c r="S175">
        <v>2.5000000000000001E-2</v>
      </c>
    </row>
    <row r="176" spans="1:19" x14ac:dyDescent="0.25">
      <c r="A176" t="s">
        <v>89</v>
      </c>
      <c r="B176" t="s">
        <v>90</v>
      </c>
      <c r="C176">
        <v>69</v>
      </c>
      <c r="D176" s="1">
        <v>42880</v>
      </c>
      <c r="E176" t="s">
        <v>63</v>
      </c>
      <c r="F176">
        <v>1</v>
      </c>
      <c r="G176">
        <v>700004</v>
      </c>
      <c r="H176" t="s">
        <v>149</v>
      </c>
      <c r="I176">
        <v>194</v>
      </c>
      <c r="J176" t="s">
        <v>74</v>
      </c>
      <c r="K176">
        <v>5.99</v>
      </c>
      <c r="L176" s="1">
        <v>42883</v>
      </c>
      <c r="M176" t="s">
        <v>63</v>
      </c>
      <c r="N176">
        <v>194</v>
      </c>
      <c r="Q176" t="s">
        <v>38</v>
      </c>
      <c r="R176" t="s">
        <v>39</v>
      </c>
      <c r="S176">
        <v>2.5000000000000001E-2</v>
      </c>
    </row>
    <row r="177" spans="1:19" x14ac:dyDescent="0.25">
      <c r="A177" t="s">
        <v>28</v>
      </c>
      <c r="B177" t="s">
        <v>92</v>
      </c>
      <c r="C177">
        <v>70</v>
      </c>
      <c r="D177" s="1">
        <v>42880</v>
      </c>
      <c r="E177" t="s">
        <v>63</v>
      </c>
      <c r="F177">
        <v>0</v>
      </c>
      <c r="G177">
        <v>800056</v>
      </c>
      <c r="H177" t="s">
        <v>94</v>
      </c>
      <c r="I177">
        <v>79</v>
      </c>
      <c r="J177" t="s">
        <v>31</v>
      </c>
      <c r="K177">
        <v>3.5</v>
      </c>
      <c r="L177" s="1">
        <v>42880</v>
      </c>
      <c r="M177" t="s">
        <v>63</v>
      </c>
      <c r="N177">
        <v>79</v>
      </c>
      <c r="Q177" t="s">
        <v>32</v>
      </c>
      <c r="R177" t="s">
        <v>33</v>
      </c>
      <c r="S177">
        <v>0.05</v>
      </c>
    </row>
    <row r="178" spans="1:19" x14ac:dyDescent="0.25">
      <c r="A178" t="s">
        <v>28</v>
      </c>
      <c r="B178" t="s">
        <v>92</v>
      </c>
      <c r="C178">
        <v>70</v>
      </c>
      <c r="D178" s="1">
        <v>42880</v>
      </c>
      <c r="E178" t="s">
        <v>63</v>
      </c>
      <c r="F178">
        <v>0</v>
      </c>
      <c r="G178">
        <v>800057</v>
      </c>
      <c r="H178" t="s">
        <v>95</v>
      </c>
      <c r="I178">
        <v>193</v>
      </c>
      <c r="J178" t="s">
        <v>31</v>
      </c>
      <c r="K178">
        <v>3.5</v>
      </c>
      <c r="L178" s="1">
        <v>42880</v>
      </c>
      <c r="M178" t="s">
        <v>63</v>
      </c>
      <c r="N178">
        <v>193</v>
      </c>
      <c r="Q178" t="s">
        <v>32</v>
      </c>
      <c r="R178" t="s">
        <v>33</v>
      </c>
      <c r="S178">
        <v>0.05</v>
      </c>
    </row>
    <row r="179" spans="1:19" x14ac:dyDescent="0.25">
      <c r="A179" t="s">
        <v>28</v>
      </c>
      <c r="B179" t="s">
        <v>92</v>
      </c>
      <c r="C179">
        <v>70</v>
      </c>
      <c r="D179" s="1">
        <v>42880</v>
      </c>
      <c r="E179" t="s">
        <v>63</v>
      </c>
      <c r="F179">
        <v>0</v>
      </c>
      <c r="G179">
        <v>800058</v>
      </c>
      <c r="H179" t="s">
        <v>97</v>
      </c>
      <c r="I179">
        <v>151</v>
      </c>
      <c r="J179" t="s">
        <v>31</v>
      </c>
      <c r="K179">
        <v>3.5</v>
      </c>
      <c r="L179" s="1">
        <v>42880</v>
      </c>
      <c r="M179" t="s">
        <v>63</v>
      </c>
      <c r="N179">
        <v>151</v>
      </c>
      <c r="Q179" t="s">
        <v>32</v>
      </c>
      <c r="R179" t="s">
        <v>33</v>
      </c>
      <c r="S179">
        <v>0.05</v>
      </c>
    </row>
    <row r="180" spans="1:19" x14ac:dyDescent="0.25">
      <c r="A180" t="s">
        <v>19</v>
      </c>
      <c r="B180" t="s">
        <v>20</v>
      </c>
      <c r="C180">
        <v>71</v>
      </c>
      <c r="D180" s="1">
        <v>42880</v>
      </c>
      <c r="E180" t="s">
        <v>21</v>
      </c>
      <c r="F180">
        <v>0</v>
      </c>
      <c r="G180">
        <v>200042</v>
      </c>
      <c r="H180" t="s">
        <v>100</v>
      </c>
      <c r="I180">
        <v>37</v>
      </c>
      <c r="J180" t="s">
        <v>23</v>
      </c>
      <c r="K180">
        <v>250</v>
      </c>
      <c r="L180" s="1">
        <v>42880</v>
      </c>
      <c r="M180" t="s">
        <v>21</v>
      </c>
      <c r="N180">
        <v>40</v>
      </c>
      <c r="Q180" t="s">
        <v>26</v>
      </c>
      <c r="R180" t="s">
        <v>27</v>
      </c>
      <c r="S180">
        <v>0</v>
      </c>
    </row>
    <row r="181" spans="1:19" x14ac:dyDescent="0.25">
      <c r="A181" t="s">
        <v>19</v>
      </c>
      <c r="B181" t="s">
        <v>102</v>
      </c>
      <c r="C181">
        <v>72</v>
      </c>
      <c r="D181" s="1">
        <v>42881</v>
      </c>
      <c r="E181" t="s">
        <v>24</v>
      </c>
      <c r="F181">
        <v>0</v>
      </c>
      <c r="G181">
        <v>900000</v>
      </c>
      <c r="H181" t="s">
        <v>104</v>
      </c>
      <c r="I181">
        <v>30</v>
      </c>
      <c r="J181" t="s">
        <v>37</v>
      </c>
      <c r="K181">
        <v>0.4</v>
      </c>
      <c r="L181" s="1">
        <v>42881</v>
      </c>
      <c r="M181" t="s">
        <v>47</v>
      </c>
      <c r="N181">
        <v>30</v>
      </c>
      <c r="Q181" t="s">
        <v>32</v>
      </c>
      <c r="R181" t="s">
        <v>33</v>
      </c>
      <c r="S181">
        <v>0.05</v>
      </c>
    </row>
    <row r="182" spans="1:19" x14ac:dyDescent="0.25">
      <c r="A182" t="s">
        <v>19</v>
      </c>
      <c r="B182" t="s">
        <v>102</v>
      </c>
      <c r="C182">
        <v>72</v>
      </c>
      <c r="D182" s="1">
        <v>42881</v>
      </c>
      <c r="E182" t="s">
        <v>24</v>
      </c>
      <c r="F182">
        <v>0</v>
      </c>
      <c r="G182">
        <v>900001</v>
      </c>
      <c r="H182" t="s">
        <v>105</v>
      </c>
      <c r="I182">
        <v>38</v>
      </c>
      <c r="J182" t="s">
        <v>37</v>
      </c>
      <c r="K182">
        <v>1.75</v>
      </c>
      <c r="L182" s="1">
        <v>42881</v>
      </c>
      <c r="M182" t="s">
        <v>24</v>
      </c>
      <c r="N182">
        <v>38</v>
      </c>
      <c r="Q182" t="s">
        <v>32</v>
      </c>
      <c r="R182" t="s">
        <v>33</v>
      </c>
      <c r="S182">
        <v>0.05</v>
      </c>
    </row>
    <row r="183" spans="1:19" x14ac:dyDescent="0.25">
      <c r="A183" t="s">
        <v>89</v>
      </c>
      <c r="B183" t="s">
        <v>154</v>
      </c>
      <c r="C183">
        <v>73</v>
      </c>
      <c r="D183" s="1">
        <v>42888</v>
      </c>
      <c r="E183" t="s">
        <v>67</v>
      </c>
      <c r="F183">
        <v>1</v>
      </c>
      <c r="G183">
        <v>700007</v>
      </c>
      <c r="H183" t="s">
        <v>157</v>
      </c>
      <c r="I183">
        <v>164</v>
      </c>
      <c r="J183" t="s">
        <v>74</v>
      </c>
      <c r="K183">
        <v>2.5</v>
      </c>
      <c r="L183" s="1">
        <v>42888</v>
      </c>
      <c r="M183" t="s">
        <v>67</v>
      </c>
      <c r="N183">
        <v>164</v>
      </c>
      <c r="O183">
        <v>14</v>
      </c>
      <c r="P183" t="s">
        <v>41</v>
      </c>
      <c r="Q183" t="s">
        <v>38</v>
      </c>
      <c r="R183" t="s">
        <v>39</v>
      </c>
      <c r="S183">
        <v>2.5000000000000001E-2</v>
      </c>
    </row>
    <row r="184" spans="1:19" x14ac:dyDescent="0.25">
      <c r="A184" t="s">
        <v>19</v>
      </c>
      <c r="B184" t="s">
        <v>160</v>
      </c>
      <c r="C184">
        <v>74</v>
      </c>
      <c r="D184" s="1">
        <v>42888</v>
      </c>
      <c r="E184" t="s">
        <v>103</v>
      </c>
      <c r="F184">
        <v>0</v>
      </c>
      <c r="G184">
        <v>200039</v>
      </c>
      <c r="H184" t="s">
        <v>183</v>
      </c>
      <c r="I184">
        <v>116</v>
      </c>
      <c r="J184" t="s">
        <v>74</v>
      </c>
      <c r="K184">
        <v>95.62</v>
      </c>
      <c r="L184" s="1">
        <v>42888</v>
      </c>
      <c r="M184" t="s">
        <v>103</v>
      </c>
      <c r="N184">
        <v>116</v>
      </c>
      <c r="Q184" t="s">
        <v>38</v>
      </c>
      <c r="R184" t="s">
        <v>39</v>
      </c>
      <c r="S184">
        <v>2.5000000000000001E-2</v>
      </c>
    </row>
    <row r="185" spans="1:19" x14ac:dyDescent="0.25">
      <c r="A185" t="s">
        <v>19</v>
      </c>
      <c r="B185" t="s">
        <v>160</v>
      </c>
      <c r="C185">
        <v>74</v>
      </c>
      <c r="D185" s="1">
        <v>42888</v>
      </c>
      <c r="E185" t="s">
        <v>103</v>
      </c>
      <c r="F185">
        <v>0</v>
      </c>
      <c r="G185">
        <v>200040</v>
      </c>
      <c r="H185" t="s">
        <v>184</v>
      </c>
      <c r="I185">
        <v>188</v>
      </c>
      <c r="J185" t="s">
        <v>74</v>
      </c>
      <c r="K185">
        <v>65.23</v>
      </c>
      <c r="L185" s="1">
        <v>42888</v>
      </c>
      <c r="M185" t="s">
        <v>103</v>
      </c>
      <c r="N185">
        <v>188</v>
      </c>
      <c r="Q185" t="s">
        <v>38</v>
      </c>
      <c r="R185" t="s">
        <v>39</v>
      </c>
      <c r="S185">
        <v>2.5000000000000001E-2</v>
      </c>
    </row>
    <row r="186" spans="1:19" x14ac:dyDescent="0.25">
      <c r="A186" t="s">
        <v>34</v>
      </c>
      <c r="B186" t="s">
        <v>164</v>
      </c>
      <c r="C186">
        <v>75</v>
      </c>
      <c r="D186" s="1">
        <v>42888</v>
      </c>
      <c r="E186" t="s">
        <v>45</v>
      </c>
      <c r="F186">
        <v>0</v>
      </c>
      <c r="G186">
        <v>300013</v>
      </c>
      <c r="H186" t="s">
        <v>40</v>
      </c>
      <c r="I186">
        <v>97</v>
      </c>
      <c r="J186" t="s">
        <v>37</v>
      </c>
      <c r="K186">
        <v>150.99</v>
      </c>
      <c r="L186" s="1">
        <v>42888</v>
      </c>
      <c r="M186" t="s">
        <v>45</v>
      </c>
      <c r="N186">
        <v>97</v>
      </c>
      <c r="Q186" t="s">
        <v>38</v>
      </c>
      <c r="R186" t="s">
        <v>39</v>
      </c>
      <c r="S186">
        <v>2.5000000000000001E-2</v>
      </c>
    </row>
    <row r="187" spans="1:19" x14ac:dyDescent="0.25">
      <c r="A187" t="s">
        <v>89</v>
      </c>
      <c r="B187" t="s">
        <v>165</v>
      </c>
      <c r="C187">
        <v>76</v>
      </c>
      <c r="D187" s="1">
        <v>42888</v>
      </c>
      <c r="E187" t="s">
        <v>45</v>
      </c>
      <c r="F187">
        <v>1</v>
      </c>
      <c r="G187">
        <v>700011</v>
      </c>
      <c r="H187" t="s">
        <v>167</v>
      </c>
      <c r="I187">
        <v>189</v>
      </c>
      <c r="J187" t="s">
        <v>37</v>
      </c>
      <c r="K187">
        <v>150.99</v>
      </c>
      <c r="L187" s="1">
        <v>42888</v>
      </c>
      <c r="M187" t="s">
        <v>45</v>
      </c>
      <c r="N187">
        <v>200</v>
      </c>
      <c r="O187">
        <v>2</v>
      </c>
      <c r="P187" t="s">
        <v>25</v>
      </c>
      <c r="Q187" t="s">
        <v>38</v>
      </c>
      <c r="R187" t="s">
        <v>39</v>
      </c>
      <c r="S187">
        <v>2.5000000000000001E-2</v>
      </c>
    </row>
    <row r="188" spans="1:19" x14ac:dyDescent="0.25">
      <c r="A188" t="s">
        <v>89</v>
      </c>
      <c r="B188" t="s">
        <v>165</v>
      </c>
      <c r="C188">
        <v>76</v>
      </c>
      <c r="D188" s="1">
        <v>42888</v>
      </c>
      <c r="E188" t="s">
        <v>45</v>
      </c>
      <c r="F188">
        <v>1</v>
      </c>
      <c r="G188">
        <v>700012</v>
      </c>
      <c r="H188" t="s">
        <v>168</v>
      </c>
      <c r="I188">
        <v>50</v>
      </c>
      <c r="J188" t="s">
        <v>37</v>
      </c>
      <c r="K188">
        <v>204.54</v>
      </c>
      <c r="L188" s="1">
        <v>42888</v>
      </c>
      <c r="M188" t="s">
        <v>45</v>
      </c>
      <c r="N188">
        <v>50</v>
      </c>
      <c r="Q188" t="s">
        <v>38</v>
      </c>
      <c r="R188" t="s">
        <v>39</v>
      </c>
      <c r="S188">
        <v>2.5000000000000001E-2</v>
      </c>
    </row>
    <row r="189" spans="1:19" x14ac:dyDescent="0.25">
      <c r="A189" t="s">
        <v>171</v>
      </c>
      <c r="B189" t="s">
        <v>172</v>
      </c>
      <c r="C189">
        <v>77</v>
      </c>
      <c r="D189" s="1">
        <v>42890</v>
      </c>
      <c r="E189" t="s">
        <v>103</v>
      </c>
      <c r="F189">
        <v>4</v>
      </c>
      <c r="G189">
        <v>400002</v>
      </c>
      <c r="H189" t="s">
        <v>185</v>
      </c>
      <c r="I189">
        <v>22</v>
      </c>
      <c r="J189" t="s">
        <v>37</v>
      </c>
      <c r="K189">
        <v>5.99</v>
      </c>
      <c r="L189" s="1">
        <v>42888</v>
      </c>
      <c r="M189" t="s">
        <v>103</v>
      </c>
      <c r="N189">
        <v>22</v>
      </c>
      <c r="Q189" t="s">
        <v>38</v>
      </c>
      <c r="R189" t="s">
        <v>39</v>
      </c>
      <c r="S189">
        <v>2.5000000000000001E-2</v>
      </c>
    </row>
    <row r="190" spans="1:19" x14ac:dyDescent="0.25">
      <c r="A190" t="s">
        <v>171</v>
      </c>
      <c r="B190" t="s">
        <v>172</v>
      </c>
      <c r="C190">
        <v>77</v>
      </c>
      <c r="D190" s="1">
        <v>42890</v>
      </c>
      <c r="E190" t="s">
        <v>103</v>
      </c>
      <c r="F190">
        <v>4</v>
      </c>
      <c r="G190">
        <v>400003</v>
      </c>
      <c r="H190" t="s">
        <v>186</v>
      </c>
      <c r="I190">
        <v>142</v>
      </c>
      <c r="J190" t="s">
        <v>37</v>
      </c>
      <c r="K190">
        <v>5.99</v>
      </c>
      <c r="L190" s="1">
        <v>42888</v>
      </c>
      <c r="M190" t="s">
        <v>103</v>
      </c>
      <c r="N190">
        <v>142</v>
      </c>
      <c r="O190">
        <v>11</v>
      </c>
      <c r="P190" t="s">
        <v>41</v>
      </c>
      <c r="Q190" t="s">
        <v>38</v>
      </c>
      <c r="R190" t="s">
        <v>39</v>
      </c>
      <c r="S190">
        <v>2.5000000000000001E-2</v>
      </c>
    </row>
    <row r="191" spans="1:19" x14ac:dyDescent="0.25">
      <c r="A191" t="s">
        <v>171</v>
      </c>
      <c r="B191" t="s">
        <v>172</v>
      </c>
      <c r="C191">
        <v>77</v>
      </c>
      <c r="D191" s="1">
        <v>42890</v>
      </c>
      <c r="E191" t="s">
        <v>103</v>
      </c>
      <c r="F191">
        <v>4</v>
      </c>
      <c r="G191">
        <v>400004</v>
      </c>
      <c r="H191" t="s">
        <v>173</v>
      </c>
      <c r="I191">
        <v>116</v>
      </c>
      <c r="J191" t="s">
        <v>37</v>
      </c>
      <c r="K191">
        <v>5.99</v>
      </c>
      <c r="L191" s="1">
        <v>42888</v>
      </c>
      <c r="M191" t="s">
        <v>103</v>
      </c>
      <c r="N191">
        <v>116</v>
      </c>
      <c r="Q191" t="s">
        <v>38</v>
      </c>
      <c r="R191" t="s">
        <v>39</v>
      </c>
      <c r="S191">
        <v>2.5000000000000001E-2</v>
      </c>
    </row>
    <row r="192" spans="1:19" x14ac:dyDescent="0.25">
      <c r="A192" t="s">
        <v>171</v>
      </c>
      <c r="B192" t="s">
        <v>172</v>
      </c>
      <c r="C192">
        <v>77</v>
      </c>
      <c r="D192" s="1">
        <v>42890</v>
      </c>
      <c r="E192" t="s">
        <v>103</v>
      </c>
      <c r="F192">
        <v>4</v>
      </c>
      <c r="G192">
        <v>400005</v>
      </c>
      <c r="H192" t="s">
        <v>174</v>
      </c>
      <c r="I192">
        <v>129</v>
      </c>
      <c r="J192" t="s">
        <v>37</v>
      </c>
      <c r="K192">
        <v>5.99</v>
      </c>
      <c r="L192" s="1">
        <v>42888</v>
      </c>
      <c r="M192" t="s">
        <v>103</v>
      </c>
      <c r="N192">
        <v>129</v>
      </c>
      <c r="O192">
        <v>5</v>
      </c>
      <c r="P192" t="s">
        <v>25</v>
      </c>
      <c r="Q192" t="s">
        <v>38</v>
      </c>
      <c r="R192" t="s">
        <v>39</v>
      </c>
      <c r="S192">
        <v>2.5000000000000001E-2</v>
      </c>
    </row>
    <row r="193" spans="1:19" x14ac:dyDescent="0.25">
      <c r="A193" t="s">
        <v>171</v>
      </c>
      <c r="B193" t="s">
        <v>172</v>
      </c>
      <c r="C193">
        <v>77</v>
      </c>
      <c r="D193" s="1">
        <v>42890</v>
      </c>
      <c r="E193" t="s">
        <v>103</v>
      </c>
      <c r="F193">
        <v>4</v>
      </c>
      <c r="G193">
        <v>400006</v>
      </c>
      <c r="H193" t="s">
        <v>187</v>
      </c>
      <c r="I193">
        <v>25</v>
      </c>
      <c r="J193" t="s">
        <v>37</v>
      </c>
      <c r="K193">
        <v>7.99</v>
      </c>
      <c r="L193" s="1">
        <v>42888</v>
      </c>
      <c r="M193" t="s">
        <v>103</v>
      </c>
      <c r="N193">
        <v>30</v>
      </c>
      <c r="Q193" t="s">
        <v>38</v>
      </c>
      <c r="R193" t="s">
        <v>39</v>
      </c>
      <c r="S193">
        <v>2.5000000000000001E-2</v>
      </c>
    </row>
    <row r="194" spans="1:19" x14ac:dyDescent="0.25">
      <c r="A194" t="s">
        <v>171</v>
      </c>
      <c r="B194" t="s">
        <v>172</v>
      </c>
      <c r="C194">
        <v>77</v>
      </c>
      <c r="D194" s="1">
        <v>42890</v>
      </c>
      <c r="E194" t="s">
        <v>103</v>
      </c>
      <c r="F194">
        <v>4</v>
      </c>
      <c r="G194">
        <v>400006</v>
      </c>
      <c r="H194" t="s">
        <v>187</v>
      </c>
      <c r="I194">
        <v>53</v>
      </c>
      <c r="J194" t="s">
        <v>37</v>
      </c>
      <c r="K194">
        <v>7.99</v>
      </c>
      <c r="L194" s="1">
        <v>42888</v>
      </c>
      <c r="M194" t="s">
        <v>103</v>
      </c>
      <c r="N194">
        <v>53</v>
      </c>
      <c r="Q194" t="s">
        <v>38</v>
      </c>
      <c r="R194" t="s">
        <v>39</v>
      </c>
      <c r="S194">
        <v>2.5000000000000001E-2</v>
      </c>
    </row>
    <row r="195" spans="1:19" x14ac:dyDescent="0.25">
      <c r="A195" t="s">
        <v>171</v>
      </c>
      <c r="B195" t="s">
        <v>172</v>
      </c>
      <c r="C195">
        <v>77</v>
      </c>
      <c r="D195" s="1">
        <v>42890</v>
      </c>
      <c r="E195" t="s">
        <v>103</v>
      </c>
      <c r="F195">
        <v>4</v>
      </c>
      <c r="G195">
        <v>400008</v>
      </c>
      <c r="H195" t="s">
        <v>188</v>
      </c>
      <c r="I195">
        <v>140</v>
      </c>
      <c r="J195" t="s">
        <v>37</v>
      </c>
      <c r="K195">
        <v>7.99</v>
      </c>
      <c r="L195" s="1">
        <v>42888</v>
      </c>
      <c r="M195" t="s">
        <v>103</v>
      </c>
      <c r="N195">
        <v>140</v>
      </c>
      <c r="Q195" t="s">
        <v>38</v>
      </c>
      <c r="R195" t="s">
        <v>39</v>
      </c>
      <c r="S195">
        <v>2.5000000000000001E-2</v>
      </c>
    </row>
    <row r="196" spans="1:19" x14ac:dyDescent="0.25">
      <c r="A196" t="s">
        <v>34</v>
      </c>
      <c r="B196" t="s">
        <v>175</v>
      </c>
      <c r="C196">
        <v>78</v>
      </c>
      <c r="D196" s="1">
        <v>42901</v>
      </c>
      <c r="E196" t="s">
        <v>47</v>
      </c>
      <c r="F196">
        <v>0</v>
      </c>
      <c r="G196">
        <v>110008</v>
      </c>
      <c r="H196" t="s">
        <v>53</v>
      </c>
      <c r="I196">
        <v>23</v>
      </c>
      <c r="J196" t="s">
        <v>37</v>
      </c>
      <c r="K196">
        <v>1154.54</v>
      </c>
      <c r="L196" s="1">
        <v>42901</v>
      </c>
      <c r="M196" t="s">
        <v>141</v>
      </c>
      <c r="N196">
        <v>23</v>
      </c>
      <c r="Q196" t="s">
        <v>26</v>
      </c>
      <c r="R196" t="s">
        <v>27</v>
      </c>
      <c r="S196">
        <v>0</v>
      </c>
    </row>
    <row r="197" spans="1:19" x14ac:dyDescent="0.25">
      <c r="A197" t="s">
        <v>43</v>
      </c>
      <c r="B197" t="s">
        <v>176</v>
      </c>
      <c r="C197">
        <v>79</v>
      </c>
      <c r="D197" s="1">
        <v>42903</v>
      </c>
      <c r="E197" t="s">
        <v>63</v>
      </c>
      <c r="F197">
        <v>1</v>
      </c>
      <c r="G197">
        <v>110005</v>
      </c>
      <c r="H197" t="s">
        <v>50</v>
      </c>
      <c r="I197">
        <v>19</v>
      </c>
      <c r="J197" t="s">
        <v>37</v>
      </c>
      <c r="K197">
        <v>789</v>
      </c>
      <c r="L197" s="1">
        <v>42903</v>
      </c>
      <c r="M197" t="s">
        <v>63</v>
      </c>
      <c r="N197">
        <v>15</v>
      </c>
      <c r="Q197" t="s">
        <v>26</v>
      </c>
      <c r="R197" t="s">
        <v>27</v>
      </c>
      <c r="S197">
        <v>0</v>
      </c>
    </row>
    <row r="198" spans="1:19" x14ac:dyDescent="0.25">
      <c r="A198" t="s">
        <v>34</v>
      </c>
      <c r="B198" t="s">
        <v>177</v>
      </c>
      <c r="C198">
        <v>80</v>
      </c>
      <c r="D198" s="1">
        <v>42904</v>
      </c>
      <c r="E198" t="s">
        <v>24</v>
      </c>
      <c r="F198">
        <v>0</v>
      </c>
      <c r="G198">
        <v>110006</v>
      </c>
      <c r="H198" t="s">
        <v>51</v>
      </c>
      <c r="I198">
        <v>31</v>
      </c>
      <c r="J198" t="s">
        <v>37</v>
      </c>
      <c r="K198">
        <v>854</v>
      </c>
      <c r="L198" s="1">
        <v>42904</v>
      </c>
      <c r="M198" t="s">
        <v>24</v>
      </c>
      <c r="N198">
        <v>31</v>
      </c>
      <c r="Q198" t="s">
        <v>26</v>
      </c>
      <c r="R198" t="s">
        <v>27</v>
      </c>
      <c r="S198">
        <v>0</v>
      </c>
    </row>
    <row r="199" spans="1:19" x14ac:dyDescent="0.25">
      <c r="A199" t="s">
        <v>19</v>
      </c>
      <c r="B199" t="s">
        <v>178</v>
      </c>
      <c r="C199">
        <v>81</v>
      </c>
      <c r="D199" s="1">
        <v>42905</v>
      </c>
      <c r="E199" t="s">
        <v>47</v>
      </c>
      <c r="F199">
        <v>0</v>
      </c>
      <c r="G199">
        <v>100031</v>
      </c>
      <c r="H199" t="s">
        <v>142</v>
      </c>
      <c r="I199">
        <v>182</v>
      </c>
      <c r="J199" t="s">
        <v>74</v>
      </c>
      <c r="K199">
        <v>4.99</v>
      </c>
      <c r="L199" s="1">
        <v>42905</v>
      </c>
      <c r="M199" t="s">
        <v>47</v>
      </c>
      <c r="N199">
        <v>182</v>
      </c>
      <c r="Q199" t="s">
        <v>38</v>
      </c>
      <c r="R199" t="s">
        <v>39</v>
      </c>
      <c r="S199">
        <v>2.5000000000000001E-2</v>
      </c>
    </row>
    <row r="200" spans="1:19" x14ac:dyDescent="0.25">
      <c r="A200" t="s">
        <v>171</v>
      </c>
      <c r="B200" t="s">
        <v>181</v>
      </c>
      <c r="C200">
        <v>82</v>
      </c>
      <c r="D200" s="1">
        <v>42907</v>
      </c>
      <c r="E200" t="s">
        <v>67</v>
      </c>
      <c r="F200">
        <v>4</v>
      </c>
      <c r="G200">
        <v>110009</v>
      </c>
      <c r="H200" t="s">
        <v>54</v>
      </c>
      <c r="I200">
        <v>78</v>
      </c>
      <c r="J200" t="s">
        <v>37</v>
      </c>
      <c r="K200">
        <v>1154.54</v>
      </c>
      <c r="L200" s="1">
        <v>42907</v>
      </c>
      <c r="M200" t="s">
        <v>67</v>
      </c>
      <c r="N200">
        <v>78</v>
      </c>
      <c r="Q200" t="s">
        <v>26</v>
      </c>
      <c r="R200" t="s">
        <v>27</v>
      </c>
      <c r="S200">
        <v>0</v>
      </c>
    </row>
    <row r="201" spans="1:19" x14ac:dyDescent="0.25">
      <c r="A201" t="s">
        <v>34</v>
      </c>
      <c r="B201" t="s">
        <v>113</v>
      </c>
      <c r="C201">
        <v>83</v>
      </c>
      <c r="D201" s="1">
        <v>42907</v>
      </c>
      <c r="E201" t="s">
        <v>47</v>
      </c>
      <c r="F201">
        <v>0</v>
      </c>
      <c r="G201">
        <v>150025</v>
      </c>
      <c r="H201" t="s">
        <v>114</v>
      </c>
      <c r="I201">
        <v>183</v>
      </c>
      <c r="J201" t="s">
        <v>23</v>
      </c>
      <c r="K201">
        <v>8.99</v>
      </c>
      <c r="L201" s="1">
        <v>42907</v>
      </c>
      <c r="M201" t="s">
        <v>47</v>
      </c>
      <c r="N201">
        <v>183</v>
      </c>
      <c r="O201">
        <v>33</v>
      </c>
      <c r="P201" t="s">
        <v>25</v>
      </c>
      <c r="Q201" t="s">
        <v>38</v>
      </c>
      <c r="R201" t="s">
        <v>39</v>
      </c>
      <c r="S201">
        <v>2.5000000000000001E-2</v>
      </c>
    </row>
    <row r="202" spans="1:19" x14ac:dyDescent="0.25">
      <c r="A202" t="s">
        <v>28</v>
      </c>
      <c r="B202" t="s">
        <v>115</v>
      </c>
      <c r="C202">
        <v>84</v>
      </c>
      <c r="D202" s="1">
        <v>42907</v>
      </c>
      <c r="E202" t="s">
        <v>103</v>
      </c>
      <c r="F202">
        <v>0</v>
      </c>
      <c r="G202">
        <v>160013</v>
      </c>
      <c r="H202" t="s">
        <v>117</v>
      </c>
      <c r="I202">
        <v>160</v>
      </c>
      <c r="J202" t="s">
        <v>74</v>
      </c>
      <c r="K202">
        <v>3.54</v>
      </c>
      <c r="L202" s="1">
        <v>42907</v>
      </c>
      <c r="M202" t="s">
        <v>103</v>
      </c>
      <c r="N202">
        <v>150</v>
      </c>
      <c r="Q202" t="s">
        <v>38</v>
      </c>
      <c r="R202" t="s">
        <v>39</v>
      </c>
      <c r="S202">
        <v>2.5000000000000001E-2</v>
      </c>
    </row>
    <row r="203" spans="1:19" x14ac:dyDescent="0.25">
      <c r="A203" t="s">
        <v>28</v>
      </c>
      <c r="B203" t="s">
        <v>115</v>
      </c>
      <c r="C203">
        <v>84</v>
      </c>
      <c r="D203" s="1">
        <v>42907</v>
      </c>
      <c r="E203" t="s">
        <v>103</v>
      </c>
      <c r="F203">
        <v>0</v>
      </c>
      <c r="G203">
        <v>160014</v>
      </c>
      <c r="H203" t="s">
        <v>118</v>
      </c>
      <c r="I203">
        <v>199</v>
      </c>
      <c r="J203" t="s">
        <v>74</v>
      </c>
      <c r="K203">
        <v>5.64</v>
      </c>
      <c r="L203" s="1">
        <v>42907</v>
      </c>
      <c r="M203" t="s">
        <v>103</v>
      </c>
      <c r="N203">
        <v>200</v>
      </c>
      <c r="Q203" t="s">
        <v>38</v>
      </c>
      <c r="R203" t="s">
        <v>39</v>
      </c>
      <c r="S203">
        <v>2.5000000000000001E-2</v>
      </c>
    </row>
    <row r="204" spans="1:19" x14ac:dyDescent="0.25">
      <c r="A204" t="s">
        <v>119</v>
      </c>
      <c r="B204" t="s">
        <v>120</v>
      </c>
      <c r="C204">
        <v>85</v>
      </c>
      <c r="D204" s="1">
        <v>42910</v>
      </c>
      <c r="E204" t="s">
        <v>103</v>
      </c>
      <c r="F204">
        <v>2</v>
      </c>
      <c r="G204">
        <v>180015</v>
      </c>
      <c r="H204" t="s">
        <v>121</v>
      </c>
      <c r="I204">
        <v>108</v>
      </c>
      <c r="J204" t="s">
        <v>23</v>
      </c>
      <c r="K204">
        <v>2.4849999999999999</v>
      </c>
      <c r="L204" s="1">
        <v>42910</v>
      </c>
      <c r="M204" t="s">
        <v>103</v>
      </c>
      <c r="N204">
        <v>108</v>
      </c>
      <c r="Q204" t="s">
        <v>38</v>
      </c>
      <c r="R204" t="s">
        <v>39</v>
      </c>
      <c r="S204">
        <v>2.5000000000000001E-2</v>
      </c>
    </row>
    <row r="205" spans="1:19" x14ac:dyDescent="0.25">
      <c r="A205" t="s">
        <v>119</v>
      </c>
      <c r="B205" t="s">
        <v>127</v>
      </c>
      <c r="C205">
        <v>86</v>
      </c>
      <c r="D205" s="1">
        <v>42910</v>
      </c>
      <c r="E205" t="s">
        <v>47</v>
      </c>
      <c r="F205">
        <v>2</v>
      </c>
      <c r="G205">
        <v>180013</v>
      </c>
      <c r="H205" t="s">
        <v>128</v>
      </c>
      <c r="I205">
        <v>38</v>
      </c>
      <c r="J205" t="s">
        <v>37</v>
      </c>
      <c r="K205">
        <v>1.25</v>
      </c>
      <c r="L205" s="1">
        <v>42910</v>
      </c>
      <c r="M205" t="s">
        <v>47</v>
      </c>
      <c r="N205">
        <v>38</v>
      </c>
      <c r="Q205" t="s">
        <v>38</v>
      </c>
      <c r="R205" t="s">
        <v>39</v>
      </c>
      <c r="S205">
        <v>2.5000000000000001E-2</v>
      </c>
    </row>
    <row r="206" spans="1:19" x14ac:dyDescent="0.25">
      <c r="A206" t="s">
        <v>119</v>
      </c>
      <c r="B206" t="s">
        <v>129</v>
      </c>
      <c r="C206">
        <v>87</v>
      </c>
      <c r="D206" s="1">
        <v>42912</v>
      </c>
      <c r="E206" t="s">
        <v>21</v>
      </c>
      <c r="F206">
        <v>2</v>
      </c>
      <c r="G206">
        <v>180016</v>
      </c>
      <c r="H206" t="s">
        <v>130</v>
      </c>
      <c r="I206">
        <v>193</v>
      </c>
      <c r="J206" t="s">
        <v>31</v>
      </c>
      <c r="K206">
        <v>9.48</v>
      </c>
      <c r="L206" s="1">
        <v>42912</v>
      </c>
      <c r="M206" t="s">
        <v>21</v>
      </c>
      <c r="N206">
        <v>193</v>
      </c>
      <c r="Q206" t="s">
        <v>38</v>
      </c>
      <c r="R206" t="s">
        <v>39</v>
      </c>
      <c r="S206">
        <v>2.5000000000000001E-2</v>
      </c>
    </row>
    <row r="207" spans="1:19" x14ac:dyDescent="0.25">
      <c r="A207" t="s">
        <v>89</v>
      </c>
      <c r="B207" t="s">
        <v>131</v>
      </c>
      <c r="C207">
        <v>88</v>
      </c>
      <c r="D207" s="1">
        <v>42913</v>
      </c>
      <c r="E207" t="s">
        <v>72</v>
      </c>
      <c r="F207">
        <v>1</v>
      </c>
      <c r="G207">
        <v>180018</v>
      </c>
      <c r="H207" t="s">
        <v>132</v>
      </c>
      <c r="I207">
        <v>157</v>
      </c>
      <c r="J207" t="s">
        <v>133</v>
      </c>
      <c r="K207">
        <v>54.21</v>
      </c>
      <c r="L207" s="1">
        <v>42913</v>
      </c>
      <c r="M207" t="s">
        <v>72</v>
      </c>
      <c r="N207">
        <v>157</v>
      </c>
      <c r="O207">
        <v>1</v>
      </c>
      <c r="P207" t="s">
        <v>41</v>
      </c>
      <c r="Q207" t="s">
        <v>38</v>
      </c>
      <c r="R207" t="s">
        <v>39</v>
      </c>
      <c r="S207">
        <v>2.5000000000000001E-2</v>
      </c>
    </row>
    <row r="208" spans="1:19" x14ac:dyDescent="0.25">
      <c r="A208" t="s">
        <v>119</v>
      </c>
      <c r="B208" t="s">
        <v>134</v>
      </c>
      <c r="C208">
        <v>89</v>
      </c>
      <c r="D208" s="1">
        <v>42915</v>
      </c>
      <c r="E208" t="s">
        <v>96</v>
      </c>
      <c r="F208">
        <v>2</v>
      </c>
      <c r="G208">
        <v>180017</v>
      </c>
      <c r="H208" t="s">
        <v>135</v>
      </c>
      <c r="I208">
        <v>107</v>
      </c>
      <c r="J208" t="s">
        <v>23</v>
      </c>
      <c r="K208">
        <v>0.85</v>
      </c>
      <c r="L208" s="1">
        <v>42915</v>
      </c>
      <c r="M208" t="s">
        <v>45</v>
      </c>
      <c r="N208">
        <v>100</v>
      </c>
      <c r="Q208" t="s">
        <v>32</v>
      </c>
      <c r="R208" t="s">
        <v>33</v>
      </c>
      <c r="S208">
        <v>0.05</v>
      </c>
    </row>
    <row r="209" spans="1:19" x14ac:dyDescent="0.25">
      <c r="A209" t="s">
        <v>34</v>
      </c>
      <c r="B209" t="s">
        <v>136</v>
      </c>
      <c r="C209">
        <v>90</v>
      </c>
      <c r="D209" s="1">
        <v>42907</v>
      </c>
      <c r="E209" t="s">
        <v>80</v>
      </c>
      <c r="F209">
        <v>0</v>
      </c>
      <c r="G209">
        <v>110007</v>
      </c>
      <c r="H209" t="s">
        <v>52</v>
      </c>
      <c r="I209">
        <v>84</v>
      </c>
      <c r="J209" t="s">
        <v>37</v>
      </c>
      <c r="K209">
        <v>599.99</v>
      </c>
      <c r="L209" s="1">
        <v>42907</v>
      </c>
      <c r="M209" t="s">
        <v>80</v>
      </c>
      <c r="N209">
        <v>84</v>
      </c>
      <c r="Q209" t="s">
        <v>26</v>
      </c>
      <c r="R209" t="s">
        <v>27</v>
      </c>
      <c r="S209">
        <v>0</v>
      </c>
    </row>
    <row r="210" spans="1:19" x14ac:dyDescent="0.25">
      <c r="A210" t="s">
        <v>34</v>
      </c>
      <c r="B210" t="s">
        <v>138</v>
      </c>
      <c r="C210">
        <v>91</v>
      </c>
      <c r="D210" s="1">
        <v>42907</v>
      </c>
      <c r="E210" t="s">
        <v>80</v>
      </c>
      <c r="F210">
        <v>0</v>
      </c>
      <c r="G210">
        <v>110009</v>
      </c>
      <c r="H210" t="s">
        <v>54</v>
      </c>
      <c r="I210">
        <v>35</v>
      </c>
      <c r="J210" t="s">
        <v>37</v>
      </c>
      <c r="K210">
        <v>1154.54</v>
      </c>
      <c r="L210" s="1">
        <v>42907</v>
      </c>
      <c r="M210" t="s">
        <v>80</v>
      </c>
      <c r="N210">
        <v>35</v>
      </c>
      <c r="O210">
        <v>2</v>
      </c>
      <c r="P210" t="s">
        <v>25</v>
      </c>
      <c r="Q210" t="s">
        <v>26</v>
      </c>
      <c r="R210" t="s">
        <v>27</v>
      </c>
      <c r="S210">
        <v>0</v>
      </c>
    </row>
    <row r="211" spans="1:19" x14ac:dyDescent="0.25">
      <c r="A211" t="s">
        <v>119</v>
      </c>
      <c r="B211" t="s">
        <v>139</v>
      </c>
      <c r="C211">
        <v>92</v>
      </c>
      <c r="D211" s="1">
        <v>42908</v>
      </c>
      <c r="E211" t="s">
        <v>137</v>
      </c>
      <c r="F211">
        <v>2</v>
      </c>
      <c r="G211">
        <v>180014</v>
      </c>
      <c r="H211" t="s">
        <v>140</v>
      </c>
      <c r="I211">
        <v>103</v>
      </c>
      <c r="J211" t="s">
        <v>23</v>
      </c>
      <c r="K211">
        <v>0.52</v>
      </c>
      <c r="L211" s="1">
        <v>42908</v>
      </c>
      <c r="M211" t="s">
        <v>137</v>
      </c>
      <c r="N211">
        <v>103</v>
      </c>
      <c r="Q211" t="s">
        <v>38</v>
      </c>
      <c r="R211" t="s">
        <v>39</v>
      </c>
      <c r="S211">
        <v>2.5000000000000001E-2</v>
      </c>
    </row>
    <row r="212" spans="1:19" x14ac:dyDescent="0.25">
      <c r="A212" t="s">
        <v>34</v>
      </c>
      <c r="B212" t="s">
        <v>35</v>
      </c>
      <c r="C212">
        <v>93</v>
      </c>
      <c r="D212" s="1">
        <v>42909</v>
      </c>
      <c r="E212" t="s">
        <v>103</v>
      </c>
      <c r="F212">
        <v>0</v>
      </c>
      <c r="G212">
        <v>300012</v>
      </c>
      <c r="H212" t="s">
        <v>36</v>
      </c>
      <c r="I212">
        <v>165</v>
      </c>
      <c r="J212" t="s">
        <v>37</v>
      </c>
      <c r="K212">
        <v>65.5</v>
      </c>
      <c r="L212" s="1">
        <v>42909</v>
      </c>
      <c r="M212" t="s">
        <v>103</v>
      </c>
      <c r="N212">
        <v>165</v>
      </c>
      <c r="O212">
        <v>12</v>
      </c>
      <c r="P212" t="s">
        <v>69</v>
      </c>
      <c r="Q212" t="s">
        <v>38</v>
      </c>
      <c r="R212" t="s">
        <v>39</v>
      </c>
      <c r="S212">
        <v>2.5000000000000001E-2</v>
      </c>
    </row>
    <row r="213" spans="1:19" x14ac:dyDescent="0.25">
      <c r="A213" t="s">
        <v>34</v>
      </c>
      <c r="B213" t="s">
        <v>35</v>
      </c>
      <c r="C213">
        <v>93</v>
      </c>
      <c r="D213" s="1">
        <v>42909</v>
      </c>
      <c r="E213" t="s">
        <v>103</v>
      </c>
      <c r="F213">
        <v>0</v>
      </c>
      <c r="G213">
        <v>300013</v>
      </c>
      <c r="H213" t="s">
        <v>40</v>
      </c>
      <c r="I213">
        <v>142</v>
      </c>
      <c r="J213" t="s">
        <v>37</v>
      </c>
      <c r="K213">
        <v>150.99</v>
      </c>
      <c r="L213" s="1">
        <v>42909</v>
      </c>
      <c r="M213" t="s">
        <v>103</v>
      </c>
      <c r="N213">
        <v>142</v>
      </c>
      <c r="Q213" t="s">
        <v>38</v>
      </c>
      <c r="R213" t="s">
        <v>39</v>
      </c>
      <c r="S213">
        <v>2.5000000000000001E-2</v>
      </c>
    </row>
    <row r="214" spans="1:19" x14ac:dyDescent="0.25">
      <c r="A214" t="s">
        <v>34</v>
      </c>
      <c r="B214" t="s">
        <v>35</v>
      </c>
      <c r="C214">
        <v>93</v>
      </c>
      <c r="D214" s="1">
        <v>42909</v>
      </c>
      <c r="E214" t="s">
        <v>103</v>
      </c>
      <c r="F214">
        <v>0</v>
      </c>
      <c r="G214">
        <v>300014</v>
      </c>
      <c r="H214" t="s">
        <v>42</v>
      </c>
      <c r="I214">
        <v>182</v>
      </c>
      <c r="J214" t="s">
        <v>37</v>
      </c>
      <c r="K214">
        <v>204.54</v>
      </c>
      <c r="L214" s="1">
        <v>42909</v>
      </c>
      <c r="M214" t="s">
        <v>103</v>
      </c>
      <c r="N214">
        <v>180</v>
      </c>
      <c r="Q214" t="s">
        <v>38</v>
      </c>
      <c r="R214" t="s">
        <v>39</v>
      </c>
      <c r="S214">
        <v>2.5000000000000001E-2</v>
      </c>
    </row>
    <row r="215" spans="1:19" x14ac:dyDescent="0.25">
      <c r="A215" t="s">
        <v>43</v>
      </c>
      <c r="B215" t="s">
        <v>44</v>
      </c>
      <c r="C215">
        <v>94</v>
      </c>
      <c r="D215" s="1">
        <v>42910</v>
      </c>
      <c r="E215" t="s">
        <v>45</v>
      </c>
      <c r="F215">
        <v>1</v>
      </c>
      <c r="G215">
        <v>110010</v>
      </c>
      <c r="H215" t="s">
        <v>55</v>
      </c>
      <c r="I215">
        <v>183</v>
      </c>
      <c r="J215" t="s">
        <v>37</v>
      </c>
      <c r="K215">
        <v>1154.54</v>
      </c>
      <c r="L215" s="1">
        <v>42910</v>
      </c>
      <c r="M215" t="s">
        <v>45</v>
      </c>
      <c r="N215">
        <v>150</v>
      </c>
      <c r="Q215" t="s">
        <v>26</v>
      </c>
      <c r="R215" t="s">
        <v>27</v>
      </c>
      <c r="S215">
        <v>0</v>
      </c>
    </row>
    <row r="216" spans="1:19" x14ac:dyDescent="0.25">
      <c r="A216" t="s">
        <v>56</v>
      </c>
      <c r="B216" t="s">
        <v>57</v>
      </c>
      <c r="C216">
        <v>95</v>
      </c>
      <c r="D216" s="1">
        <v>42912</v>
      </c>
      <c r="E216" t="s">
        <v>47</v>
      </c>
      <c r="F216">
        <v>0</v>
      </c>
      <c r="G216">
        <v>500021</v>
      </c>
      <c r="H216" t="s">
        <v>60</v>
      </c>
      <c r="I216">
        <v>169</v>
      </c>
      <c r="J216" t="s">
        <v>37</v>
      </c>
      <c r="K216">
        <v>799.99</v>
      </c>
      <c r="L216" s="1">
        <v>42911</v>
      </c>
      <c r="M216" t="s">
        <v>47</v>
      </c>
      <c r="N216">
        <v>169</v>
      </c>
      <c r="Q216" t="s">
        <v>26</v>
      </c>
      <c r="R216" t="s">
        <v>27</v>
      </c>
      <c r="S216">
        <v>0</v>
      </c>
    </row>
    <row r="217" spans="1:19" x14ac:dyDescent="0.25">
      <c r="A217" t="s">
        <v>34</v>
      </c>
      <c r="B217" t="s">
        <v>62</v>
      </c>
      <c r="C217">
        <v>96</v>
      </c>
      <c r="D217" s="1">
        <v>42915</v>
      </c>
      <c r="E217" t="s">
        <v>67</v>
      </c>
      <c r="F217">
        <v>0</v>
      </c>
      <c r="G217">
        <v>500025</v>
      </c>
      <c r="H217" t="s">
        <v>68</v>
      </c>
      <c r="I217">
        <v>64</v>
      </c>
      <c r="J217" t="s">
        <v>37</v>
      </c>
      <c r="K217">
        <v>250</v>
      </c>
      <c r="L217" s="1">
        <v>42912</v>
      </c>
      <c r="M217" t="s">
        <v>141</v>
      </c>
      <c r="N217">
        <v>64</v>
      </c>
      <c r="Q217" t="s">
        <v>26</v>
      </c>
      <c r="R217" t="s">
        <v>27</v>
      </c>
      <c r="S217">
        <v>0</v>
      </c>
    </row>
    <row r="218" spans="1:19" x14ac:dyDescent="0.25">
      <c r="A218" t="s">
        <v>28</v>
      </c>
      <c r="B218" t="s">
        <v>29</v>
      </c>
      <c r="C218">
        <v>97</v>
      </c>
      <c r="D218" s="1">
        <v>42903</v>
      </c>
      <c r="E218" t="s">
        <v>21</v>
      </c>
      <c r="F218">
        <v>0</v>
      </c>
      <c r="G218">
        <v>800056</v>
      </c>
      <c r="H218" t="s">
        <v>94</v>
      </c>
      <c r="I218">
        <v>66</v>
      </c>
      <c r="J218" t="s">
        <v>31</v>
      </c>
      <c r="K218">
        <v>3.5</v>
      </c>
      <c r="L218" s="1">
        <v>42905</v>
      </c>
      <c r="M218" t="s">
        <v>21</v>
      </c>
      <c r="N218">
        <v>66</v>
      </c>
      <c r="Q218" t="s">
        <v>32</v>
      </c>
      <c r="R218" t="s">
        <v>33</v>
      </c>
      <c r="S218">
        <v>0.05</v>
      </c>
    </row>
    <row r="219" spans="1:19" x14ac:dyDescent="0.25">
      <c r="A219" t="s">
        <v>70</v>
      </c>
      <c r="B219" t="s">
        <v>122</v>
      </c>
      <c r="C219">
        <v>98</v>
      </c>
      <c r="D219" s="1">
        <v>42904</v>
      </c>
      <c r="E219" t="s">
        <v>24</v>
      </c>
      <c r="F219">
        <v>0</v>
      </c>
      <c r="G219">
        <v>100022</v>
      </c>
      <c r="H219" t="s">
        <v>123</v>
      </c>
      <c r="I219">
        <v>143</v>
      </c>
      <c r="J219" t="s">
        <v>74</v>
      </c>
      <c r="K219">
        <v>4.99</v>
      </c>
      <c r="L219" s="1">
        <v>42904</v>
      </c>
      <c r="M219" t="s">
        <v>24</v>
      </c>
      <c r="N219">
        <v>143</v>
      </c>
      <c r="Q219" t="s">
        <v>32</v>
      </c>
      <c r="R219" t="s">
        <v>33</v>
      </c>
      <c r="S219">
        <v>0.05</v>
      </c>
    </row>
    <row r="220" spans="1:19" x14ac:dyDescent="0.25">
      <c r="A220" t="s">
        <v>70</v>
      </c>
      <c r="B220" t="s">
        <v>122</v>
      </c>
      <c r="C220">
        <v>98</v>
      </c>
      <c r="D220" s="1">
        <v>42904</v>
      </c>
      <c r="E220" t="s">
        <v>24</v>
      </c>
      <c r="F220">
        <v>0</v>
      </c>
      <c r="G220">
        <v>100023</v>
      </c>
      <c r="H220" t="s">
        <v>124</v>
      </c>
      <c r="I220">
        <v>10</v>
      </c>
      <c r="J220" t="s">
        <v>74</v>
      </c>
      <c r="K220">
        <v>3.99</v>
      </c>
      <c r="L220" s="1">
        <v>42904</v>
      </c>
      <c r="M220" t="s">
        <v>24</v>
      </c>
      <c r="N220">
        <v>10</v>
      </c>
      <c r="Q220" t="s">
        <v>38</v>
      </c>
      <c r="R220" t="s">
        <v>39</v>
      </c>
      <c r="S220">
        <v>2.5000000000000001E-2</v>
      </c>
    </row>
    <row r="221" spans="1:19" x14ac:dyDescent="0.25">
      <c r="A221" t="s">
        <v>70</v>
      </c>
      <c r="B221" t="s">
        <v>122</v>
      </c>
      <c r="C221">
        <v>98</v>
      </c>
      <c r="D221" s="1">
        <v>42904</v>
      </c>
      <c r="E221" t="s">
        <v>24</v>
      </c>
      <c r="F221">
        <v>0</v>
      </c>
      <c r="G221">
        <v>100024</v>
      </c>
      <c r="H221" t="s">
        <v>125</v>
      </c>
      <c r="I221">
        <v>74</v>
      </c>
      <c r="J221" t="s">
        <v>74</v>
      </c>
      <c r="K221">
        <v>5.99</v>
      </c>
      <c r="L221" s="1">
        <v>42904</v>
      </c>
      <c r="M221" t="s">
        <v>24</v>
      </c>
      <c r="N221">
        <v>74</v>
      </c>
      <c r="Q221" t="s">
        <v>38</v>
      </c>
      <c r="R221" t="s">
        <v>39</v>
      </c>
      <c r="S221">
        <v>2.5000000000000001E-2</v>
      </c>
    </row>
    <row r="222" spans="1:19" x14ac:dyDescent="0.25">
      <c r="A222" t="s">
        <v>70</v>
      </c>
      <c r="B222" t="s">
        <v>122</v>
      </c>
      <c r="C222">
        <v>98</v>
      </c>
      <c r="D222" s="1">
        <v>42904</v>
      </c>
      <c r="E222" t="s">
        <v>24</v>
      </c>
      <c r="F222">
        <v>0</v>
      </c>
      <c r="G222">
        <v>100025</v>
      </c>
      <c r="H222" t="s">
        <v>126</v>
      </c>
      <c r="I222">
        <v>199</v>
      </c>
      <c r="J222" t="s">
        <v>74</v>
      </c>
      <c r="K222">
        <v>6.99</v>
      </c>
      <c r="L222" s="1">
        <v>42904</v>
      </c>
      <c r="M222" t="s">
        <v>24</v>
      </c>
      <c r="N222">
        <v>199</v>
      </c>
      <c r="Q222" t="s">
        <v>38</v>
      </c>
      <c r="R222" t="s">
        <v>39</v>
      </c>
      <c r="S222">
        <v>2.5000000000000001E-2</v>
      </c>
    </row>
    <row r="223" spans="1:19" x14ac:dyDescent="0.25">
      <c r="A223" t="s">
        <v>70</v>
      </c>
      <c r="B223" t="s">
        <v>71</v>
      </c>
      <c r="C223">
        <v>99</v>
      </c>
      <c r="D223" s="1">
        <v>42905</v>
      </c>
      <c r="E223" t="s">
        <v>21</v>
      </c>
      <c r="F223">
        <v>0</v>
      </c>
      <c r="G223">
        <v>100027</v>
      </c>
      <c r="H223" t="s">
        <v>75</v>
      </c>
      <c r="I223">
        <v>18</v>
      </c>
      <c r="J223" t="s">
        <v>74</v>
      </c>
      <c r="K223">
        <v>0.99</v>
      </c>
      <c r="L223" s="1">
        <v>42905</v>
      </c>
      <c r="M223" t="s">
        <v>21</v>
      </c>
      <c r="N223">
        <v>18</v>
      </c>
      <c r="Q223" t="s">
        <v>38</v>
      </c>
      <c r="R223" t="s">
        <v>39</v>
      </c>
      <c r="S223">
        <v>2.5000000000000001E-2</v>
      </c>
    </row>
    <row r="224" spans="1:19" x14ac:dyDescent="0.25">
      <c r="A224" t="s">
        <v>70</v>
      </c>
      <c r="B224" t="s">
        <v>71</v>
      </c>
      <c r="C224">
        <v>99</v>
      </c>
      <c r="D224" s="1">
        <v>42905</v>
      </c>
      <c r="E224" t="s">
        <v>21</v>
      </c>
      <c r="F224">
        <v>0</v>
      </c>
      <c r="G224">
        <v>100028</v>
      </c>
      <c r="H224" t="s">
        <v>76</v>
      </c>
      <c r="I224">
        <v>136</v>
      </c>
      <c r="J224" t="s">
        <v>74</v>
      </c>
      <c r="K224">
        <v>0.99</v>
      </c>
      <c r="L224" s="1">
        <v>42905</v>
      </c>
      <c r="M224" t="s">
        <v>21</v>
      </c>
      <c r="N224">
        <v>100</v>
      </c>
      <c r="Q224" t="s">
        <v>38</v>
      </c>
      <c r="R224" t="s">
        <v>39</v>
      </c>
      <c r="S224">
        <v>2.5000000000000001E-2</v>
      </c>
    </row>
    <row r="225" spans="1:19" x14ac:dyDescent="0.25">
      <c r="A225" t="s">
        <v>70</v>
      </c>
      <c r="B225" t="s">
        <v>71</v>
      </c>
      <c r="C225">
        <v>99</v>
      </c>
      <c r="D225" s="1">
        <v>42905</v>
      </c>
      <c r="E225" t="s">
        <v>21</v>
      </c>
      <c r="F225">
        <v>0</v>
      </c>
      <c r="G225">
        <v>100029</v>
      </c>
      <c r="H225" t="s">
        <v>77</v>
      </c>
      <c r="I225">
        <v>140</v>
      </c>
      <c r="J225" t="s">
        <v>74</v>
      </c>
      <c r="K225">
        <v>1.1499999999999999</v>
      </c>
      <c r="L225" s="1">
        <v>42905</v>
      </c>
      <c r="M225" t="s">
        <v>21</v>
      </c>
      <c r="N225">
        <v>140</v>
      </c>
      <c r="Q225" t="s">
        <v>38</v>
      </c>
      <c r="R225" t="s">
        <v>39</v>
      </c>
      <c r="S225">
        <v>2.5000000000000001E-2</v>
      </c>
    </row>
    <row r="226" spans="1:19" x14ac:dyDescent="0.25">
      <c r="A226" t="s">
        <v>70</v>
      </c>
      <c r="B226" t="s">
        <v>145</v>
      </c>
      <c r="C226">
        <v>100</v>
      </c>
      <c r="D226" s="1">
        <v>42906</v>
      </c>
      <c r="E226" t="s">
        <v>47</v>
      </c>
      <c r="F226">
        <v>0</v>
      </c>
      <c r="G226">
        <v>100034</v>
      </c>
      <c r="H226" t="s">
        <v>146</v>
      </c>
      <c r="I226">
        <v>94</v>
      </c>
      <c r="J226" t="s">
        <v>74</v>
      </c>
      <c r="K226">
        <v>2.99</v>
      </c>
      <c r="L226" s="1">
        <v>42908</v>
      </c>
      <c r="M226" t="s">
        <v>47</v>
      </c>
      <c r="N226">
        <v>94</v>
      </c>
      <c r="Q226" t="s">
        <v>38</v>
      </c>
      <c r="R226" t="s">
        <v>39</v>
      </c>
      <c r="S226">
        <v>2.5000000000000001E-2</v>
      </c>
    </row>
    <row r="227" spans="1:19" x14ac:dyDescent="0.25">
      <c r="A227" t="s">
        <v>70</v>
      </c>
      <c r="B227" t="s">
        <v>145</v>
      </c>
      <c r="C227">
        <v>100</v>
      </c>
      <c r="D227" s="1">
        <v>42906</v>
      </c>
      <c r="E227" t="s">
        <v>47</v>
      </c>
      <c r="F227">
        <v>0</v>
      </c>
      <c r="G227">
        <v>100035</v>
      </c>
      <c r="H227" t="s">
        <v>147</v>
      </c>
      <c r="I227">
        <v>69</v>
      </c>
      <c r="J227" t="s">
        <v>74</v>
      </c>
      <c r="K227">
        <v>175.21</v>
      </c>
      <c r="L227" s="1">
        <v>42908</v>
      </c>
      <c r="M227" t="s">
        <v>47</v>
      </c>
      <c r="N227">
        <v>69</v>
      </c>
      <c r="Q227" t="s">
        <v>38</v>
      </c>
      <c r="R227" t="s">
        <v>39</v>
      </c>
      <c r="S227">
        <v>2.5000000000000001E-2</v>
      </c>
    </row>
    <row r="228" spans="1:19" x14ac:dyDescent="0.25">
      <c r="A228" t="s">
        <v>43</v>
      </c>
      <c r="B228" t="s">
        <v>148</v>
      </c>
      <c r="C228">
        <v>101</v>
      </c>
      <c r="D228" s="1">
        <v>42907</v>
      </c>
      <c r="E228" t="s">
        <v>47</v>
      </c>
      <c r="F228">
        <v>1</v>
      </c>
      <c r="G228">
        <v>110002</v>
      </c>
      <c r="H228" t="s">
        <v>46</v>
      </c>
      <c r="I228">
        <v>12</v>
      </c>
      <c r="J228" t="s">
        <v>37</v>
      </c>
      <c r="K228">
        <v>854</v>
      </c>
      <c r="L228" s="1">
        <v>42907</v>
      </c>
      <c r="M228" t="s">
        <v>47</v>
      </c>
      <c r="N228">
        <v>12</v>
      </c>
      <c r="Q228" t="s">
        <v>26</v>
      </c>
      <c r="R228" t="s">
        <v>27</v>
      </c>
      <c r="S228">
        <v>0</v>
      </c>
    </row>
    <row r="229" spans="1:19" x14ac:dyDescent="0.25">
      <c r="A229" t="s">
        <v>43</v>
      </c>
      <c r="B229" t="s">
        <v>148</v>
      </c>
      <c r="C229">
        <v>101</v>
      </c>
      <c r="D229" s="1">
        <v>42907</v>
      </c>
      <c r="E229" t="s">
        <v>47</v>
      </c>
      <c r="F229">
        <v>1</v>
      </c>
      <c r="G229">
        <v>110003</v>
      </c>
      <c r="H229" t="s">
        <v>48</v>
      </c>
      <c r="I229">
        <v>141</v>
      </c>
      <c r="J229" t="s">
        <v>37</v>
      </c>
      <c r="K229">
        <v>654</v>
      </c>
      <c r="L229" s="1">
        <v>42907</v>
      </c>
      <c r="M229" t="s">
        <v>47</v>
      </c>
      <c r="N229">
        <v>141</v>
      </c>
      <c r="Q229" t="s">
        <v>26</v>
      </c>
      <c r="R229" t="s">
        <v>27</v>
      </c>
      <c r="S229">
        <v>0</v>
      </c>
    </row>
    <row r="230" spans="1:19" x14ac:dyDescent="0.25">
      <c r="A230" t="s">
        <v>43</v>
      </c>
      <c r="B230" t="s">
        <v>148</v>
      </c>
      <c r="C230">
        <v>101</v>
      </c>
      <c r="D230" s="1">
        <v>42907</v>
      </c>
      <c r="E230" t="s">
        <v>47</v>
      </c>
      <c r="F230">
        <v>1</v>
      </c>
      <c r="G230">
        <v>110004</v>
      </c>
      <c r="H230" t="s">
        <v>49</v>
      </c>
      <c r="I230">
        <v>151</v>
      </c>
      <c r="J230" t="s">
        <v>37</v>
      </c>
      <c r="K230">
        <v>654</v>
      </c>
      <c r="L230" s="1">
        <v>42907</v>
      </c>
      <c r="M230" t="s">
        <v>103</v>
      </c>
      <c r="N230">
        <v>151</v>
      </c>
      <c r="Q230" t="s">
        <v>26</v>
      </c>
      <c r="R230" t="s">
        <v>27</v>
      </c>
      <c r="S230">
        <v>0</v>
      </c>
    </row>
    <row r="231" spans="1:19" x14ac:dyDescent="0.25">
      <c r="A231" t="s">
        <v>56</v>
      </c>
      <c r="B231" t="s">
        <v>79</v>
      </c>
      <c r="C231">
        <v>102</v>
      </c>
      <c r="D231" s="1">
        <v>42908</v>
      </c>
      <c r="E231" t="s">
        <v>47</v>
      </c>
      <c r="F231">
        <v>0</v>
      </c>
      <c r="G231">
        <v>500011</v>
      </c>
      <c r="H231" t="s">
        <v>81</v>
      </c>
      <c r="I231">
        <v>88</v>
      </c>
      <c r="J231" t="s">
        <v>37</v>
      </c>
      <c r="K231">
        <v>199.75</v>
      </c>
      <c r="L231" s="1">
        <v>42908</v>
      </c>
      <c r="M231" t="s">
        <v>47</v>
      </c>
      <c r="N231">
        <v>88</v>
      </c>
      <c r="Q231" t="s">
        <v>26</v>
      </c>
      <c r="R231" t="s">
        <v>27</v>
      </c>
      <c r="S231">
        <v>0</v>
      </c>
    </row>
    <row r="232" spans="1:19" x14ac:dyDescent="0.25">
      <c r="A232" t="s">
        <v>56</v>
      </c>
      <c r="B232" t="s">
        <v>79</v>
      </c>
      <c r="C232">
        <v>102</v>
      </c>
      <c r="D232" s="1">
        <v>42908</v>
      </c>
      <c r="E232" t="s">
        <v>47</v>
      </c>
      <c r="F232">
        <v>0</v>
      </c>
      <c r="G232">
        <v>500012</v>
      </c>
      <c r="H232" t="s">
        <v>82</v>
      </c>
      <c r="I232">
        <v>108</v>
      </c>
      <c r="J232" t="s">
        <v>37</v>
      </c>
      <c r="K232">
        <v>199.75</v>
      </c>
      <c r="L232" s="1">
        <v>42908</v>
      </c>
      <c r="M232" t="s">
        <v>47</v>
      </c>
      <c r="N232">
        <v>108</v>
      </c>
      <c r="Q232" t="s">
        <v>26</v>
      </c>
      <c r="R232" t="s">
        <v>27</v>
      </c>
      <c r="S232">
        <v>0</v>
      </c>
    </row>
    <row r="233" spans="1:19" x14ac:dyDescent="0.25">
      <c r="A233" t="s">
        <v>56</v>
      </c>
      <c r="B233" t="s">
        <v>79</v>
      </c>
      <c r="C233">
        <v>102</v>
      </c>
      <c r="D233" s="1">
        <v>42908</v>
      </c>
      <c r="E233" t="s">
        <v>47</v>
      </c>
      <c r="F233">
        <v>0</v>
      </c>
      <c r="G233">
        <v>500014</v>
      </c>
      <c r="H233" t="s">
        <v>83</v>
      </c>
      <c r="I233">
        <v>65</v>
      </c>
      <c r="J233" t="s">
        <v>37</v>
      </c>
      <c r="K233">
        <v>89.99</v>
      </c>
      <c r="L233" s="1">
        <v>42908</v>
      </c>
      <c r="M233" t="s">
        <v>47</v>
      </c>
      <c r="N233">
        <v>65</v>
      </c>
      <c r="O233">
        <v>3</v>
      </c>
      <c r="P233" t="s">
        <v>41</v>
      </c>
      <c r="Q233" t="s">
        <v>26</v>
      </c>
      <c r="R233" t="s">
        <v>27</v>
      </c>
      <c r="S233">
        <v>0</v>
      </c>
    </row>
    <row r="234" spans="1:19" x14ac:dyDescent="0.25">
      <c r="A234" t="s">
        <v>89</v>
      </c>
      <c r="B234" t="s">
        <v>90</v>
      </c>
      <c r="C234">
        <v>103</v>
      </c>
      <c r="D234" s="1">
        <v>42919</v>
      </c>
      <c r="E234" t="s">
        <v>103</v>
      </c>
      <c r="F234">
        <v>1</v>
      </c>
      <c r="G234">
        <v>700002</v>
      </c>
      <c r="H234" t="s">
        <v>182</v>
      </c>
      <c r="I234">
        <v>87</v>
      </c>
      <c r="J234" t="s">
        <v>74</v>
      </c>
      <c r="K234">
        <v>5.99</v>
      </c>
      <c r="L234" s="1">
        <v>42920</v>
      </c>
      <c r="M234" t="s">
        <v>103</v>
      </c>
      <c r="N234">
        <v>87</v>
      </c>
      <c r="Q234" t="s">
        <v>38</v>
      </c>
      <c r="R234" t="s">
        <v>39</v>
      </c>
      <c r="S234">
        <v>2.5000000000000001E-2</v>
      </c>
    </row>
    <row r="235" spans="1:19" x14ac:dyDescent="0.25">
      <c r="A235" t="s">
        <v>89</v>
      </c>
      <c r="B235" t="s">
        <v>90</v>
      </c>
      <c r="C235">
        <v>103</v>
      </c>
      <c r="D235" s="1">
        <v>42919</v>
      </c>
      <c r="E235" t="s">
        <v>103</v>
      </c>
      <c r="F235">
        <v>1</v>
      </c>
      <c r="G235">
        <v>700002</v>
      </c>
      <c r="H235" t="s">
        <v>182</v>
      </c>
      <c r="I235">
        <v>98</v>
      </c>
      <c r="J235" t="s">
        <v>74</v>
      </c>
      <c r="K235">
        <v>5.99</v>
      </c>
      <c r="L235" s="1">
        <v>42920</v>
      </c>
      <c r="M235" t="s">
        <v>103</v>
      </c>
      <c r="N235">
        <v>98</v>
      </c>
      <c r="Q235" t="s">
        <v>38</v>
      </c>
      <c r="R235" t="s">
        <v>39</v>
      </c>
      <c r="S235">
        <v>2.5000000000000001E-2</v>
      </c>
    </row>
    <row r="236" spans="1:19" x14ac:dyDescent="0.25">
      <c r="A236" t="s">
        <v>28</v>
      </c>
      <c r="B236" t="s">
        <v>92</v>
      </c>
      <c r="C236">
        <v>104</v>
      </c>
      <c r="D236" s="1">
        <v>42910</v>
      </c>
      <c r="E236" t="s">
        <v>45</v>
      </c>
      <c r="F236">
        <v>0</v>
      </c>
      <c r="G236">
        <v>800060</v>
      </c>
      <c r="H236" t="s">
        <v>150</v>
      </c>
      <c r="I236">
        <v>42</v>
      </c>
      <c r="J236" t="s">
        <v>31</v>
      </c>
      <c r="K236">
        <v>3.5</v>
      </c>
      <c r="L236" s="1">
        <v>42910</v>
      </c>
      <c r="M236" t="s">
        <v>45</v>
      </c>
      <c r="N236">
        <v>35</v>
      </c>
      <c r="Q236" t="s">
        <v>32</v>
      </c>
      <c r="R236" t="s">
        <v>33</v>
      </c>
      <c r="S236">
        <v>0.05</v>
      </c>
    </row>
    <row r="237" spans="1:19" x14ac:dyDescent="0.25">
      <c r="A237" t="s">
        <v>28</v>
      </c>
      <c r="B237" t="s">
        <v>92</v>
      </c>
      <c r="C237">
        <v>104</v>
      </c>
      <c r="D237" s="1">
        <v>42910</v>
      </c>
      <c r="E237" t="s">
        <v>45</v>
      </c>
      <c r="F237">
        <v>0</v>
      </c>
      <c r="G237">
        <v>800061</v>
      </c>
      <c r="H237" t="s">
        <v>151</v>
      </c>
      <c r="I237">
        <v>28</v>
      </c>
      <c r="J237" t="s">
        <v>31</v>
      </c>
      <c r="K237">
        <v>3.5</v>
      </c>
      <c r="L237" s="1">
        <v>42910</v>
      </c>
      <c r="M237" t="s">
        <v>103</v>
      </c>
      <c r="N237">
        <v>28</v>
      </c>
      <c r="Q237" t="s">
        <v>32</v>
      </c>
      <c r="R237" t="s">
        <v>33</v>
      </c>
      <c r="S237">
        <v>0.05</v>
      </c>
    </row>
    <row r="238" spans="1:19" x14ac:dyDescent="0.25">
      <c r="A238" t="s">
        <v>28</v>
      </c>
      <c r="B238" t="s">
        <v>92</v>
      </c>
      <c r="C238">
        <v>104</v>
      </c>
      <c r="D238" s="1">
        <v>42910</v>
      </c>
      <c r="E238" t="s">
        <v>45</v>
      </c>
      <c r="F238">
        <v>0</v>
      </c>
      <c r="G238">
        <v>800062</v>
      </c>
      <c r="H238" t="s">
        <v>152</v>
      </c>
      <c r="I238">
        <v>52</v>
      </c>
      <c r="J238" t="s">
        <v>31</v>
      </c>
      <c r="K238">
        <v>3.5</v>
      </c>
      <c r="L238" s="1">
        <v>42910</v>
      </c>
      <c r="M238" t="s">
        <v>45</v>
      </c>
      <c r="N238">
        <v>52</v>
      </c>
      <c r="Q238" t="s">
        <v>32</v>
      </c>
      <c r="R238" t="s">
        <v>33</v>
      </c>
      <c r="S238">
        <v>0.05</v>
      </c>
    </row>
    <row r="239" spans="1:19" x14ac:dyDescent="0.25">
      <c r="A239" t="s">
        <v>19</v>
      </c>
      <c r="B239" t="s">
        <v>20</v>
      </c>
      <c r="C239">
        <v>105</v>
      </c>
      <c r="D239" s="1">
        <v>42921</v>
      </c>
      <c r="E239" t="s">
        <v>72</v>
      </c>
      <c r="F239">
        <v>0</v>
      </c>
      <c r="G239">
        <v>200043</v>
      </c>
      <c r="H239" t="s">
        <v>101</v>
      </c>
      <c r="I239">
        <v>57</v>
      </c>
      <c r="J239" t="s">
        <v>23</v>
      </c>
      <c r="K239">
        <v>799.99</v>
      </c>
      <c r="L239" s="1">
        <v>42921</v>
      </c>
      <c r="M239" t="s">
        <v>72</v>
      </c>
      <c r="N239">
        <v>57</v>
      </c>
      <c r="Q239" t="s">
        <v>26</v>
      </c>
      <c r="R239" t="s">
        <v>27</v>
      </c>
      <c r="S239">
        <v>0</v>
      </c>
    </row>
    <row r="240" spans="1:19" x14ac:dyDescent="0.25">
      <c r="A240" t="s">
        <v>19</v>
      </c>
      <c r="B240" t="s">
        <v>102</v>
      </c>
      <c r="C240">
        <v>106</v>
      </c>
      <c r="D240" s="1">
        <v>42912</v>
      </c>
      <c r="E240" t="s">
        <v>45</v>
      </c>
      <c r="F240">
        <v>0</v>
      </c>
      <c r="G240">
        <v>900003</v>
      </c>
      <c r="H240" t="s">
        <v>107</v>
      </c>
      <c r="I240">
        <v>187</v>
      </c>
      <c r="J240" t="s">
        <v>37</v>
      </c>
      <c r="K240">
        <v>0.4</v>
      </c>
      <c r="L240" s="1">
        <v>42912</v>
      </c>
      <c r="M240" t="s">
        <v>45</v>
      </c>
      <c r="N240">
        <v>187</v>
      </c>
      <c r="O240">
        <v>3</v>
      </c>
      <c r="P240" t="s">
        <v>25</v>
      </c>
      <c r="Q240" t="s">
        <v>32</v>
      </c>
      <c r="R240" t="s">
        <v>33</v>
      </c>
      <c r="S240">
        <v>0.05</v>
      </c>
    </row>
    <row r="241" spans="1:19" x14ac:dyDescent="0.25">
      <c r="A241" t="s">
        <v>19</v>
      </c>
      <c r="B241" t="s">
        <v>102</v>
      </c>
      <c r="C241">
        <v>106</v>
      </c>
      <c r="D241" s="1">
        <v>42912</v>
      </c>
      <c r="E241" t="s">
        <v>45</v>
      </c>
      <c r="F241">
        <v>0</v>
      </c>
      <c r="G241">
        <v>900004</v>
      </c>
      <c r="H241" t="s">
        <v>108</v>
      </c>
      <c r="I241">
        <v>145</v>
      </c>
      <c r="J241" t="s">
        <v>37</v>
      </c>
      <c r="K241">
        <v>1.75</v>
      </c>
      <c r="L241" s="1">
        <v>42912</v>
      </c>
      <c r="M241" t="s">
        <v>45</v>
      </c>
      <c r="N241">
        <v>145</v>
      </c>
      <c r="Q241" t="s">
        <v>32</v>
      </c>
      <c r="R241" t="s">
        <v>33</v>
      </c>
      <c r="S241">
        <v>0.05</v>
      </c>
    </row>
    <row r="242" spans="1:19" x14ac:dyDescent="0.25">
      <c r="A242" t="s">
        <v>19</v>
      </c>
      <c r="B242" t="s">
        <v>102</v>
      </c>
      <c r="C242">
        <v>106</v>
      </c>
      <c r="D242" s="1">
        <v>42912</v>
      </c>
      <c r="E242" t="s">
        <v>45</v>
      </c>
      <c r="F242">
        <v>0</v>
      </c>
      <c r="G242">
        <v>900005</v>
      </c>
      <c r="H242" t="s">
        <v>109</v>
      </c>
      <c r="I242">
        <v>108</v>
      </c>
      <c r="J242" t="s">
        <v>37</v>
      </c>
      <c r="K242">
        <v>2.75</v>
      </c>
      <c r="L242" s="1">
        <v>42912</v>
      </c>
      <c r="M242" t="s">
        <v>45</v>
      </c>
      <c r="N242">
        <v>108</v>
      </c>
      <c r="Q242" t="s">
        <v>32</v>
      </c>
      <c r="R242" t="s">
        <v>33</v>
      </c>
      <c r="S242">
        <v>0.05</v>
      </c>
    </row>
    <row r="243" spans="1:19" x14ac:dyDescent="0.25">
      <c r="A243" t="s">
        <v>89</v>
      </c>
      <c r="B243" t="s">
        <v>154</v>
      </c>
      <c r="C243">
        <v>107</v>
      </c>
      <c r="D243" s="1">
        <v>42913</v>
      </c>
      <c r="E243" t="s">
        <v>80</v>
      </c>
      <c r="F243">
        <v>1</v>
      </c>
      <c r="G243">
        <v>700009</v>
      </c>
      <c r="H243" t="s">
        <v>159</v>
      </c>
      <c r="I243">
        <v>164</v>
      </c>
      <c r="J243" t="s">
        <v>74</v>
      </c>
      <c r="K243">
        <v>2.5</v>
      </c>
      <c r="L243" s="1">
        <v>42913</v>
      </c>
      <c r="M243" t="s">
        <v>80</v>
      </c>
      <c r="N243">
        <v>164</v>
      </c>
      <c r="Q243" t="s">
        <v>38</v>
      </c>
      <c r="R243" t="s">
        <v>39</v>
      </c>
      <c r="S243">
        <v>2.5000000000000001E-2</v>
      </c>
    </row>
    <row r="244" spans="1:19" x14ac:dyDescent="0.25">
      <c r="A244" t="s">
        <v>19</v>
      </c>
      <c r="B244" t="s">
        <v>160</v>
      </c>
      <c r="C244">
        <v>108</v>
      </c>
      <c r="D244" s="1">
        <v>42914</v>
      </c>
      <c r="E244" t="s">
        <v>47</v>
      </c>
      <c r="F244">
        <v>0</v>
      </c>
      <c r="G244">
        <v>200036</v>
      </c>
      <c r="H244" t="s">
        <v>161</v>
      </c>
      <c r="I244">
        <v>181</v>
      </c>
      <c r="J244" t="s">
        <v>74</v>
      </c>
      <c r="K244">
        <v>15.31</v>
      </c>
      <c r="L244" s="1">
        <v>42914</v>
      </c>
      <c r="M244" t="s">
        <v>47</v>
      </c>
      <c r="N244">
        <v>181</v>
      </c>
      <c r="Q244" t="s">
        <v>26</v>
      </c>
      <c r="R244" t="s">
        <v>27</v>
      </c>
      <c r="S244">
        <v>0</v>
      </c>
    </row>
    <row r="245" spans="1:19" x14ac:dyDescent="0.25">
      <c r="A245" t="s">
        <v>19</v>
      </c>
      <c r="B245" t="s">
        <v>160</v>
      </c>
      <c r="C245">
        <v>108</v>
      </c>
      <c r="D245" s="1">
        <v>42914</v>
      </c>
      <c r="E245" t="s">
        <v>47</v>
      </c>
      <c r="F245">
        <v>0</v>
      </c>
      <c r="G245">
        <v>200037</v>
      </c>
      <c r="H245" t="s">
        <v>162</v>
      </c>
      <c r="I245">
        <v>79</v>
      </c>
      <c r="J245" t="s">
        <v>74</v>
      </c>
      <c r="K245">
        <v>49.85</v>
      </c>
      <c r="L245" s="1">
        <v>42914</v>
      </c>
      <c r="M245" t="s">
        <v>47</v>
      </c>
      <c r="N245">
        <v>79</v>
      </c>
      <c r="O245">
        <v>5</v>
      </c>
      <c r="P245" t="s">
        <v>25</v>
      </c>
      <c r="Q245" t="s">
        <v>38</v>
      </c>
      <c r="R245" t="s">
        <v>39</v>
      </c>
      <c r="S245">
        <v>2.5000000000000001E-2</v>
      </c>
    </row>
    <row r="246" spans="1:19" x14ac:dyDescent="0.25">
      <c r="A246" t="s">
        <v>19</v>
      </c>
      <c r="B246" t="s">
        <v>160</v>
      </c>
      <c r="C246">
        <v>108</v>
      </c>
      <c r="D246" s="1">
        <v>42914</v>
      </c>
      <c r="E246" t="s">
        <v>47</v>
      </c>
      <c r="F246">
        <v>0</v>
      </c>
      <c r="G246">
        <v>200038</v>
      </c>
      <c r="H246" t="s">
        <v>163</v>
      </c>
      <c r="I246">
        <v>17</v>
      </c>
      <c r="J246" t="s">
        <v>74</v>
      </c>
      <c r="K246">
        <v>25.78</v>
      </c>
      <c r="L246" s="1">
        <v>42914</v>
      </c>
      <c r="M246" t="s">
        <v>47</v>
      </c>
      <c r="N246">
        <v>17</v>
      </c>
      <c r="O246">
        <v>6</v>
      </c>
      <c r="P246" t="s">
        <v>25</v>
      </c>
      <c r="Q246" t="s">
        <v>38</v>
      </c>
      <c r="R246" t="s">
        <v>39</v>
      </c>
      <c r="S246">
        <v>2.5000000000000001E-2</v>
      </c>
    </row>
    <row r="247" spans="1:19" x14ac:dyDescent="0.25">
      <c r="A247" t="s">
        <v>19</v>
      </c>
      <c r="B247" t="s">
        <v>160</v>
      </c>
      <c r="C247">
        <v>108</v>
      </c>
      <c r="D247" s="1">
        <v>42914</v>
      </c>
      <c r="E247" t="s">
        <v>47</v>
      </c>
      <c r="F247">
        <v>0</v>
      </c>
      <c r="G247">
        <v>200039</v>
      </c>
      <c r="H247" t="s">
        <v>183</v>
      </c>
      <c r="I247">
        <v>169</v>
      </c>
      <c r="J247" t="s">
        <v>74</v>
      </c>
      <c r="K247">
        <v>95.62</v>
      </c>
      <c r="L247" s="1">
        <v>42914</v>
      </c>
      <c r="M247" t="s">
        <v>141</v>
      </c>
      <c r="N247">
        <v>170</v>
      </c>
      <c r="Q247" t="s">
        <v>38</v>
      </c>
      <c r="R247" t="s">
        <v>39</v>
      </c>
      <c r="S247">
        <v>2.5000000000000001E-2</v>
      </c>
    </row>
    <row r="248" spans="1:19" x14ac:dyDescent="0.25">
      <c r="A248" t="s">
        <v>19</v>
      </c>
      <c r="B248" t="s">
        <v>160</v>
      </c>
      <c r="C248">
        <v>108</v>
      </c>
      <c r="D248" s="1">
        <v>42914</v>
      </c>
      <c r="E248" t="s">
        <v>47</v>
      </c>
      <c r="F248">
        <v>0</v>
      </c>
      <c r="G248">
        <v>200040</v>
      </c>
      <c r="H248" t="s">
        <v>184</v>
      </c>
      <c r="I248">
        <v>100</v>
      </c>
      <c r="J248" t="s">
        <v>74</v>
      </c>
      <c r="K248">
        <v>65.23</v>
      </c>
      <c r="L248" s="1">
        <v>42914</v>
      </c>
      <c r="M248" t="s">
        <v>47</v>
      </c>
      <c r="N248">
        <v>100</v>
      </c>
      <c r="Q248" t="s">
        <v>38</v>
      </c>
      <c r="R248" t="s">
        <v>39</v>
      </c>
      <c r="S248">
        <v>2.5000000000000001E-2</v>
      </c>
    </row>
    <row r="249" spans="1:19" x14ac:dyDescent="0.25">
      <c r="A249" t="s">
        <v>34</v>
      </c>
      <c r="B249" t="s">
        <v>164</v>
      </c>
      <c r="C249">
        <v>109</v>
      </c>
      <c r="D249" s="1">
        <v>42915</v>
      </c>
      <c r="E249" t="s">
        <v>45</v>
      </c>
      <c r="F249">
        <v>0</v>
      </c>
      <c r="G249">
        <v>300012</v>
      </c>
      <c r="H249" t="s">
        <v>36</v>
      </c>
      <c r="I249">
        <v>24</v>
      </c>
      <c r="J249" t="s">
        <v>37</v>
      </c>
      <c r="K249">
        <v>65.5</v>
      </c>
      <c r="L249" s="1">
        <v>42915</v>
      </c>
      <c r="M249" t="s">
        <v>45</v>
      </c>
      <c r="N249">
        <v>24</v>
      </c>
      <c r="Q249" t="s">
        <v>38</v>
      </c>
      <c r="R249" t="s">
        <v>39</v>
      </c>
      <c r="S249">
        <v>2.5000000000000001E-2</v>
      </c>
    </row>
    <row r="250" spans="1:19" x14ac:dyDescent="0.25">
      <c r="A250" t="s">
        <v>34</v>
      </c>
      <c r="B250" t="s">
        <v>164</v>
      </c>
      <c r="C250">
        <v>109</v>
      </c>
      <c r="D250" s="1">
        <v>42915</v>
      </c>
      <c r="E250" t="s">
        <v>45</v>
      </c>
      <c r="F250">
        <v>0</v>
      </c>
      <c r="G250">
        <v>300013</v>
      </c>
      <c r="H250" t="s">
        <v>40</v>
      </c>
      <c r="I250">
        <v>84</v>
      </c>
      <c r="J250" t="s">
        <v>37</v>
      </c>
      <c r="K250">
        <v>150.99</v>
      </c>
      <c r="L250" s="1">
        <v>42912</v>
      </c>
      <c r="M250" t="s">
        <v>45</v>
      </c>
      <c r="N250">
        <v>84</v>
      </c>
      <c r="O250">
        <v>5</v>
      </c>
      <c r="P250" t="s">
        <v>41</v>
      </c>
      <c r="Q250" t="s">
        <v>38</v>
      </c>
      <c r="R250" t="s">
        <v>39</v>
      </c>
      <c r="S250">
        <v>2.5000000000000001E-2</v>
      </c>
    </row>
    <row r="251" spans="1:19" x14ac:dyDescent="0.25">
      <c r="A251" t="s">
        <v>34</v>
      </c>
      <c r="B251" t="s">
        <v>164</v>
      </c>
      <c r="C251">
        <v>109</v>
      </c>
      <c r="D251" s="1">
        <v>42915</v>
      </c>
      <c r="E251" t="s">
        <v>45</v>
      </c>
      <c r="F251">
        <v>0</v>
      </c>
      <c r="G251">
        <v>300014</v>
      </c>
      <c r="H251" t="s">
        <v>42</v>
      </c>
      <c r="I251">
        <v>74</v>
      </c>
      <c r="J251" t="s">
        <v>37</v>
      </c>
      <c r="K251">
        <v>204.54</v>
      </c>
      <c r="L251" s="1">
        <v>42912</v>
      </c>
      <c r="M251" t="s">
        <v>45</v>
      </c>
      <c r="N251">
        <v>74</v>
      </c>
      <c r="Q251" t="s">
        <v>38</v>
      </c>
      <c r="R251" t="s">
        <v>39</v>
      </c>
      <c r="S251">
        <v>2.5000000000000001E-2</v>
      </c>
    </row>
    <row r="252" spans="1:19" x14ac:dyDescent="0.25">
      <c r="A252" t="s">
        <v>89</v>
      </c>
      <c r="B252" t="s">
        <v>165</v>
      </c>
      <c r="C252">
        <v>110</v>
      </c>
      <c r="D252" s="1">
        <v>42915</v>
      </c>
      <c r="E252" t="s">
        <v>96</v>
      </c>
      <c r="F252">
        <v>1</v>
      </c>
      <c r="G252">
        <v>700011</v>
      </c>
      <c r="H252" t="s">
        <v>167</v>
      </c>
      <c r="I252">
        <v>20</v>
      </c>
      <c r="J252" t="s">
        <v>37</v>
      </c>
      <c r="K252">
        <v>150.99</v>
      </c>
      <c r="L252" s="1">
        <v>42913</v>
      </c>
      <c r="M252" t="s">
        <v>96</v>
      </c>
      <c r="N252">
        <v>22</v>
      </c>
      <c r="Q252" t="s">
        <v>38</v>
      </c>
      <c r="R252" t="s">
        <v>39</v>
      </c>
      <c r="S252">
        <v>2.5000000000000001E-2</v>
      </c>
    </row>
    <row r="253" spans="1:19" x14ac:dyDescent="0.25">
      <c r="A253" t="s">
        <v>171</v>
      </c>
      <c r="B253" t="s">
        <v>172</v>
      </c>
      <c r="C253">
        <v>111</v>
      </c>
      <c r="D253" s="1">
        <v>42916</v>
      </c>
      <c r="E253" t="s">
        <v>47</v>
      </c>
      <c r="F253">
        <v>4</v>
      </c>
      <c r="G253">
        <v>400006</v>
      </c>
      <c r="H253" t="s">
        <v>187</v>
      </c>
      <c r="I253">
        <v>104</v>
      </c>
      <c r="J253" t="s">
        <v>37</v>
      </c>
      <c r="K253">
        <v>7.99</v>
      </c>
      <c r="L253" s="1">
        <v>42913</v>
      </c>
      <c r="M253" t="s">
        <v>47</v>
      </c>
      <c r="N253">
        <v>104</v>
      </c>
      <c r="O253">
        <v>3</v>
      </c>
      <c r="P253" t="s">
        <v>25</v>
      </c>
      <c r="Q253" t="s">
        <v>38</v>
      </c>
      <c r="R253" t="s">
        <v>39</v>
      </c>
      <c r="S253">
        <v>2.5000000000000001E-2</v>
      </c>
    </row>
    <row r="254" spans="1:19" x14ac:dyDescent="0.25">
      <c r="A254" t="s">
        <v>171</v>
      </c>
      <c r="B254" t="s">
        <v>172</v>
      </c>
      <c r="C254">
        <v>111</v>
      </c>
      <c r="D254" s="1">
        <v>42916</v>
      </c>
      <c r="E254" t="s">
        <v>47</v>
      </c>
      <c r="F254">
        <v>4</v>
      </c>
      <c r="G254">
        <v>400006</v>
      </c>
      <c r="H254" t="s">
        <v>187</v>
      </c>
      <c r="I254">
        <v>130</v>
      </c>
      <c r="J254" t="s">
        <v>37</v>
      </c>
      <c r="K254">
        <v>7.99</v>
      </c>
      <c r="L254" s="1">
        <v>42913</v>
      </c>
      <c r="M254" t="s">
        <v>47</v>
      </c>
      <c r="N254">
        <v>130</v>
      </c>
      <c r="Q254" t="s">
        <v>38</v>
      </c>
      <c r="R254" t="s">
        <v>39</v>
      </c>
      <c r="S254">
        <v>2.5000000000000001E-2</v>
      </c>
    </row>
    <row r="255" spans="1:19" x14ac:dyDescent="0.25">
      <c r="A255" t="s">
        <v>171</v>
      </c>
      <c r="B255" t="s">
        <v>172</v>
      </c>
      <c r="C255">
        <v>111</v>
      </c>
      <c r="D255" s="1">
        <v>42916</v>
      </c>
      <c r="E255" t="s">
        <v>47</v>
      </c>
      <c r="F255">
        <v>4</v>
      </c>
      <c r="G255">
        <v>400008</v>
      </c>
      <c r="H255" t="s">
        <v>188</v>
      </c>
      <c r="I255">
        <v>71</v>
      </c>
      <c r="J255" t="s">
        <v>37</v>
      </c>
      <c r="K255">
        <v>7.99</v>
      </c>
      <c r="L255" s="1">
        <v>42913</v>
      </c>
      <c r="M255" t="s">
        <v>47</v>
      </c>
      <c r="N255">
        <v>71</v>
      </c>
      <c r="O255">
        <v>14</v>
      </c>
      <c r="P255" t="s">
        <v>25</v>
      </c>
      <c r="Q255" t="s">
        <v>38</v>
      </c>
      <c r="R255" t="s">
        <v>39</v>
      </c>
      <c r="S255">
        <v>2.5000000000000001E-2</v>
      </c>
    </row>
    <row r="256" spans="1:19" x14ac:dyDescent="0.25">
      <c r="A256" t="s">
        <v>34</v>
      </c>
      <c r="B256" t="s">
        <v>175</v>
      </c>
      <c r="C256">
        <v>112</v>
      </c>
      <c r="D256" s="1">
        <v>42916</v>
      </c>
      <c r="E256" t="s">
        <v>45</v>
      </c>
      <c r="F256">
        <v>0</v>
      </c>
      <c r="G256">
        <v>110008</v>
      </c>
      <c r="H256" t="s">
        <v>53</v>
      </c>
      <c r="I256">
        <v>49</v>
      </c>
      <c r="J256" t="s">
        <v>37</v>
      </c>
      <c r="K256">
        <v>1154.54</v>
      </c>
      <c r="L256" s="1">
        <v>42914</v>
      </c>
      <c r="M256" t="s">
        <v>47</v>
      </c>
      <c r="N256">
        <v>49</v>
      </c>
      <c r="Q256" t="s">
        <v>26</v>
      </c>
      <c r="R256" t="s">
        <v>27</v>
      </c>
      <c r="S256">
        <v>0</v>
      </c>
    </row>
    <row r="257" spans="1:19" x14ac:dyDescent="0.25">
      <c r="A257" t="s">
        <v>43</v>
      </c>
      <c r="B257" t="s">
        <v>176</v>
      </c>
      <c r="C257">
        <v>113</v>
      </c>
      <c r="D257" s="1">
        <v>42916</v>
      </c>
      <c r="E257" t="s">
        <v>63</v>
      </c>
      <c r="F257">
        <v>1</v>
      </c>
      <c r="G257">
        <v>110007</v>
      </c>
      <c r="H257" t="s">
        <v>52</v>
      </c>
      <c r="I257">
        <v>80</v>
      </c>
      <c r="J257" t="s">
        <v>37</v>
      </c>
      <c r="K257">
        <v>599.99</v>
      </c>
      <c r="L257" s="1">
        <v>42914</v>
      </c>
      <c r="M257" t="s">
        <v>63</v>
      </c>
      <c r="N257">
        <v>90</v>
      </c>
      <c r="O257">
        <v>3</v>
      </c>
      <c r="P257" t="s">
        <v>41</v>
      </c>
      <c r="Q257" t="s">
        <v>26</v>
      </c>
      <c r="R257" t="s">
        <v>27</v>
      </c>
      <c r="S257">
        <v>0</v>
      </c>
    </row>
    <row r="258" spans="1:19" x14ac:dyDescent="0.25">
      <c r="A258" t="s">
        <v>34</v>
      </c>
      <c r="B258" t="s">
        <v>177</v>
      </c>
      <c r="C258">
        <v>114</v>
      </c>
      <c r="D258" s="1">
        <v>42917</v>
      </c>
      <c r="E258" t="s">
        <v>96</v>
      </c>
      <c r="F258">
        <v>0</v>
      </c>
      <c r="G258">
        <v>110006</v>
      </c>
      <c r="H258" t="s">
        <v>51</v>
      </c>
      <c r="I258">
        <v>195</v>
      </c>
      <c r="J258" t="s">
        <v>37</v>
      </c>
      <c r="K258">
        <v>854</v>
      </c>
      <c r="L258" s="1">
        <v>42917</v>
      </c>
      <c r="M258" t="s">
        <v>96</v>
      </c>
      <c r="N258">
        <v>195</v>
      </c>
      <c r="O258">
        <v>22</v>
      </c>
      <c r="P258" t="s">
        <v>25</v>
      </c>
      <c r="Q258" t="s">
        <v>26</v>
      </c>
      <c r="R258" t="s">
        <v>27</v>
      </c>
      <c r="S258">
        <v>0</v>
      </c>
    </row>
    <row r="259" spans="1:19" x14ac:dyDescent="0.25">
      <c r="A259" t="s">
        <v>19</v>
      </c>
      <c r="B259" t="s">
        <v>178</v>
      </c>
      <c r="C259">
        <v>115</v>
      </c>
      <c r="D259" s="1">
        <v>42924</v>
      </c>
      <c r="E259" t="s">
        <v>24</v>
      </c>
      <c r="F259">
        <v>0</v>
      </c>
      <c r="G259">
        <v>100030</v>
      </c>
      <c r="H259" t="s">
        <v>78</v>
      </c>
      <c r="I259">
        <v>23</v>
      </c>
      <c r="J259" t="s">
        <v>74</v>
      </c>
      <c r="K259">
        <v>3.99</v>
      </c>
      <c r="L259" s="1">
        <v>42924</v>
      </c>
      <c r="M259" t="s">
        <v>24</v>
      </c>
      <c r="N259">
        <v>23</v>
      </c>
      <c r="Q259" t="s">
        <v>38</v>
      </c>
      <c r="R259" t="s">
        <v>39</v>
      </c>
      <c r="S259">
        <v>2.5000000000000001E-2</v>
      </c>
    </row>
    <row r="260" spans="1:19" x14ac:dyDescent="0.25">
      <c r="A260" t="s">
        <v>19</v>
      </c>
      <c r="B260" t="s">
        <v>178</v>
      </c>
      <c r="C260">
        <v>115</v>
      </c>
      <c r="D260" s="1">
        <v>42924</v>
      </c>
      <c r="E260" t="s">
        <v>24</v>
      </c>
      <c r="F260">
        <v>0</v>
      </c>
      <c r="G260">
        <v>100031</v>
      </c>
      <c r="H260" t="s">
        <v>142</v>
      </c>
      <c r="I260">
        <v>83</v>
      </c>
      <c r="J260" t="s">
        <v>74</v>
      </c>
      <c r="K260">
        <v>4.99</v>
      </c>
      <c r="L260" s="1">
        <v>42924</v>
      </c>
      <c r="M260" t="s">
        <v>24</v>
      </c>
      <c r="N260">
        <v>83</v>
      </c>
      <c r="Q260" t="s">
        <v>38</v>
      </c>
      <c r="R260" t="s">
        <v>39</v>
      </c>
      <c r="S260">
        <v>2.5000000000000001E-2</v>
      </c>
    </row>
    <row r="261" spans="1:19" x14ac:dyDescent="0.25">
      <c r="A261" t="s">
        <v>19</v>
      </c>
      <c r="B261" t="s">
        <v>178</v>
      </c>
      <c r="C261">
        <v>115</v>
      </c>
      <c r="D261" s="1">
        <v>42924</v>
      </c>
      <c r="E261" t="s">
        <v>24</v>
      </c>
      <c r="F261">
        <v>0</v>
      </c>
      <c r="G261">
        <v>100032</v>
      </c>
      <c r="H261" t="s">
        <v>143</v>
      </c>
      <c r="I261">
        <v>136</v>
      </c>
      <c r="J261" t="s">
        <v>74</v>
      </c>
      <c r="K261">
        <v>4.99</v>
      </c>
      <c r="L261" s="1">
        <v>42924</v>
      </c>
      <c r="M261" t="s">
        <v>24</v>
      </c>
      <c r="N261">
        <v>136</v>
      </c>
      <c r="O261">
        <v>12</v>
      </c>
      <c r="P261" t="s">
        <v>69</v>
      </c>
      <c r="Q261" t="s">
        <v>38</v>
      </c>
      <c r="R261" t="s">
        <v>39</v>
      </c>
      <c r="S261">
        <v>2.5000000000000001E-2</v>
      </c>
    </row>
    <row r="262" spans="1:19" x14ac:dyDescent="0.25">
      <c r="A262" t="s">
        <v>19</v>
      </c>
      <c r="B262" t="s">
        <v>178</v>
      </c>
      <c r="C262">
        <v>115</v>
      </c>
      <c r="D262" s="1">
        <v>42924</v>
      </c>
      <c r="E262" t="s">
        <v>24</v>
      </c>
      <c r="F262">
        <v>0</v>
      </c>
      <c r="G262">
        <v>100034</v>
      </c>
      <c r="H262" t="s">
        <v>146</v>
      </c>
      <c r="I262">
        <v>114</v>
      </c>
      <c r="J262" t="s">
        <v>74</v>
      </c>
      <c r="K262">
        <v>2.99</v>
      </c>
      <c r="L262" s="1">
        <v>42924</v>
      </c>
      <c r="M262" t="s">
        <v>24</v>
      </c>
      <c r="N262">
        <v>114</v>
      </c>
      <c r="Q262" t="s">
        <v>38</v>
      </c>
      <c r="R262" t="s">
        <v>39</v>
      </c>
      <c r="S262">
        <v>2.5000000000000001E-2</v>
      </c>
    </row>
    <row r="263" spans="1:19" x14ac:dyDescent="0.25">
      <c r="A263" t="s">
        <v>171</v>
      </c>
      <c r="B263" t="s">
        <v>181</v>
      </c>
      <c r="C263">
        <v>116</v>
      </c>
      <c r="D263" s="1">
        <v>42929</v>
      </c>
      <c r="E263" t="s">
        <v>103</v>
      </c>
      <c r="F263">
        <v>4</v>
      </c>
      <c r="G263">
        <v>110010</v>
      </c>
      <c r="H263" t="s">
        <v>55</v>
      </c>
      <c r="I263">
        <v>96</v>
      </c>
      <c r="J263" t="s">
        <v>37</v>
      </c>
      <c r="K263">
        <v>1154.54</v>
      </c>
      <c r="L263" s="1">
        <v>42929</v>
      </c>
      <c r="M263" t="s">
        <v>103</v>
      </c>
      <c r="N263">
        <v>96</v>
      </c>
      <c r="Q263" t="s">
        <v>26</v>
      </c>
      <c r="R263" t="s">
        <v>27</v>
      </c>
      <c r="S263">
        <v>0</v>
      </c>
    </row>
    <row r="264" spans="1:19" x14ac:dyDescent="0.25">
      <c r="A264" t="s">
        <v>34</v>
      </c>
      <c r="B264" t="s">
        <v>113</v>
      </c>
      <c r="C264">
        <v>117</v>
      </c>
      <c r="D264" s="1">
        <v>42930</v>
      </c>
      <c r="E264" t="s">
        <v>103</v>
      </c>
      <c r="F264">
        <v>0</v>
      </c>
      <c r="G264">
        <v>150025</v>
      </c>
      <c r="H264" t="s">
        <v>114</v>
      </c>
      <c r="I264">
        <v>175</v>
      </c>
      <c r="J264" t="s">
        <v>23</v>
      </c>
      <c r="K264">
        <v>8.99</v>
      </c>
      <c r="L264" s="1">
        <v>42931</v>
      </c>
      <c r="M264" t="s">
        <v>103</v>
      </c>
      <c r="N264">
        <v>175</v>
      </c>
      <c r="Q264" t="s">
        <v>38</v>
      </c>
      <c r="R264" t="s">
        <v>39</v>
      </c>
      <c r="S264">
        <v>2.5000000000000001E-2</v>
      </c>
    </row>
    <row r="265" spans="1:19" x14ac:dyDescent="0.25">
      <c r="A265" t="s">
        <v>34</v>
      </c>
      <c r="B265" t="s">
        <v>113</v>
      </c>
      <c r="C265">
        <v>117</v>
      </c>
      <c r="D265" s="1">
        <v>42930</v>
      </c>
      <c r="E265" t="s">
        <v>103</v>
      </c>
      <c r="F265">
        <v>0</v>
      </c>
      <c r="G265">
        <v>150026</v>
      </c>
      <c r="H265" t="s">
        <v>189</v>
      </c>
      <c r="I265">
        <v>15</v>
      </c>
      <c r="J265" t="s">
        <v>23</v>
      </c>
      <c r="K265">
        <v>15.99</v>
      </c>
      <c r="L265" s="1">
        <v>42931</v>
      </c>
      <c r="M265" t="s">
        <v>103</v>
      </c>
      <c r="N265">
        <v>15</v>
      </c>
      <c r="Q265" t="s">
        <v>38</v>
      </c>
      <c r="R265" t="s">
        <v>39</v>
      </c>
      <c r="S265">
        <v>2.5000000000000001E-2</v>
      </c>
    </row>
    <row r="266" spans="1:19" x14ac:dyDescent="0.25">
      <c r="A266" t="s">
        <v>28</v>
      </c>
      <c r="B266" t="s">
        <v>115</v>
      </c>
      <c r="C266">
        <v>118</v>
      </c>
      <c r="D266" s="1">
        <v>42931</v>
      </c>
      <c r="E266" t="s">
        <v>137</v>
      </c>
      <c r="F266">
        <v>0</v>
      </c>
      <c r="G266">
        <v>160013</v>
      </c>
      <c r="H266" t="s">
        <v>117</v>
      </c>
      <c r="I266">
        <v>147</v>
      </c>
      <c r="J266" t="s">
        <v>74</v>
      </c>
      <c r="K266">
        <v>3.54</v>
      </c>
      <c r="L266" s="1">
        <v>42933</v>
      </c>
      <c r="M266" t="s">
        <v>137</v>
      </c>
      <c r="N266">
        <v>147</v>
      </c>
      <c r="Q266" t="s">
        <v>38</v>
      </c>
      <c r="R266" t="s">
        <v>39</v>
      </c>
      <c r="S266">
        <v>2.5000000000000001E-2</v>
      </c>
    </row>
    <row r="267" spans="1:19" x14ac:dyDescent="0.25">
      <c r="A267" t="s">
        <v>119</v>
      </c>
      <c r="B267" t="s">
        <v>120</v>
      </c>
      <c r="C267">
        <v>119</v>
      </c>
      <c r="D267" s="1">
        <v>42931</v>
      </c>
      <c r="E267" t="s">
        <v>103</v>
      </c>
      <c r="F267">
        <v>2</v>
      </c>
      <c r="G267">
        <v>180015</v>
      </c>
      <c r="H267" t="s">
        <v>121</v>
      </c>
      <c r="I267">
        <v>99</v>
      </c>
      <c r="J267" t="s">
        <v>23</v>
      </c>
      <c r="K267">
        <v>2.4849999999999999</v>
      </c>
      <c r="L267" s="1">
        <v>42931</v>
      </c>
      <c r="M267" t="s">
        <v>103</v>
      </c>
      <c r="N267">
        <v>100</v>
      </c>
      <c r="O267">
        <v>3</v>
      </c>
      <c r="P267" t="s">
        <v>25</v>
      </c>
      <c r="Q267" t="s">
        <v>38</v>
      </c>
      <c r="R267" t="s">
        <v>39</v>
      </c>
      <c r="S267">
        <v>2.5000000000000001E-2</v>
      </c>
    </row>
    <row r="268" spans="1:19" x14ac:dyDescent="0.25">
      <c r="A268" t="s">
        <v>119</v>
      </c>
      <c r="B268" t="s">
        <v>127</v>
      </c>
      <c r="C268">
        <v>120</v>
      </c>
      <c r="D268" s="1">
        <v>42932</v>
      </c>
      <c r="E268" t="s">
        <v>96</v>
      </c>
      <c r="F268">
        <v>2</v>
      </c>
      <c r="G268">
        <v>180013</v>
      </c>
      <c r="H268" t="s">
        <v>128</v>
      </c>
      <c r="I268">
        <v>149</v>
      </c>
      <c r="J268" t="s">
        <v>37</v>
      </c>
      <c r="K268">
        <v>1.25</v>
      </c>
      <c r="L268" s="1">
        <v>42932</v>
      </c>
      <c r="M268" t="s">
        <v>47</v>
      </c>
      <c r="N268">
        <v>149</v>
      </c>
      <c r="Q268" t="s">
        <v>38</v>
      </c>
      <c r="R268" t="s">
        <v>39</v>
      </c>
      <c r="S268">
        <v>2.5000000000000001E-2</v>
      </c>
    </row>
    <row r="269" spans="1:19" x14ac:dyDescent="0.25">
      <c r="A269" t="s">
        <v>119</v>
      </c>
      <c r="B269" t="s">
        <v>129</v>
      </c>
      <c r="C269">
        <v>121</v>
      </c>
      <c r="D269" s="1">
        <v>42933</v>
      </c>
      <c r="E269" t="s">
        <v>21</v>
      </c>
      <c r="F269">
        <v>2</v>
      </c>
      <c r="G269">
        <v>180016</v>
      </c>
      <c r="H269" t="s">
        <v>130</v>
      </c>
      <c r="I269">
        <v>111</v>
      </c>
      <c r="J269" t="s">
        <v>31</v>
      </c>
      <c r="K269">
        <v>9.48</v>
      </c>
      <c r="L269" s="1">
        <v>42933</v>
      </c>
      <c r="M269" t="s">
        <v>21</v>
      </c>
      <c r="N269">
        <v>110</v>
      </c>
      <c r="Q269" t="s">
        <v>38</v>
      </c>
      <c r="R269" t="s">
        <v>39</v>
      </c>
      <c r="S269">
        <v>2.5000000000000001E-2</v>
      </c>
    </row>
    <row r="270" spans="1:19" x14ac:dyDescent="0.25">
      <c r="A270" t="s">
        <v>89</v>
      </c>
      <c r="B270" t="s">
        <v>131</v>
      </c>
      <c r="C270">
        <v>122</v>
      </c>
      <c r="D270" s="1">
        <v>42935</v>
      </c>
      <c r="E270" t="s">
        <v>63</v>
      </c>
      <c r="F270">
        <v>1</v>
      </c>
      <c r="G270">
        <v>180018</v>
      </c>
      <c r="H270" t="s">
        <v>132</v>
      </c>
      <c r="I270">
        <v>181</v>
      </c>
      <c r="J270" t="s">
        <v>133</v>
      </c>
      <c r="K270">
        <v>54.21</v>
      </c>
      <c r="L270" s="1">
        <v>42935</v>
      </c>
      <c r="M270" t="s">
        <v>63</v>
      </c>
      <c r="N270">
        <v>180</v>
      </c>
      <c r="Q270" t="s">
        <v>38</v>
      </c>
      <c r="R270" t="s">
        <v>39</v>
      </c>
      <c r="S270">
        <v>2.5000000000000001E-2</v>
      </c>
    </row>
    <row r="271" spans="1:19" x14ac:dyDescent="0.25">
      <c r="A271" t="s">
        <v>119</v>
      </c>
      <c r="B271" t="s">
        <v>134</v>
      </c>
      <c r="C271">
        <v>123</v>
      </c>
      <c r="D271" s="1">
        <v>42925</v>
      </c>
      <c r="E271" t="s">
        <v>47</v>
      </c>
      <c r="F271">
        <v>2</v>
      </c>
      <c r="G271">
        <v>180018</v>
      </c>
      <c r="H271" t="s">
        <v>132</v>
      </c>
      <c r="I271">
        <v>71</v>
      </c>
      <c r="J271" t="s">
        <v>133</v>
      </c>
      <c r="K271">
        <v>54.21</v>
      </c>
      <c r="L271" s="1">
        <v>42925</v>
      </c>
      <c r="M271" t="s">
        <v>47</v>
      </c>
      <c r="N271">
        <v>71</v>
      </c>
      <c r="Q271" t="s">
        <v>38</v>
      </c>
      <c r="R271" t="s">
        <v>39</v>
      </c>
      <c r="S271">
        <v>2.5000000000000001E-2</v>
      </c>
    </row>
    <row r="272" spans="1:19" x14ac:dyDescent="0.25">
      <c r="A272" t="s">
        <v>119</v>
      </c>
      <c r="B272" t="s">
        <v>134</v>
      </c>
      <c r="C272">
        <v>123</v>
      </c>
      <c r="D272" s="1">
        <v>42925</v>
      </c>
      <c r="E272" t="s">
        <v>47</v>
      </c>
      <c r="F272">
        <v>2</v>
      </c>
      <c r="G272">
        <v>180017</v>
      </c>
      <c r="H272" t="s">
        <v>135</v>
      </c>
      <c r="I272">
        <v>163</v>
      </c>
      <c r="J272" t="s">
        <v>23</v>
      </c>
      <c r="K272">
        <v>0.85</v>
      </c>
      <c r="L272" s="1">
        <v>42925</v>
      </c>
      <c r="M272" t="s">
        <v>47</v>
      </c>
      <c r="N272">
        <v>163</v>
      </c>
      <c r="Q272" t="s">
        <v>32</v>
      </c>
      <c r="R272" t="s">
        <v>33</v>
      </c>
      <c r="S272">
        <v>0.05</v>
      </c>
    </row>
    <row r="273" spans="1:19" x14ac:dyDescent="0.25">
      <c r="A273" t="s">
        <v>34</v>
      </c>
      <c r="B273" t="s">
        <v>136</v>
      </c>
      <c r="C273">
        <v>124</v>
      </c>
      <c r="D273" s="1">
        <v>42926</v>
      </c>
      <c r="E273" t="s">
        <v>63</v>
      </c>
      <c r="F273">
        <v>0</v>
      </c>
      <c r="G273">
        <v>110007</v>
      </c>
      <c r="H273" t="s">
        <v>52</v>
      </c>
      <c r="I273">
        <v>138</v>
      </c>
      <c r="J273" t="s">
        <v>37</v>
      </c>
      <c r="K273">
        <v>599.99</v>
      </c>
      <c r="L273" s="1">
        <v>42926</v>
      </c>
      <c r="M273" t="s">
        <v>63</v>
      </c>
      <c r="N273">
        <v>120</v>
      </c>
      <c r="Q273" t="s">
        <v>26</v>
      </c>
      <c r="R273" t="s">
        <v>27</v>
      </c>
      <c r="S273">
        <v>0</v>
      </c>
    </row>
    <row r="274" spans="1:19" x14ac:dyDescent="0.25">
      <c r="A274" t="s">
        <v>34</v>
      </c>
      <c r="B274" t="s">
        <v>138</v>
      </c>
      <c r="C274">
        <v>125</v>
      </c>
      <c r="D274" s="1">
        <v>42927</v>
      </c>
      <c r="E274" t="s">
        <v>47</v>
      </c>
      <c r="F274">
        <v>0</v>
      </c>
      <c r="G274">
        <v>110009</v>
      </c>
      <c r="H274" t="s">
        <v>54</v>
      </c>
      <c r="I274">
        <v>185</v>
      </c>
      <c r="J274" t="s">
        <v>37</v>
      </c>
      <c r="K274">
        <v>1154.54</v>
      </c>
      <c r="L274" s="1">
        <v>42927</v>
      </c>
      <c r="M274" t="s">
        <v>47</v>
      </c>
      <c r="N274">
        <v>185</v>
      </c>
      <c r="Q274" t="s">
        <v>26</v>
      </c>
      <c r="R274" t="s">
        <v>27</v>
      </c>
      <c r="S274">
        <v>0</v>
      </c>
    </row>
    <row r="275" spans="1:19" x14ac:dyDescent="0.25">
      <c r="A275" t="s">
        <v>119</v>
      </c>
      <c r="B275" t="s">
        <v>139</v>
      </c>
      <c r="C275">
        <v>126</v>
      </c>
      <c r="D275" s="1">
        <v>42928</v>
      </c>
      <c r="E275" t="s">
        <v>21</v>
      </c>
      <c r="F275">
        <v>2</v>
      </c>
      <c r="G275">
        <v>180014</v>
      </c>
      <c r="H275" t="s">
        <v>140</v>
      </c>
      <c r="I275">
        <v>158</v>
      </c>
      <c r="J275" t="s">
        <v>23</v>
      </c>
      <c r="K275">
        <v>0.52</v>
      </c>
      <c r="L275" s="1">
        <v>42928</v>
      </c>
      <c r="M275" t="s">
        <v>21</v>
      </c>
      <c r="N275">
        <v>158</v>
      </c>
      <c r="Q275" t="s">
        <v>38</v>
      </c>
      <c r="R275" t="s">
        <v>39</v>
      </c>
      <c r="S275">
        <v>2.5000000000000001E-2</v>
      </c>
    </row>
    <row r="276" spans="1:19" x14ac:dyDescent="0.25">
      <c r="A276" t="s">
        <v>34</v>
      </c>
      <c r="B276" t="s">
        <v>35</v>
      </c>
      <c r="C276">
        <v>127</v>
      </c>
      <c r="D276" s="1">
        <v>42929</v>
      </c>
      <c r="E276" t="s">
        <v>47</v>
      </c>
      <c r="F276">
        <v>0</v>
      </c>
      <c r="G276">
        <v>300013</v>
      </c>
      <c r="H276" t="s">
        <v>40</v>
      </c>
      <c r="I276">
        <v>76</v>
      </c>
      <c r="J276" t="s">
        <v>37</v>
      </c>
      <c r="K276">
        <v>150.99</v>
      </c>
      <c r="L276" s="1">
        <v>42932</v>
      </c>
      <c r="M276" t="s">
        <v>47</v>
      </c>
      <c r="N276">
        <v>50</v>
      </c>
      <c r="Q276" t="s">
        <v>38</v>
      </c>
      <c r="R276" t="s">
        <v>39</v>
      </c>
      <c r="S276">
        <v>2.5000000000000001E-2</v>
      </c>
    </row>
    <row r="277" spans="1:19" x14ac:dyDescent="0.25">
      <c r="A277" t="s">
        <v>34</v>
      </c>
      <c r="B277" t="s">
        <v>35</v>
      </c>
      <c r="C277">
        <v>127</v>
      </c>
      <c r="D277" s="1">
        <v>42929</v>
      </c>
      <c r="E277" t="s">
        <v>47</v>
      </c>
      <c r="F277">
        <v>0</v>
      </c>
      <c r="G277">
        <v>300014</v>
      </c>
      <c r="H277" t="s">
        <v>42</v>
      </c>
      <c r="I277">
        <v>118</v>
      </c>
      <c r="J277" t="s">
        <v>37</v>
      </c>
      <c r="K277">
        <v>204.54</v>
      </c>
      <c r="L277" s="1">
        <v>42932</v>
      </c>
      <c r="M277" t="s">
        <v>47</v>
      </c>
      <c r="N277">
        <v>118</v>
      </c>
      <c r="Q277" t="s">
        <v>38</v>
      </c>
      <c r="R277" t="s">
        <v>39</v>
      </c>
      <c r="S277">
        <v>2.5000000000000001E-2</v>
      </c>
    </row>
    <row r="278" spans="1:19" x14ac:dyDescent="0.25">
      <c r="A278" t="s">
        <v>43</v>
      </c>
      <c r="B278" t="s">
        <v>44</v>
      </c>
      <c r="C278">
        <v>128</v>
      </c>
      <c r="D278" s="1">
        <v>42930</v>
      </c>
      <c r="E278" t="s">
        <v>47</v>
      </c>
      <c r="F278">
        <v>1</v>
      </c>
      <c r="G278">
        <v>110002</v>
      </c>
      <c r="H278" t="s">
        <v>46</v>
      </c>
      <c r="I278">
        <v>190</v>
      </c>
      <c r="J278" t="s">
        <v>37</v>
      </c>
      <c r="K278">
        <v>854</v>
      </c>
      <c r="L278" s="1">
        <v>42930</v>
      </c>
      <c r="M278" t="s">
        <v>47</v>
      </c>
      <c r="N278">
        <v>190</v>
      </c>
      <c r="Q278" t="s">
        <v>26</v>
      </c>
      <c r="R278" t="s">
        <v>27</v>
      </c>
      <c r="S278">
        <v>0</v>
      </c>
    </row>
    <row r="279" spans="1:19" x14ac:dyDescent="0.25">
      <c r="A279" t="s">
        <v>56</v>
      </c>
      <c r="B279" t="s">
        <v>57</v>
      </c>
      <c r="C279">
        <v>129</v>
      </c>
      <c r="D279" s="1">
        <v>42931</v>
      </c>
      <c r="E279" t="s">
        <v>103</v>
      </c>
      <c r="F279">
        <v>0</v>
      </c>
      <c r="G279">
        <v>500021</v>
      </c>
      <c r="H279" t="s">
        <v>60</v>
      </c>
      <c r="I279">
        <v>28</v>
      </c>
      <c r="J279" t="s">
        <v>37</v>
      </c>
      <c r="K279">
        <v>799.99</v>
      </c>
      <c r="L279" s="1">
        <v>42931</v>
      </c>
      <c r="M279" t="s">
        <v>47</v>
      </c>
      <c r="N279">
        <v>28</v>
      </c>
      <c r="Q279" t="s">
        <v>26</v>
      </c>
      <c r="R279" t="s">
        <v>27</v>
      </c>
      <c r="S279">
        <v>0</v>
      </c>
    </row>
    <row r="280" spans="1:19" x14ac:dyDescent="0.25">
      <c r="A280" t="s">
        <v>34</v>
      </c>
      <c r="B280" t="s">
        <v>62</v>
      </c>
      <c r="C280">
        <v>130</v>
      </c>
      <c r="D280" s="1">
        <v>42938</v>
      </c>
      <c r="E280" t="s">
        <v>137</v>
      </c>
      <c r="F280">
        <v>0</v>
      </c>
      <c r="G280">
        <v>500019</v>
      </c>
      <c r="H280" t="s">
        <v>66</v>
      </c>
      <c r="I280">
        <v>10</v>
      </c>
      <c r="J280" t="s">
        <v>37</v>
      </c>
      <c r="K280">
        <v>599</v>
      </c>
      <c r="L280" s="1">
        <v>42938</v>
      </c>
      <c r="M280" t="s">
        <v>137</v>
      </c>
      <c r="N280">
        <v>10</v>
      </c>
      <c r="Q280" t="s">
        <v>26</v>
      </c>
      <c r="R280" t="s">
        <v>27</v>
      </c>
      <c r="S280">
        <v>0</v>
      </c>
    </row>
    <row r="281" spans="1:19" x14ac:dyDescent="0.25">
      <c r="A281" t="s">
        <v>34</v>
      </c>
      <c r="B281" t="s">
        <v>62</v>
      </c>
      <c r="C281">
        <v>130</v>
      </c>
      <c r="D281" s="1">
        <v>42938</v>
      </c>
      <c r="E281" t="s">
        <v>137</v>
      </c>
      <c r="F281">
        <v>0</v>
      </c>
      <c r="G281">
        <v>500022</v>
      </c>
      <c r="H281" t="s">
        <v>61</v>
      </c>
      <c r="I281">
        <v>135</v>
      </c>
      <c r="J281" t="s">
        <v>37</v>
      </c>
      <c r="K281">
        <v>999.99</v>
      </c>
      <c r="L281" s="1">
        <v>42938</v>
      </c>
      <c r="M281" t="s">
        <v>137</v>
      </c>
      <c r="N281">
        <v>135</v>
      </c>
      <c r="O281">
        <v>22</v>
      </c>
      <c r="P281" t="s">
        <v>41</v>
      </c>
      <c r="Q281" t="s">
        <v>26</v>
      </c>
      <c r="R281" t="s">
        <v>27</v>
      </c>
      <c r="S281">
        <v>0</v>
      </c>
    </row>
    <row r="282" spans="1:19" x14ac:dyDescent="0.25">
      <c r="A282" t="s">
        <v>34</v>
      </c>
      <c r="B282" t="s">
        <v>62</v>
      </c>
      <c r="C282">
        <v>130</v>
      </c>
      <c r="D282" s="1">
        <v>42938</v>
      </c>
      <c r="E282" t="s">
        <v>137</v>
      </c>
      <c r="F282">
        <v>0</v>
      </c>
      <c r="G282">
        <v>500025</v>
      </c>
      <c r="H282" t="s">
        <v>68</v>
      </c>
      <c r="I282">
        <v>14</v>
      </c>
      <c r="J282" t="s">
        <v>37</v>
      </c>
      <c r="K282">
        <v>250</v>
      </c>
      <c r="L282" s="1">
        <v>42938</v>
      </c>
      <c r="M282" t="s">
        <v>47</v>
      </c>
      <c r="N282">
        <v>14</v>
      </c>
      <c r="Q282" t="s">
        <v>26</v>
      </c>
      <c r="R282" t="s">
        <v>27</v>
      </c>
      <c r="S282">
        <v>0</v>
      </c>
    </row>
    <row r="283" spans="1:19" x14ac:dyDescent="0.25">
      <c r="A283" t="s">
        <v>28</v>
      </c>
      <c r="B283" t="s">
        <v>29</v>
      </c>
      <c r="C283">
        <v>131</v>
      </c>
      <c r="D283" s="1">
        <v>42933</v>
      </c>
      <c r="E283" t="s">
        <v>24</v>
      </c>
      <c r="F283">
        <v>0</v>
      </c>
      <c r="G283">
        <v>800062</v>
      </c>
      <c r="H283" t="s">
        <v>152</v>
      </c>
      <c r="I283">
        <v>75</v>
      </c>
      <c r="J283" t="s">
        <v>31</v>
      </c>
      <c r="K283">
        <v>3.5</v>
      </c>
      <c r="L283" s="1">
        <v>42933</v>
      </c>
      <c r="M283" t="s">
        <v>24</v>
      </c>
      <c r="N283">
        <v>75</v>
      </c>
      <c r="Q283" t="s">
        <v>32</v>
      </c>
      <c r="R283" t="s">
        <v>33</v>
      </c>
      <c r="S283">
        <v>0.05</v>
      </c>
    </row>
    <row r="284" spans="1:19" x14ac:dyDescent="0.25">
      <c r="A284" t="s">
        <v>70</v>
      </c>
      <c r="B284" t="s">
        <v>122</v>
      </c>
      <c r="C284">
        <v>132</v>
      </c>
      <c r="D284" s="1">
        <v>42934</v>
      </c>
      <c r="E284" t="s">
        <v>24</v>
      </c>
      <c r="F284">
        <v>0</v>
      </c>
      <c r="G284">
        <v>100023</v>
      </c>
      <c r="H284" t="s">
        <v>124</v>
      </c>
      <c r="I284">
        <v>13</v>
      </c>
      <c r="J284" t="s">
        <v>74</v>
      </c>
      <c r="K284">
        <v>3.99</v>
      </c>
      <c r="L284" s="1">
        <v>42934</v>
      </c>
      <c r="M284" t="s">
        <v>24</v>
      </c>
      <c r="N284">
        <v>13</v>
      </c>
      <c r="O284">
        <v>2</v>
      </c>
      <c r="P284" t="s">
        <v>25</v>
      </c>
      <c r="Q284" t="s">
        <v>38</v>
      </c>
      <c r="R284" t="s">
        <v>39</v>
      </c>
      <c r="S284">
        <v>2.5000000000000001E-2</v>
      </c>
    </row>
    <row r="285" spans="1:19" x14ac:dyDescent="0.25">
      <c r="A285" t="s">
        <v>70</v>
      </c>
      <c r="B285" t="s">
        <v>71</v>
      </c>
      <c r="C285">
        <v>133</v>
      </c>
      <c r="D285" s="1">
        <v>42946</v>
      </c>
      <c r="E285" t="s">
        <v>47</v>
      </c>
      <c r="F285">
        <v>0</v>
      </c>
      <c r="G285">
        <v>100031</v>
      </c>
      <c r="H285" t="s">
        <v>142</v>
      </c>
      <c r="I285">
        <v>98</v>
      </c>
      <c r="J285" t="s">
        <v>74</v>
      </c>
      <c r="K285">
        <v>4.99</v>
      </c>
      <c r="L285" s="1">
        <v>42942</v>
      </c>
      <c r="M285" t="s">
        <v>47</v>
      </c>
      <c r="N285">
        <v>100</v>
      </c>
      <c r="Q285" t="s">
        <v>38</v>
      </c>
      <c r="R285" t="s">
        <v>39</v>
      </c>
      <c r="S285">
        <v>2.5000000000000001E-2</v>
      </c>
    </row>
    <row r="286" spans="1:19" x14ac:dyDescent="0.25">
      <c r="A286" t="s">
        <v>70</v>
      </c>
      <c r="B286" t="s">
        <v>71</v>
      </c>
      <c r="C286">
        <v>133</v>
      </c>
      <c r="D286" s="1">
        <v>42946</v>
      </c>
      <c r="E286" t="s">
        <v>47</v>
      </c>
      <c r="F286">
        <v>0</v>
      </c>
      <c r="G286">
        <v>100032</v>
      </c>
      <c r="H286" t="s">
        <v>143</v>
      </c>
      <c r="I286">
        <v>184</v>
      </c>
      <c r="J286" t="s">
        <v>74</v>
      </c>
      <c r="K286">
        <v>4.99</v>
      </c>
      <c r="L286" s="1">
        <v>42942</v>
      </c>
      <c r="M286" t="s">
        <v>47</v>
      </c>
      <c r="N286">
        <v>184</v>
      </c>
      <c r="Q286" t="s">
        <v>38</v>
      </c>
      <c r="R286" t="s">
        <v>39</v>
      </c>
      <c r="S286">
        <v>2.5000000000000001E-2</v>
      </c>
    </row>
    <row r="287" spans="1:19" x14ac:dyDescent="0.25">
      <c r="A287" t="s">
        <v>70</v>
      </c>
      <c r="B287" t="s">
        <v>145</v>
      </c>
      <c r="C287">
        <v>134</v>
      </c>
      <c r="D287" s="1">
        <v>42936</v>
      </c>
      <c r="E287" t="s">
        <v>103</v>
      </c>
      <c r="F287">
        <v>0</v>
      </c>
      <c r="G287">
        <v>100034</v>
      </c>
      <c r="H287" t="s">
        <v>146</v>
      </c>
      <c r="I287">
        <v>174</v>
      </c>
      <c r="J287" t="s">
        <v>74</v>
      </c>
      <c r="K287">
        <v>2.99</v>
      </c>
      <c r="L287" s="1">
        <v>42942</v>
      </c>
      <c r="M287" t="s">
        <v>103</v>
      </c>
      <c r="N287">
        <v>174</v>
      </c>
      <c r="Q287" t="s">
        <v>38</v>
      </c>
      <c r="R287" t="s">
        <v>39</v>
      </c>
      <c r="S287">
        <v>2.5000000000000001E-2</v>
      </c>
    </row>
    <row r="288" spans="1:19" x14ac:dyDescent="0.25">
      <c r="A288" t="s">
        <v>70</v>
      </c>
      <c r="B288" t="s">
        <v>145</v>
      </c>
      <c r="C288">
        <v>134</v>
      </c>
      <c r="D288" s="1">
        <v>42936</v>
      </c>
      <c r="E288" t="s">
        <v>103</v>
      </c>
      <c r="F288">
        <v>0</v>
      </c>
      <c r="G288">
        <v>100035</v>
      </c>
      <c r="H288" t="s">
        <v>147</v>
      </c>
      <c r="I288">
        <v>194</v>
      </c>
      <c r="J288" t="s">
        <v>74</v>
      </c>
      <c r="K288">
        <v>175.21</v>
      </c>
      <c r="L288" s="1">
        <v>42942</v>
      </c>
      <c r="M288" t="s">
        <v>103</v>
      </c>
      <c r="N288">
        <v>200</v>
      </c>
      <c r="O288">
        <v>50</v>
      </c>
      <c r="P288" t="s">
        <v>69</v>
      </c>
      <c r="Q288" t="s">
        <v>38</v>
      </c>
      <c r="R288" t="s">
        <v>39</v>
      </c>
      <c r="S288">
        <v>2.5000000000000001E-2</v>
      </c>
    </row>
    <row r="289" spans="1:19" x14ac:dyDescent="0.25">
      <c r="A289" t="s">
        <v>70</v>
      </c>
      <c r="B289" t="s">
        <v>122</v>
      </c>
      <c r="C289">
        <v>98</v>
      </c>
      <c r="D289" s="1">
        <v>42904</v>
      </c>
      <c r="E289" t="s">
        <v>24</v>
      </c>
      <c r="F289">
        <v>0</v>
      </c>
      <c r="G289">
        <v>100024</v>
      </c>
      <c r="H289" t="s">
        <v>125</v>
      </c>
      <c r="I289">
        <v>74</v>
      </c>
      <c r="J289" t="s">
        <v>74</v>
      </c>
      <c r="K289">
        <v>5.99</v>
      </c>
      <c r="L289" s="1">
        <v>42904</v>
      </c>
      <c r="M289" t="s">
        <v>24</v>
      </c>
      <c r="N289">
        <v>74</v>
      </c>
      <c r="Q289" t="s">
        <v>38</v>
      </c>
      <c r="R289" t="s">
        <v>39</v>
      </c>
      <c r="S289">
        <v>2.5000000000000001E-2</v>
      </c>
    </row>
    <row r="290" spans="1:19" x14ac:dyDescent="0.25">
      <c r="A290" t="s">
        <v>34</v>
      </c>
      <c r="B290" t="s">
        <v>164</v>
      </c>
      <c r="C290">
        <v>109</v>
      </c>
      <c r="D290" s="1">
        <v>42915</v>
      </c>
      <c r="E290" t="s">
        <v>45</v>
      </c>
      <c r="F290">
        <v>0</v>
      </c>
      <c r="G290">
        <v>300014</v>
      </c>
      <c r="H290" t="s">
        <v>42</v>
      </c>
      <c r="I290">
        <v>74</v>
      </c>
      <c r="J290" t="s">
        <v>37</v>
      </c>
      <c r="K290">
        <v>204.54</v>
      </c>
      <c r="L290" s="1">
        <v>42912</v>
      </c>
      <c r="M290" t="s">
        <v>47</v>
      </c>
      <c r="N290">
        <v>74</v>
      </c>
      <c r="Q290" t="s">
        <v>38</v>
      </c>
      <c r="R290" t="s">
        <v>39</v>
      </c>
      <c r="S290">
        <v>2.5000000000000001E-2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03F29-B3E4-42F1-95DA-1090D4C6D3A1}">
  <dimension ref="A1:N12"/>
  <sheetViews>
    <sheetView zoomScale="90" zoomScaleNormal="90" workbookViewId="0">
      <selection activeCell="L26" sqref="L26"/>
    </sheetView>
  </sheetViews>
  <sheetFormatPr defaultRowHeight="15" x14ac:dyDescent="0.25"/>
  <cols>
    <col min="1" max="1" width="79.7109375" customWidth="1"/>
    <col min="2" max="2" width="9.7109375" bestFit="1" customWidth="1"/>
    <col min="3" max="3" width="9.28515625" bestFit="1" customWidth="1"/>
    <col min="4" max="4" width="12" customWidth="1"/>
    <col min="13" max="13" width="12.140625" bestFit="1" customWidth="1"/>
    <col min="14" max="14" width="11.140625" bestFit="1" customWidth="1"/>
  </cols>
  <sheetData>
    <row r="1" spans="1:14" ht="15.75" thickBot="1" x14ac:dyDescent="0.3">
      <c r="A1" s="18"/>
      <c r="B1" s="12" t="s">
        <v>274</v>
      </c>
      <c r="C1" s="12" t="s">
        <v>275</v>
      </c>
      <c r="D1" s="13" t="s">
        <v>276</v>
      </c>
      <c r="M1" s="28" t="s">
        <v>200</v>
      </c>
      <c r="N1" s="31">
        <f>DataQualityAudit!AA294</f>
        <v>0.97577854671280273</v>
      </c>
    </row>
    <row r="2" spans="1:14" ht="24" customHeight="1" thickBot="1" x14ac:dyDescent="0.3">
      <c r="A2" s="19" t="s">
        <v>277</v>
      </c>
      <c r="B2" s="20"/>
      <c r="C2" s="20"/>
      <c r="D2" s="21"/>
    </row>
    <row r="3" spans="1:14" ht="15.75" thickBot="1" x14ac:dyDescent="0.3">
      <c r="A3" s="22" t="s">
        <v>278</v>
      </c>
      <c r="B3" s="23">
        <f>B4*B7*B10</f>
        <v>0.4634687124675485</v>
      </c>
      <c r="C3" s="23">
        <f>C4*C7*C10</f>
        <v>0.53144100000000016</v>
      </c>
      <c r="D3" s="34">
        <f t="shared" ref="D3:D12" si="0">B3-C3</f>
        <v>-6.7972287532451658E-2</v>
      </c>
    </row>
    <row r="4" spans="1:14" ht="15.75" thickBot="1" x14ac:dyDescent="0.3">
      <c r="A4" s="14" t="s">
        <v>279</v>
      </c>
      <c r="B4" s="15">
        <f>B5*B6</f>
        <v>0.73295338896804396</v>
      </c>
      <c r="C4" s="15">
        <f t="shared" ref="C4" si="1">C5*C6</f>
        <v>0.81</v>
      </c>
      <c r="D4" s="35">
        <f t="shared" si="0"/>
        <v>-7.7046611031956092E-2</v>
      </c>
    </row>
    <row r="5" spans="1:14" ht="15.75" thickBot="1" x14ac:dyDescent="0.3">
      <c r="A5" s="27" t="s">
        <v>280</v>
      </c>
      <c r="B5" s="24">
        <f>ItemAccuracyKPI!E3</f>
        <v>0.95847750865051906</v>
      </c>
      <c r="C5" s="24">
        <f>MetricDevelopment!D2</f>
        <v>0.9</v>
      </c>
      <c r="D5" s="36">
        <f t="shared" si="0"/>
        <v>5.8477508650519039E-2</v>
      </c>
    </row>
    <row r="6" spans="1:14" ht="15.75" thickBot="1" x14ac:dyDescent="0.3">
      <c r="A6" s="27" t="s">
        <v>210</v>
      </c>
      <c r="B6" s="24">
        <f>QuantityAccuracyKPI!$E$3</f>
        <v>0.76470588235294112</v>
      </c>
      <c r="C6" s="24">
        <f>MetricDevelopment!D3</f>
        <v>0.9</v>
      </c>
      <c r="D6" s="36">
        <f t="shared" si="0"/>
        <v>-0.1352941176470589</v>
      </c>
    </row>
    <row r="7" spans="1:14" ht="15.75" thickBot="1" x14ac:dyDescent="0.3">
      <c r="A7" s="16" t="s">
        <v>281</v>
      </c>
      <c r="B7" s="17">
        <f>B8*B9</f>
        <v>0.73849690497000753</v>
      </c>
      <c r="C7" s="17">
        <f t="shared" ref="C7" si="2">C8*C9</f>
        <v>0.81</v>
      </c>
      <c r="D7" s="37">
        <f t="shared" si="0"/>
        <v>-7.1503095029992525E-2</v>
      </c>
    </row>
    <row r="8" spans="1:14" ht="17.25" customHeight="1" thickBot="1" x14ac:dyDescent="0.3">
      <c r="A8" s="27" t="s">
        <v>282</v>
      </c>
      <c r="B8" s="24">
        <f>VendorCommitDateAchievementKPI!E3</f>
        <v>0.83044982698961933</v>
      </c>
      <c r="C8" s="24">
        <f>MetricDevelopment!D4</f>
        <v>0.9</v>
      </c>
      <c r="D8" s="36">
        <f t="shared" si="0"/>
        <v>-6.9550173010380689E-2</v>
      </c>
    </row>
    <row r="9" spans="1:14" ht="15.75" thickBot="1" x14ac:dyDescent="0.3">
      <c r="A9" s="27" t="s">
        <v>218</v>
      </c>
      <c r="B9" s="24">
        <f>LocationAccuracyKPI!E3</f>
        <v>0.88927335640138405</v>
      </c>
      <c r="C9" s="24">
        <f>MetricDevelopment!D5</f>
        <v>0.9</v>
      </c>
      <c r="D9" s="36">
        <f t="shared" si="0"/>
        <v>-1.072664359861597E-2</v>
      </c>
    </row>
    <row r="10" spans="1:14" ht="15.75" thickBot="1" x14ac:dyDescent="0.3">
      <c r="A10" s="16" t="s">
        <v>283</v>
      </c>
      <c r="B10" s="17">
        <f>B11*B12</f>
        <v>0.8562397480873073</v>
      </c>
      <c r="C10" s="17">
        <f t="shared" ref="C10" si="3">C11*C12</f>
        <v>0.81</v>
      </c>
      <c r="D10" s="37">
        <f t="shared" si="0"/>
        <v>4.6239748087307242E-2</v>
      </c>
    </row>
    <row r="11" spans="1:14" ht="15.75" thickBot="1" x14ac:dyDescent="0.3">
      <c r="A11" s="27" t="s">
        <v>250</v>
      </c>
      <c r="B11" s="24">
        <f>DefectFreeConformanceKPI!E3</f>
        <v>0.90311418685121103</v>
      </c>
      <c r="C11" s="24">
        <f>MetricDevelopment!D13</f>
        <v>0.9</v>
      </c>
      <c r="D11" s="36">
        <f t="shared" si="0"/>
        <v>3.1141868512110094E-3</v>
      </c>
    </row>
    <row r="12" spans="1:14" ht="15.75" thickBot="1" x14ac:dyDescent="0.3">
      <c r="A12" s="27" t="s">
        <v>246</v>
      </c>
      <c r="B12" s="24">
        <f>DamageFreeConformanceKPI!E3</f>
        <v>0.94809688581314877</v>
      </c>
      <c r="C12" s="24">
        <f>MetricDevelopment!D12</f>
        <v>0.9</v>
      </c>
      <c r="D12" s="36">
        <f t="shared" si="0"/>
        <v>4.8096885813148749E-2</v>
      </c>
    </row>
  </sheetData>
  <conditionalFormatting sqref="D3:D12">
    <cfRule type="iconSet" priority="1">
      <iconSet iconSet="3Symbols">
        <cfvo type="percent" val="0"/>
        <cfvo type="num" val="-0.05"/>
        <cfvo type="num" val="0"/>
      </iconSet>
    </cfRule>
  </conditionalFormatting>
  <hyperlinks>
    <hyperlink ref="A12" location="DamageFreeConformanceKPI!A1" display="RL.3.41 - Orders Delivered Damage Free Conformance" xr:uid="{9F96E8FA-F7CB-4DA1-A345-CFEA7B4E0520}"/>
    <hyperlink ref="A11" location="DefectFreeConformanceKPI!A1" display="RL.3.42 - Orders Delivered Defect Free Conformance" xr:uid="{7D672EAE-1557-43C8-8FA1-3DC45C41085D}"/>
    <hyperlink ref="A9" location="LocationAccuracyKPI!A1" display="RL.3.34 - Delivery Location Accuracy" xr:uid="{D466940B-160A-4F15-B65B-2B63B7299E6D}"/>
    <hyperlink ref="A8" location="VendorCommitDateAchievementKPI!A1" display="RL.3.32 - Customer Commit Date Achievement Time Customer Receiving" xr:uid="{FA02E62B-7276-4EC3-A4BB-A088BFF027DC}"/>
    <hyperlink ref="A6" location="QuantityAccuracyKPI!A1" display="RL.3.35 - Delivery Quantity Accuracy" xr:uid="{1A097A3E-856B-4DA2-B032-3FDC6528DE3B}"/>
    <hyperlink ref="A5" location="ItemAccuracyKPI!A1" display="RL.3.33 - Delivery Item Accuracy" xr:uid="{95A4F279-4E15-4F29-B18C-8F222202848A}"/>
  </hyperlink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A71F2-678C-4EBA-BD7E-21AFE8B7FCFA}">
  <dimension ref="A1:AR294"/>
  <sheetViews>
    <sheetView workbookViewId="0"/>
  </sheetViews>
  <sheetFormatPr defaultRowHeight="15" x14ac:dyDescent="0.25"/>
  <cols>
    <col min="1" max="1" width="27" bestFit="1" customWidth="1"/>
    <col min="2" max="2" width="36.28515625" bestFit="1" customWidth="1"/>
    <col min="3" max="3" width="19.140625" bestFit="1" customWidth="1"/>
    <col min="4" max="4" width="24.85546875" bestFit="1" customWidth="1"/>
    <col min="5" max="5" width="25" bestFit="1" customWidth="1"/>
    <col min="6" max="6" width="33.5703125" bestFit="1" customWidth="1"/>
    <col min="7" max="7" width="14.140625" bestFit="1" customWidth="1"/>
    <col min="8" max="8" width="29.28515625" bestFit="1" customWidth="1"/>
    <col min="9" max="9" width="18.5703125" bestFit="1" customWidth="1"/>
    <col min="10" max="10" width="18.28515625" bestFit="1" customWidth="1"/>
    <col min="11" max="11" width="16.85546875" bestFit="1" customWidth="1"/>
    <col min="12" max="12" width="14.5703125" bestFit="1" customWidth="1"/>
    <col min="13" max="13" width="16.28515625" bestFit="1" customWidth="1"/>
    <col min="14" max="14" width="24" bestFit="1" customWidth="1"/>
    <col min="15" max="15" width="19.28515625" bestFit="1" customWidth="1"/>
    <col min="16" max="16" width="32.140625" bestFit="1" customWidth="1"/>
    <col min="17" max="17" width="21.140625" bestFit="1" customWidth="1"/>
    <col min="18" max="18" width="26.85546875" bestFit="1" customWidth="1"/>
    <col min="19" max="19" width="30.140625" bestFit="1" customWidth="1"/>
    <col min="26" max="26" width="28.28515625" customWidth="1"/>
    <col min="40" max="41" width="14.5703125" bestFit="1" customWidth="1"/>
    <col min="43" max="44" width="14.5703125" bestFit="1" customWidth="1"/>
  </cols>
  <sheetData>
    <row r="1" spans="1:4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190</v>
      </c>
      <c r="U1" t="s">
        <v>191</v>
      </c>
      <c r="V1" t="s">
        <v>192</v>
      </c>
      <c r="W1" t="s">
        <v>193</v>
      </c>
      <c r="X1" t="s">
        <v>194</v>
      </c>
      <c r="Y1" t="s">
        <v>195</v>
      </c>
      <c r="Z1" t="s">
        <v>196</v>
      </c>
      <c r="AA1" t="s">
        <v>197</v>
      </c>
    </row>
    <row r="2" spans="1:44" x14ac:dyDescent="0.25">
      <c r="A2" t="s">
        <v>19</v>
      </c>
      <c r="B2" t="s">
        <v>20</v>
      </c>
      <c r="C2">
        <v>1</v>
      </c>
      <c r="D2" s="1">
        <v>42776</v>
      </c>
      <c r="E2" t="s">
        <v>21</v>
      </c>
      <c r="F2">
        <v>0</v>
      </c>
      <c r="G2">
        <v>200041</v>
      </c>
      <c r="H2" t="s">
        <v>22</v>
      </c>
      <c r="I2">
        <v>130</v>
      </c>
      <c r="J2" t="s">
        <v>23</v>
      </c>
      <c r="K2">
        <v>199.99</v>
      </c>
      <c r="L2" s="1">
        <v>42776</v>
      </c>
      <c r="M2" t="s">
        <v>24</v>
      </c>
      <c r="N2">
        <v>122</v>
      </c>
      <c r="O2">
        <v>10</v>
      </c>
      <c r="P2" t="s">
        <v>25</v>
      </c>
      <c r="Q2" t="s">
        <v>26</v>
      </c>
      <c r="R2" t="s">
        <v>27</v>
      </c>
      <c r="S2">
        <v>0</v>
      </c>
      <c r="T2" s="7" t="b">
        <f t="shared" ref="T2:T65" si="0">OR(ISBLANK(I2),ISBLANK(K2),ISBLANK(N2))</f>
        <v>0</v>
      </c>
      <c r="U2" s="8" t="str">
        <f t="shared" ref="U2:U65" si="1">IF(COUNTIFS($C$2:$C$290,C2,$G$2:$G$290,G2)&gt;1,"TRUE","FALSE")</f>
        <v>FALSE</v>
      </c>
      <c r="V2" s="7" t="b">
        <f t="shared" ref="V2:V65" si="2">OR(NOT(ISNUMBER(C2)),NOT(ISNUMBER(F2)),NOT(ISNUMBER(I2)),NOT(ISNUMBER(N2)))</f>
        <v>0</v>
      </c>
      <c r="W2" s="7" t="b">
        <f t="shared" ref="W2:W65" si="3">OR(NOT(ISTEXT(A2)),NOT(ISTEXT(B2)),NOT(ISTEXT(Q2)),NOT(ISTEXT(R2)))</f>
        <v>0</v>
      </c>
      <c r="X2" s="7" t="b">
        <f t="shared" ref="X2:X65" si="4">NOT(LEN(G2)=6)</f>
        <v>0</v>
      </c>
      <c r="Y2" s="7" t="str">
        <f>IF(AND(ExportQuery13[[#This Row],[QuantityScrapped]]&gt;0,ExportQuery13[[#This Row],[ScrapReason]]=""),"TRUE","FALSE")</f>
        <v>FALSE</v>
      </c>
      <c r="Z2" s="4" t="str">
        <f t="shared" ref="Z2:Z65" si="5">IF(T2="TRUE","Missing Quantity/Price",IF(U2=TRUE,"Duplicate Record",IF(V2="TRUE","Invalid Number Field Format",IF(W2="TRUE","Invalid Text Field Format",IF(X2="TRUE","Error in Part Number",IF(Y2="TRUE","Missing Scrap Reason",""))))))</f>
        <v/>
      </c>
      <c r="AA2" s="4" t="str">
        <f t="shared" ref="AA2:AA65" si="6">IF(Z2="","Yes","No")</f>
        <v>Yes</v>
      </c>
      <c r="AN2" s="1"/>
      <c r="AO2" s="1"/>
      <c r="AQ2" s="1"/>
      <c r="AR2" s="1"/>
    </row>
    <row r="3" spans="1:44" x14ac:dyDescent="0.25">
      <c r="A3" t="s">
        <v>28</v>
      </c>
      <c r="B3" t="s">
        <v>29</v>
      </c>
      <c r="C3">
        <v>2</v>
      </c>
      <c r="D3" s="1">
        <v>42796</v>
      </c>
      <c r="E3" t="s">
        <v>21</v>
      </c>
      <c r="F3">
        <v>0</v>
      </c>
      <c r="G3">
        <v>800054</v>
      </c>
      <c r="H3" t="s">
        <v>30</v>
      </c>
      <c r="I3">
        <v>128</v>
      </c>
      <c r="J3" t="s">
        <v>31</v>
      </c>
      <c r="K3">
        <v>3.5</v>
      </c>
      <c r="L3" s="1">
        <v>42796</v>
      </c>
      <c r="M3" t="s">
        <v>21</v>
      </c>
      <c r="N3">
        <v>135</v>
      </c>
      <c r="Q3" t="s">
        <v>32</v>
      </c>
      <c r="R3" t="s">
        <v>33</v>
      </c>
      <c r="S3">
        <v>0.05</v>
      </c>
      <c r="T3" t="b">
        <f t="shared" si="0"/>
        <v>0</v>
      </c>
      <c r="U3" t="str">
        <f t="shared" si="1"/>
        <v>FALSE</v>
      </c>
      <c r="V3" t="b">
        <f t="shared" si="2"/>
        <v>0</v>
      </c>
      <c r="W3" t="b">
        <f t="shared" si="3"/>
        <v>0</v>
      </c>
      <c r="X3" t="b">
        <f t="shared" si="4"/>
        <v>0</v>
      </c>
      <c r="Y3" t="str">
        <f>IF(AND(ExportQuery13[[#This Row],[QuantityScrapped]]&gt;0,ExportQuery13[[#This Row],[ScrapReason]]=""),"TRUE","FALSE")</f>
        <v>FALSE</v>
      </c>
      <c r="Z3" s="4" t="str">
        <f t="shared" si="5"/>
        <v/>
      </c>
      <c r="AA3" s="4" t="str">
        <f t="shared" si="6"/>
        <v>Yes</v>
      </c>
      <c r="AN3" s="1"/>
      <c r="AO3" s="1"/>
      <c r="AQ3" s="1"/>
      <c r="AR3" s="1"/>
    </row>
    <row r="4" spans="1:44" x14ac:dyDescent="0.25">
      <c r="A4" t="s">
        <v>34</v>
      </c>
      <c r="B4" t="s">
        <v>35</v>
      </c>
      <c r="C4">
        <v>3</v>
      </c>
      <c r="D4" s="1">
        <v>42796</v>
      </c>
      <c r="E4" t="s">
        <v>24</v>
      </c>
      <c r="F4">
        <v>0</v>
      </c>
      <c r="G4">
        <v>300012</v>
      </c>
      <c r="H4" t="s">
        <v>36</v>
      </c>
      <c r="I4">
        <v>169</v>
      </c>
      <c r="J4" t="s">
        <v>37</v>
      </c>
      <c r="K4">
        <v>65.5</v>
      </c>
      <c r="L4" s="1">
        <v>42795</v>
      </c>
      <c r="M4" t="s">
        <v>24</v>
      </c>
      <c r="N4">
        <v>140</v>
      </c>
      <c r="O4">
        <v>20</v>
      </c>
      <c r="P4" t="s">
        <v>25</v>
      </c>
      <c r="Q4" t="s">
        <v>38</v>
      </c>
      <c r="R4" t="s">
        <v>39</v>
      </c>
      <c r="S4">
        <v>2.5000000000000001E-2</v>
      </c>
      <c r="T4" t="b">
        <f t="shared" si="0"/>
        <v>0</v>
      </c>
      <c r="U4" t="str">
        <f t="shared" si="1"/>
        <v>FALSE</v>
      </c>
      <c r="V4" t="b">
        <f t="shared" si="2"/>
        <v>0</v>
      </c>
      <c r="W4" t="b">
        <f t="shared" si="3"/>
        <v>0</v>
      </c>
      <c r="X4" t="b">
        <f t="shared" si="4"/>
        <v>0</v>
      </c>
      <c r="Y4" t="str">
        <f>IF(AND(ExportQuery13[[#This Row],[QuantityScrapped]]&gt;0,ExportQuery13[[#This Row],[ScrapReason]]=""),"TRUE","FALSE")</f>
        <v>FALSE</v>
      </c>
      <c r="Z4" s="4" t="str">
        <f t="shared" si="5"/>
        <v/>
      </c>
      <c r="AA4" s="4" t="str">
        <f t="shared" si="6"/>
        <v>Yes</v>
      </c>
      <c r="AN4" s="1"/>
      <c r="AO4" s="1"/>
      <c r="AQ4" s="1"/>
      <c r="AR4" s="1"/>
    </row>
    <row r="5" spans="1:44" x14ac:dyDescent="0.25">
      <c r="A5" t="s">
        <v>34</v>
      </c>
      <c r="B5" t="s">
        <v>35</v>
      </c>
      <c r="C5">
        <v>3</v>
      </c>
      <c r="D5" s="1">
        <v>42796</v>
      </c>
      <c r="E5" t="s">
        <v>24</v>
      </c>
      <c r="F5">
        <v>0</v>
      </c>
      <c r="G5">
        <v>300013</v>
      </c>
      <c r="H5" t="s">
        <v>40</v>
      </c>
      <c r="I5">
        <v>107</v>
      </c>
      <c r="J5" t="s">
        <v>37</v>
      </c>
      <c r="K5">
        <v>150.99</v>
      </c>
      <c r="L5" s="1">
        <v>42795</v>
      </c>
      <c r="M5" t="s">
        <v>24</v>
      </c>
      <c r="N5">
        <v>140</v>
      </c>
      <c r="O5">
        <v>30</v>
      </c>
      <c r="P5" t="s">
        <v>41</v>
      </c>
      <c r="Q5" t="s">
        <v>38</v>
      </c>
      <c r="R5" t="s">
        <v>39</v>
      </c>
      <c r="S5">
        <v>2.5000000000000001E-2</v>
      </c>
      <c r="T5" t="b">
        <f t="shared" si="0"/>
        <v>0</v>
      </c>
      <c r="U5" t="str">
        <f t="shared" si="1"/>
        <v>FALSE</v>
      </c>
      <c r="V5" t="b">
        <f t="shared" si="2"/>
        <v>0</v>
      </c>
      <c r="W5" t="b">
        <f t="shared" si="3"/>
        <v>0</v>
      </c>
      <c r="X5" t="b">
        <f t="shared" si="4"/>
        <v>0</v>
      </c>
      <c r="Y5" t="str">
        <f>IF(AND(ExportQuery13[[#This Row],[QuantityScrapped]]&gt;0,ExportQuery13[[#This Row],[ScrapReason]]=""),"TRUE","FALSE")</f>
        <v>FALSE</v>
      </c>
      <c r="Z5" s="4" t="str">
        <f t="shared" si="5"/>
        <v/>
      </c>
      <c r="AA5" s="4" t="str">
        <f t="shared" si="6"/>
        <v>Yes</v>
      </c>
      <c r="AN5" s="1"/>
      <c r="AO5" s="1"/>
      <c r="AQ5" s="1"/>
      <c r="AR5" s="1"/>
    </row>
    <row r="6" spans="1:44" x14ac:dyDescent="0.25">
      <c r="A6" t="s">
        <v>34</v>
      </c>
      <c r="B6" t="s">
        <v>35</v>
      </c>
      <c r="C6">
        <v>3</v>
      </c>
      <c r="D6" s="1">
        <v>42796</v>
      </c>
      <c r="E6" t="s">
        <v>24</v>
      </c>
      <c r="F6">
        <v>0</v>
      </c>
      <c r="G6">
        <v>300014</v>
      </c>
      <c r="H6" t="s">
        <v>42</v>
      </c>
      <c r="I6">
        <v>85</v>
      </c>
      <c r="J6" t="s">
        <v>37</v>
      </c>
      <c r="K6">
        <v>204.54</v>
      </c>
      <c r="L6" s="1">
        <v>42795</v>
      </c>
      <c r="M6" t="s">
        <v>24</v>
      </c>
      <c r="N6">
        <v>85</v>
      </c>
      <c r="Q6" t="s">
        <v>38</v>
      </c>
      <c r="R6" t="s">
        <v>39</v>
      </c>
      <c r="S6">
        <v>2.5000000000000001E-2</v>
      </c>
      <c r="T6" t="b">
        <f t="shared" si="0"/>
        <v>0</v>
      </c>
      <c r="U6" t="str">
        <f t="shared" si="1"/>
        <v>FALSE</v>
      </c>
      <c r="V6" t="b">
        <f t="shared" si="2"/>
        <v>0</v>
      </c>
      <c r="W6" t="b">
        <f t="shared" si="3"/>
        <v>0</v>
      </c>
      <c r="X6" t="b">
        <f t="shared" si="4"/>
        <v>0</v>
      </c>
      <c r="Y6" t="str">
        <f>IF(AND(ExportQuery13[[#This Row],[QuantityScrapped]]&gt;0,ExportQuery13[[#This Row],[ScrapReason]]=""),"TRUE","FALSE")</f>
        <v>FALSE</v>
      </c>
      <c r="Z6" s="4" t="str">
        <f t="shared" si="5"/>
        <v/>
      </c>
      <c r="AA6" s="4" t="str">
        <f t="shared" si="6"/>
        <v>Yes</v>
      </c>
      <c r="AN6" s="1"/>
      <c r="AO6" s="1"/>
      <c r="AQ6" s="1"/>
      <c r="AR6" s="1"/>
    </row>
    <row r="7" spans="1:44" x14ac:dyDescent="0.25">
      <c r="A7" t="s">
        <v>43</v>
      </c>
      <c r="B7" t="s">
        <v>44</v>
      </c>
      <c r="C7">
        <v>4</v>
      </c>
      <c r="D7" s="1">
        <v>42796</v>
      </c>
      <c r="E7" t="s">
        <v>45</v>
      </c>
      <c r="F7">
        <v>1</v>
      </c>
      <c r="G7">
        <v>110002</v>
      </c>
      <c r="H7" t="s">
        <v>46</v>
      </c>
      <c r="I7">
        <v>156</v>
      </c>
      <c r="J7" t="s">
        <v>37</v>
      </c>
      <c r="K7">
        <v>854</v>
      </c>
      <c r="L7" s="1">
        <v>42796</v>
      </c>
      <c r="M7" t="s">
        <v>47</v>
      </c>
      <c r="N7">
        <v>160</v>
      </c>
      <c r="Q7" t="s">
        <v>26</v>
      </c>
      <c r="R7" t="s">
        <v>27</v>
      </c>
      <c r="S7">
        <v>0</v>
      </c>
      <c r="T7" t="b">
        <f t="shared" si="0"/>
        <v>0</v>
      </c>
      <c r="U7" t="str">
        <f t="shared" si="1"/>
        <v>FALSE</v>
      </c>
      <c r="V7" t="b">
        <f t="shared" si="2"/>
        <v>0</v>
      </c>
      <c r="W7" t="b">
        <f t="shared" si="3"/>
        <v>0</v>
      </c>
      <c r="X7" t="b">
        <f t="shared" si="4"/>
        <v>0</v>
      </c>
      <c r="Y7" t="str">
        <f>IF(AND(ExportQuery13[[#This Row],[QuantityScrapped]]&gt;0,ExportQuery13[[#This Row],[ScrapReason]]=""),"TRUE","FALSE")</f>
        <v>FALSE</v>
      </c>
      <c r="Z7" s="4" t="str">
        <f t="shared" si="5"/>
        <v/>
      </c>
      <c r="AA7" s="4" t="str">
        <f t="shared" si="6"/>
        <v>Yes</v>
      </c>
      <c r="AN7" s="1"/>
      <c r="AO7" s="1"/>
      <c r="AQ7" s="1"/>
      <c r="AR7" s="1"/>
    </row>
    <row r="8" spans="1:44" x14ac:dyDescent="0.25">
      <c r="A8" t="s">
        <v>43</v>
      </c>
      <c r="B8" t="s">
        <v>44</v>
      </c>
      <c r="C8">
        <v>4</v>
      </c>
      <c r="D8" s="1">
        <v>42796</v>
      </c>
      <c r="E8" t="s">
        <v>45</v>
      </c>
      <c r="F8">
        <v>1</v>
      </c>
      <c r="G8">
        <v>110003</v>
      </c>
      <c r="H8" t="s">
        <v>48</v>
      </c>
      <c r="I8">
        <v>69</v>
      </c>
      <c r="J8" t="s">
        <v>37</v>
      </c>
      <c r="K8">
        <v>654</v>
      </c>
      <c r="L8" s="1">
        <v>42796</v>
      </c>
      <c r="M8" t="s">
        <v>45</v>
      </c>
      <c r="N8">
        <v>70</v>
      </c>
      <c r="O8">
        <v>2</v>
      </c>
      <c r="P8" t="s">
        <v>41</v>
      </c>
      <c r="Q8" t="s">
        <v>26</v>
      </c>
      <c r="R8" t="s">
        <v>27</v>
      </c>
      <c r="S8">
        <v>0</v>
      </c>
      <c r="T8" t="b">
        <f t="shared" si="0"/>
        <v>0</v>
      </c>
      <c r="U8" t="str">
        <f t="shared" si="1"/>
        <v>FALSE</v>
      </c>
      <c r="V8" t="b">
        <f t="shared" si="2"/>
        <v>0</v>
      </c>
      <c r="W8" t="b">
        <f t="shared" si="3"/>
        <v>0</v>
      </c>
      <c r="X8" t="b">
        <f t="shared" si="4"/>
        <v>0</v>
      </c>
      <c r="Y8" t="str">
        <f>IF(AND(ExportQuery13[[#This Row],[QuantityScrapped]]&gt;0,ExportQuery13[[#This Row],[ScrapReason]]=""),"TRUE","FALSE")</f>
        <v>FALSE</v>
      </c>
      <c r="Z8" s="4" t="str">
        <f t="shared" si="5"/>
        <v/>
      </c>
      <c r="AA8" s="4" t="str">
        <f t="shared" si="6"/>
        <v>Yes</v>
      </c>
      <c r="AN8" s="1"/>
      <c r="AO8" s="1"/>
      <c r="AQ8" s="1"/>
      <c r="AR8" s="1"/>
    </row>
    <row r="9" spans="1:44" x14ac:dyDescent="0.25">
      <c r="A9" t="s">
        <v>43</v>
      </c>
      <c r="B9" t="s">
        <v>44</v>
      </c>
      <c r="C9">
        <v>4</v>
      </c>
      <c r="D9" s="1">
        <v>42796</v>
      </c>
      <c r="E9" t="s">
        <v>45</v>
      </c>
      <c r="F9">
        <v>1</v>
      </c>
      <c r="G9">
        <v>110004</v>
      </c>
      <c r="H9" t="s">
        <v>49</v>
      </c>
      <c r="I9">
        <v>110</v>
      </c>
      <c r="J9" t="s">
        <v>37</v>
      </c>
      <c r="K9">
        <v>654</v>
      </c>
      <c r="L9" s="1">
        <v>42796</v>
      </c>
      <c r="M9" t="s">
        <v>45</v>
      </c>
      <c r="N9">
        <v>60</v>
      </c>
      <c r="Q9" t="s">
        <v>26</v>
      </c>
      <c r="R9" t="s">
        <v>27</v>
      </c>
      <c r="S9">
        <v>0</v>
      </c>
      <c r="T9" t="b">
        <f t="shared" si="0"/>
        <v>0</v>
      </c>
      <c r="U9" t="str">
        <f t="shared" si="1"/>
        <v>FALSE</v>
      </c>
      <c r="V9" t="b">
        <f t="shared" si="2"/>
        <v>0</v>
      </c>
      <c r="W9" t="b">
        <f t="shared" si="3"/>
        <v>0</v>
      </c>
      <c r="X9" t="b">
        <f t="shared" si="4"/>
        <v>0</v>
      </c>
      <c r="Y9" t="str">
        <f>IF(AND(ExportQuery13[[#This Row],[QuantityScrapped]]&gt;0,ExportQuery13[[#This Row],[ScrapReason]]=""),"TRUE","FALSE")</f>
        <v>FALSE</v>
      </c>
      <c r="Z9" s="4" t="str">
        <f t="shared" si="5"/>
        <v/>
      </c>
      <c r="AA9" s="4" t="str">
        <f t="shared" si="6"/>
        <v>Yes</v>
      </c>
    </row>
    <row r="10" spans="1:44" x14ac:dyDescent="0.25">
      <c r="A10" t="s">
        <v>43</v>
      </c>
      <c r="B10" t="s">
        <v>44</v>
      </c>
      <c r="C10">
        <v>4</v>
      </c>
      <c r="D10" s="1">
        <v>42796</v>
      </c>
      <c r="E10" t="s">
        <v>45</v>
      </c>
      <c r="F10">
        <v>1</v>
      </c>
      <c r="G10">
        <v>110005</v>
      </c>
      <c r="H10" t="s">
        <v>50</v>
      </c>
      <c r="I10">
        <v>127</v>
      </c>
      <c r="J10" t="s">
        <v>37</v>
      </c>
      <c r="K10">
        <v>789</v>
      </c>
      <c r="L10" s="1">
        <v>42796</v>
      </c>
      <c r="M10" t="s">
        <v>45</v>
      </c>
      <c r="N10">
        <v>120</v>
      </c>
      <c r="Q10" t="s">
        <v>26</v>
      </c>
      <c r="R10" t="s">
        <v>27</v>
      </c>
      <c r="S10">
        <v>0</v>
      </c>
      <c r="T10" t="b">
        <f t="shared" si="0"/>
        <v>0</v>
      </c>
      <c r="U10" t="str">
        <f t="shared" si="1"/>
        <v>FALSE</v>
      </c>
      <c r="V10" t="b">
        <f t="shared" si="2"/>
        <v>0</v>
      </c>
      <c r="W10" t="b">
        <f t="shared" si="3"/>
        <v>0</v>
      </c>
      <c r="X10" t="b">
        <f t="shared" si="4"/>
        <v>0</v>
      </c>
      <c r="Y10" t="str">
        <f>IF(AND(ExportQuery13[[#This Row],[QuantityScrapped]]&gt;0,ExportQuery13[[#This Row],[ScrapReason]]=""),"TRUE","FALSE")</f>
        <v>FALSE</v>
      </c>
      <c r="Z10" s="4" t="str">
        <f t="shared" si="5"/>
        <v/>
      </c>
      <c r="AA10" s="4" t="str">
        <f t="shared" si="6"/>
        <v>Yes</v>
      </c>
    </row>
    <row r="11" spans="1:44" x14ac:dyDescent="0.25">
      <c r="A11" t="s">
        <v>43</v>
      </c>
      <c r="B11" t="s">
        <v>44</v>
      </c>
      <c r="C11">
        <v>4</v>
      </c>
      <c r="D11" s="1">
        <v>42796</v>
      </c>
      <c r="E11" t="s">
        <v>45</v>
      </c>
      <c r="F11">
        <v>1</v>
      </c>
      <c r="G11">
        <v>110006</v>
      </c>
      <c r="H11" t="s">
        <v>51</v>
      </c>
      <c r="I11">
        <v>159</v>
      </c>
      <c r="J11" t="s">
        <v>37</v>
      </c>
      <c r="K11">
        <v>854</v>
      </c>
      <c r="L11" s="1">
        <v>42796</v>
      </c>
      <c r="M11" t="s">
        <v>45</v>
      </c>
      <c r="N11">
        <v>160</v>
      </c>
      <c r="O11">
        <v>15</v>
      </c>
      <c r="P11" t="s">
        <v>25</v>
      </c>
      <c r="Q11" t="s">
        <v>26</v>
      </c>
      <c r="R11" t="s">
        <v>27</v>
      </c>
      <c r="S11">
        <v>0</v>
      </c>
      <c r="T11" t="b">
        <f t="shared" si="0"/>
        <v>0</v>
      </c>
      <c r="U11" t="str">
        <f t="shared" si="1"/>
        <v>FALSE</v>
      </c>
      <c r="V11" t="b">
        <f t="shared" si="2"/>
        <v>0</v>
      </c>
      <c r="W11" t="b">
        <f t="shared" si="3"/>
        <v>0</v>
      </c>
      <c r="X11" t="b">
        <f t="shared" si="4"/>
        <v>0</v>
      </c>
      <c r="Y11" t="str">
        <f>IF(AND(ExportQuery13[[#This Row],[QuantityScrapped]]&gt;0,ExportQuery13[[#This Row],[ScrapReason]]=""),"TRUE","FALSE")</f>
        <v>FALSE</v>
      </c>
      <c r="Z11" s="4" t="str">
        <f t="shared" si="5"/>
        <v/>
      </c>
      <c r="AA11" s="4" t="str">
        <f t="shared" si="6"/>
        <v>Yes</v>
      </c>
    </row>
    <row r="12" spans="1:44" x14ac:dyDescent="0.25">
      <c r="A12" t="s">
        <v>43</v>
      </c>
      <c r="B12" t="s">
        <v>44</v>
      </c>
      <c r="C12">
        <v>4</v>
      </c>
      <c r="D12" s="1">
        <v>42796</v>
      </c>
      <c r="E12" t="s">
        <v>45</v>
      </c>
      <c r="F12">
        <v>1</v>
      </c>
      <c r="G12">
        <v>110007</v>
      </c>
      <c r="H12" t="s">
        <v>52</v>
      </c>
      <c r="I12">
        <v>88</v>
      </c>
      <c r="J12" t="s">
        <v>37</v>
      </c>
      <c r="K12">
        <v>599.99</v>
      </c>
      <c r="L12" s="1">
        <v>42796</v>
      </c>
      <c r="M12" t="s">
        <v>45</v>
      </c>
      <c r="N12">
        <v>90</v>
      </c>
      <c r="Q12" t="s">
        <v>26</v>
      </c>
      <c r="R12" t="s">
        <v>27</v>
      </c>
      <c r="S12">
        <v>0</v>
      </c>
      <c r="T12" t="b">
        <f t="shared" si="0"/>
        <v>0</v>
      </c>
      <c r="U12" t="str">
        <f t="shared" si="1"/>
        <v>FALSE</v>
      </c>
      <c r="V12" t="b">
        <f t="shared" si="2"/>
        <v>0</v>
      </c>
      <c r="W12" t="b">
        <f t="shared" si="3"/>
        <v>0</v>
      </c>
      <c r="X12" t="b">
        <f t="shared" si="4"/>
        <v>0</v>
      </c>
      <c r="Y12" t="str">
        <f>IF(AND(ExportQuery13[[#This Row],[QuantityScrapped]]&gt;0,ExportQuery13[[#This Row],[ScrapReason]]=""),"TRUE","FALSE")</f>
        <v>FALSE</v>
      </c>
      <c r="Z12" s="4" t="str">
        <f t="shared" si="5"/>
        <v/>
      </c>
      <c r="AA12" s="4" t="str">
        <f t="shared" si="6"/>
        <v>Yes</v>
      </c>
    </row>
    <row r="13" spans="1:44" x14ac:dyDescent="0.25">
      <c r="A13" t="s">
        <v>43</v>
      </c>
      <c r="B13" t="s">
        <v>44</v>
      </c>
      <c r="C13">
        <v>4</v>
      </c>
      <c r="D13" s="1">
        <v>42796</v>
      </c>
      <c r="E13" t="s">
        <v>45</v>
      </c>
      <c r="F13">
        <v>1</v>
      </c>
      <c r="G13">
        <v>110008</v>
      </c>
      <c r="H13" t="s">
        <v>53</v>
      </c>
      <c r="I13">
        <v>82</v>
      </c>
      <c r="J13" t="s">
        <v>37</v>
      </c>
      <c r="K13">
        <v>1154.54</v>
      </c>
      <c r="L13" s="1">
        <v>42796</v>
      </c>
      <c r="M13" t="s">
        <v>45</v>
      </c>
      <c r="N13">
        <v>80</v>
      </c>
      <c r="Q13" t="s">
        <v>26</v>
      </c>
      <c r="R13" t="s">
        <v>27</v>
      </c>
      <c r="S13">
        <v>0</v>
      </c>
      <c r="T13" t="b">
        <f t="shared" si="0"/>
        <v>0</v>
      </c>
      <c r="U13" t="str">
        <f t="shared" si="1"/>
        <v>FALSE</v>
      </c>
      <c r="V13" t="b">
        <f t="shared" si="2"/>
        <v>0</v>
      </c>
      <c r="W13" t="b">
        <f t="shared" si="3"/>
        <v>0</v>
      </c>
      <c r="X13" t="b">
        <f t="shared" si="4"/>
        <v>0</v>
      </c>
      <c r="Y13" t="str">
        <f>IF(AND(ExportQuery13[[#This Row],[QuantityScrapped]]&gt;0,ExportQuery13[[#This Row],[ScrapReason]]=""),"TRUE","FALSE")</f>
        <v>FALSE</v>
      </c>
      <c r="Z13" s="4" t="str">
        <f t="shared" si="5"/>
        <v/>
      </c>
      <c r="AA13" s="4" t="str">
        <f t="shared" si="6"/>
        <v>Yes</v>
      </c>
    </row>
    <row r="14" spans="1:44" x14ac:dyDescent="0.25">
      <c r="A14" t="s">
        <v>43</v>
      </c>
      <c r="B14" t="s">
        <v>44</v>
      </c>
      <c r="C14">
        <v>4</v>
      </c>
      <c r="D14" s="1">
        <v>42796</v>
      </c>
      <c r="E14" t="s">
        <v>45</v>
      </c>
      <c r="F14">
        <v>1</v>
      </c>
      <c r="G14">
        <v>110009</v>
      </c>
      <c r="H14" t="s">
        <v>54</v>
      </c>
      <c r="I14">
        <v>193</v>
      </c>
      <c r="J14" t="s">
        <v>37</v>
      </c>
      <c r="K14">
        <v>1154.54</v>
      </c>
      <c r="L14" s="1">
        <v>42796</v>
      </c>
      <c r="M14" t="s">
        <v>45</v>
      </c>
      <c r="N14">
        <v>190</v>
      </c>
      <c r="Q14" t="s">
        <v>26</v>
      </c>
      <c r="R14" t="s">
        <v>27</v>
      </c>
      <c r="S14">
        <v>0</v>
      </c>
      <c r="T14" t="b">
        <f t="shared" si="0"/>
        <v>0</v>
      </c>
      <c r="U14" t="str">
        <f t="shared" si="1"/>
        <v>FALSE</v>
      </c>
      <c r="V14" t="b">
        <f t="shared" si="2"/>
        <v>0</v>
      </c>
      <c r="W14" t="b">
        <f t="shared" si="3"/>
        <v>0</v>
      </c>
      <c r="X14" t="b">
        <f t="shared" si="4"/>
        <v>0</v>
      </c>
      <c r="Y14" t="str">
        <f>IF(AND(ExportQuery13[[#This Row],[QuantityScrapped]]&gt;0,ExportQuery13[[#This Row],[ScrapReason]]=""),"TRUE","FALSE")</f>
        <v>FALSE</v>
      </c>
      <c r="Z14" s="4" t="str">
        <f t="shared" si="5"/>
        <v/>
      </c>
      <c r="AA14" s="4" t="str">
        <f t="shared" si="6"/>
        <v>Yes</v>
      </c>
    </row>
    <row r="15" spans="1:44" x14ac:dyDescent="0.25">
      <c r="A15" t="s">
        <v>43</v>
      </c>
      <c r="B15" t="s">
        <v>44</v>
      </c>
      <c r="C15">
        <v>4</v>
      </c>
      <c r="D15" s="1">
        <v>42796</v>
      </c>
      <c r="E15" t="s">
        <v>45</v>
      </c>
      <c r="F15">
        <v>1</v>
      </c>
      <c r="G15">
        <v>110010</v>
      </c>
      <c r="H15" t="s">
        <v>55</v>
      </c>
      <c r="I15">
        <v>123</v>
      </c>
      <c r="J15" t="s">
        <v>37</v>
      </c>
      <c r="K15">
        <v>1154.54</v>
      </c>
      <c r="L15" s="1">
        <v>42796</v>
      </c>
      <c r="M15" t="s">
        <v>45</v>
      </c>
      <c r="N15">
        <v>115</v>
      </c>
      <c r="Q15" t="s">
        <v>26</v>
      </c>
      <c r="R15" t="s">
        <v>27</v>
      </c>
      <c r="S15">
        <v>0</v>
      </c>
      <c r="T15" t="b">
        <f t="shared" si="0"/>
        <v>0</v>
      </c>
      <c r="U15" t="str">
        <f t="shared" si="1"/>
        <v>FALSE</v>
      </c>
      <c r="V15" t="b">
        <f t="shared" si="2"/>
        <v>0</v>
      </c>
      <c r="W15" t="b">
        <f t="shared" si="3"/>
        <v>0</v>
      </c>
      <c r="X15" t="b">
        <f t="shared" si="4"/>
        <v>0</v>
      </c>
      <c r="Y15" t="str">
        <f>IF(AND(ExportQuery13[[#This Row],[QuantityScrapped]]&gt;0,ExportQuery13[[#This Row],[ScrapReason]]=""),"TRUE","FALSE")</f>
        <v>FALSE</v>
      </c>
      <c r="Z15" s="4" t="str">
        <f t="shared" si="5"/>
        <v/>
      </c>
      <c r="AA15" s="4" t="str">
        <f t="shared" si="6"/>
        <v>Yes</v>
      </c>
    </row>
    <row r="16" spans="1:44" x14ac:dyDescent="0.25">
      <c r="A16" t="s">
        <v>56</v>
      </c>
      <c r="B16" t="s">
        <v>57</v>
      </c>
      <c r="C16">
        <v>5</v>
      </c>
      <c r="D16" s="1">
        <v>42777</v>
      </c>
      <c r="E16" t="s">
        <v>58</v>
      </c>
      <c r="F16">
        <v>0</v>
      </c>
      <c r="G16">
        <v>500020</v>
      </c>
      <c r="H16" t="s">
        <v>59</v>
      </c>
      <c r="I16">
        <v>148</v>
      </c>
      <c r="J16" t="s">
        <v>37</v>
      </c>
      <c r="K16">
        <v>799.99</v>
      </c>
      <c r="L16" s="1">
        <v>42782</v>
      </c>
      <c r="M16" t="s">
        <v>58</v>
      </c>
      <c r="N16">
        <v>140</v>
      </c>
      <c r="Q16" t="s">
        <v>26</v>
      </c>
      <c r="R16" t="s">
        <v>27</v>
      </c>
      <c r="S16">
        <v>0</v>
      </c>
      <c r="T16" t="b">
        <f t="shared" si="0"/>
        <v>0</v>
      </c>
      <c r="U16" t="str">
        <f t="shared" si="1"/>
        <v>FALSE</v>
      </c>
      <c r="V16" t="b">
        <f t="shared" si="2"/>
        <v>0</v>
      </c>
      <c r="W16" t="b">
        <f t="shared" si="3"/>
        <v>0</v>
      </c>
      <c r="X16" t="b">
        <f t="shared" si="4"/>
        <v>0</v>
      </c>
      <c r="Y16" t="str">
        <f>IF(AND(ExportQuery13[[#This Row],[QuantityScrapped]]&gt;0,ExportQuery13[[#This Row],[ScrapReason]]=""),"TRUE","FALSE")</f>
        <v>FALSE</v>
      </c>
      <c r="Z16" s="4" t="str">
        <f t="shared" si="5"/>
        <v/>
      </c>
      <c r="AA16" s="4" t="str">
        <f t="shared" si="6"/>
        <v>Yes</v>
      </c>
    </row>
    <row r="17" spans="1:27" x14ac:dyDescent="0.25">
      <c r="A17" t="s">
        <v>56</v>
      </c>
      <c r="B17" t="s">
        <v>57</v>
      </c>
      <c r="C17">
        <v>5</v>
      </c>
      <c r="D17" s="1">
        <v>42777</v>
      </c>
      <c r="E17" t="s">
        <v>58</v>
      </c>
      <c r="F17">
        <v>0</v>
      </c>
      <c r="G17">
        <v>500021</v>
      </c>
      <c r="H17" t="s">
        <v>60</v>
      </c>
      <c r="I17">
        <v>185</v>
      </c>
      <c r="J17" t="s">
        <v>37</v>
      </c>
      <c r="K17">
        <v>799.99</v>
      </c>
      <c r="L17" s="1">
        <v>42782</v>
      </c>
      <c r="M17" t="s">
        <v>58</v>
      </c>
      <c r="N17">
        <v>180</v>
      </c>
      <c r="Q17" t="s">
        <v>26</v>
      </c>
      <c r="R17" t="s">
        <v>27</v>
      </c>
      <c r="S17">
        <v>0</v>
      </c>
      <c r="T17" t="b">
        <f t="shared" si="0"/>
        <v>0</v>
      </c>
      <c r="U17" t="str">
        <f t="shared" si="1"/>
        <v>FALSE</v>
      </c>
      <c r="V17" t="b">
        <f t="shared" si="2"/>
        <v>0</v>
      </c>
      <c r="W17" t="b">
        <f t="shared" si="3"/>
        <v>0</v>
      </c>
      <c r="X17" t="b">
        <f t="shared" si="4"/>
        <v>0</v>
      </c>
      <c r="Y17" t="str">
        <f>IF(AND(ExportQuery13[[#This Row],[QuantityScrapped]]&gt;0,ExportQuery13[[#This Row],[ScrapReason]]=""),"TRUE","FALSE")</f>
        <v>FALSE</v>
      </c>
      <c r="Z17" s="4" t="str">
        <f t="shared" si="5"/>
        <v/>
      </c>
      <c r="AA17" s="4" t="str">
        <f t="shared" si="6"/>
        <v>Yes</v>
      </c>
    </row>
    <row r="18" spans="1:27" x14ac:dyDescent="0.25">
      <c r="A18" t="s">
        <v>56</v>
      </c>
      <c r="B18" t="s">
        <v>57</v>
      </c>
      <c r="C18">
        <v>5</v>
      </c>
      <c r="D18" s="1">
        <v>42777</v>
      </c>
      <c r="E18" t="s">
        <v>58</v>
      </c>
      <c r="F18">
        <v>0</v>
      </c>
      <c r="G18">
        <v>500022</v>
      </c>
      <c r="H18" t="s">
        <v>61</v>
      </c>
      <c r="I18">
        <v>154</v>
      </c>
      <c r="J18" t="s">
        <v>37</v>
      </c>
      <c r="K18">
        <v>999.99</v>
      </c>
      <c r="L18" s="1">
        <v>42782</v>
      </c>
      <c r="M18" t="s">
        <v>58</v>
      </c>
      <c r="N18">
        <v>150</v>
      </c>
      <c r="O18">
        <v>22</v>
      </c>
      <c r="P18" t="s">
        <v>25</v>
      </c>
      <c r="Q18" t="s">
        <v>26</v>
      </c>
      <c r="R18" t="s">
        <v>27</v>
      </c>
      <c r="S18">
        <v>0</v>
      </c>
      <c r="T18" t="b">
        <f t="shared" si="0"/>
        <v>0</v>
      </c>
      <c r="U18" t="str">
        <f t="shared" si="1"/>
        <v>FALSE</v>
      </c>
      <c r="V18" t="b">
        <f t="shared" si="2"/>
        <v>0</v>
      </c>
      <c r="W18" t="b">
        <f t="shared" si="3"/>
        <v>0</v>
      </c>
      <c r="X18" t="b">
        <f t="shared" si="4"/>
        <v>0</v>
      </c>
      <c r="Y18" t="str">
        <f>IF(AND(ExportQuery13[[#This Row],[QuantityScrapped]]&gt;0,ExportQuery13[[#This Row],[ScrapReason]]=""),"TRUE","FALSE")</f>
        <v>FALSE</v>
      </c>
      <c r="Z18" s="4" t="str">
        <f t="shared" si="5"/>
        <v/>
      </c>
      <c r="AA18" s="4" t="str">
        <f t="shared" si="6"/>
        <v>Yes</v>
      </c>
    </row>
    <row r="19" spans="1:27" x14ac:dyDescent="0.25">
      <c r="A19" t="s">
        <v>34</v>
      </c>
      <c r="B19" t="s">
        <v>62</v>
      </c>
      <c r="C19">
        <v>6</v>
      </c>
      <c r="D19" s="1">
        <v>42797</v>
      </c>
      <c r="E19" t="s">
        <v>63</v>
      </c>
      <c r="F19">
        <v>0</v>
      </c>
      <c r="G19">
        <v>500013</v>
      </c>
      <c r="H19" t="s">
        <v>64</v>
      </c>
      <c r="I19">
        <v>35</v>
      </c>
      <c r="J19" t="s">
        <v>37</v>
      </c>
      <c r="K19">
        <v>230</v>
      </c>
      <c r="L19" s="1">
        <v>42797</v>
      </c>
      <c r="M19" t="s">
        <v>63</v>
      </c>
      <c r="N19">
        <v>50</v>
      </c>
      <c r="Q19" t="s">
        <v>26</v>
      </c>
      <c r="R19" t="s">
        <v>27</v>
      </c>
      <c r="S19">
        <v>0</v>
      </c>
      <c r="T19" t="b">
        <f t="shared" si="0"/>
        <v>0</v>
      </c>
      <c r="U19" t="str">
        <f t="shared" si="1"/>
        <v>FALSE</v>
      </c>
      <c r="V19" t="b">
        <f t="shared" si="2"/>
        <v>0</v>
      </c>
      <c r="W19" t="b">
        <f t="shared" si="3"/>
        <v>0</v>
      </c>
      <c r="X19" t="b">
        <f t="shared" si="4"/>
        <v>0</v>
      </c>
      <c r="Y19" t="str">
        <f>IF(AND(ExportQuery13[[#This Row],[QuantityScrapped]]&gt;0,ExportQuery13[[#This Row],[ScrapReason]]=""),"TRUE","FALSE")</f>
        <v>FALSE</v>
      </c>
      <c r="Z19" s="4" t="str">
        <f t="shared" si="5"/>
        <v/>
      </c>
      <c r="AA19" s="4" t="str">
        <f t="shared" si="6"/>
        <v>Yes</v>
      </c>
    </row>
    <row r="20" spans="1:27" x14ac:dyDescent="0.25">
      <c r="A20" t="s">
        <v>34</v>
      </c>
      <c r="B20" t="s">
        <v>62</v>
      </c>
      <c r="C20">
        <v>6</v>
      </c>
      <c r="D20" s="1">
        <v>42797</v>
      </c>
      <c r="E20" t="s">
        <v>63</v>
      </c>
      <c r="F20">
        <v>0</v>
      </c>
      <c r="G20">
        <v>500016</v>
      </c>
      <c r="H20" t="s">
        <v>65</v>
      </c>
      <c r="I20">
        <v>142</v>
      </c>
      <c r="J20" t="s">
        <v>37</v>
      </c>
      <c r="K20">
        <v>99.99</v>
      </c>
      <c r="L20" s="1">
        <v>42797</v>
      </c>
      <c r="M20" t="s">
        <v>63</v>
      </c>
      <c r="N20">
        <v>150</v>
      </c>
      <c r="Q20" t="s">
        <v>26</v>
      </c>
      <c r="R20" t="s">
        <v>27</v>
      </c>
      <c r="S20">
        <v>0</v>
      </c>
      <c r="T20" t="b">
        <f t="shared" si="0"/>
        <v>0</v>
      </c>
      <c r="U20" t="str">
        <f t="shared" si="1"/>
        <v>FALSE</v>
      </c>
      <c r="V20" t="b">
        <f t="shared" si="2"/>
        <v>0</v>
      </c>
      <c r="W20" t="b">
        <f t="shared" si="3"/>
        <v>0</v>
      </c>
      <c r="X20" t="b">
        <f t="shared" si="4"/>
        <v>0</v>
      </c>
      <c r="Y20" t="str">
        <f>IF(AND(ExportQuery13[[#This Row],[QuantityScrapped]]&gt;0,ExportQuery13[[#This Row],[ScrapReason]]=""),"TRUE","FALSE")</f>
        <v>FALSE</v>
      </c>
      <c r="Z20" s="4" t="str">
        <f t="shared" si="5"/>
        <v/>
      </c>
      <c r="AA20" s="4" t="str">
        <f t="shared" si="6"/>
        <v>Yes</v>
      </c>
    </row>
    <row r="21" spans="1:27" x14ac:dyDescent="0.25">
      <c r="A21" t="s">
        <v>34</v>
      </c>
      <c r="B21" t="s">
        <v>62</v>
      </c>
      <c r="C21">
        <v>6</v>
      </c>
      <c r="D21" s="1">
        <v>42797</v>
      </c>
      <c r="E21" t="s">
        <v>63</v>
      </c>
      <c r="F21">
        <v>0</v>
      </c>
      <c r="G21">
        <v>500019</v>
      </c>
      <c r="H21" t="s">
        <v>66</v>
      </c>
      <c r="I21">
        <v>160</v>
      </c>
      <c r="J21" t="s">
        <v>37</v>
      </c>
      <c r="K21">
        <v>599</v>
      </c>
      <c r="L21" s="1">
        <v>42797</v>
      </c>
      <c r="M21" t="s">
        <v>63</v>
      </c>
      <c r="N21">
        <v>160</v>
      </c>
      <c r="Q21" t="s">
        <v>26</v>
      </c>
      <c r="R21" t="s">
        <v>27</v>
      </c>
      <c r="S21">
        <v>0</v>
      </c>
      <c r="T21" t="b">
        <f t="shared" si="0"/>
        <v>0</v>
      </c>
      <c r="U21" t="str">
        <f t="shared" si="1"/>
        <v>FALSE</v>
      </c>
      <c r="V21" t="b">
        <f t="shared" si="2"/>
        <v>0</v>
      </c>
      <c r="W21" t="b">
        <f t="shared" si="3"/>
        <v>0</v>
      </c>
      <c r="X21" t="b">
        <f t="shared" si="4"/>
        <v>0</v>
      </c>
      <c r="Y21" t="str">
        <f>IF(AND(ExportQuery13[[#This Row],[QuantityScrapped]]&gt;0,ExportQuery13[[#This Row],[ScrapReason]]=""),"TRUE","FALSE")</f>
        <v>FALSE</v>
      </c>
      <c r="Z21" s="4" t="str">
        <f t="shared" si="5"/>
        <v/>
      </c>
      <c r="AA21" s="4" t="str">
        <f t="shared" si="6"/>
        <v>Yes</v>
      </c>
    </row>
    <row r="22" spans="1:27" x14ac:dyDescent="0.25">
      <c r="A22" t="s">
        <v>34</v>
      </c>
      <c r="B22" t="s">
        <v>62</v>
      </c>
      <c r="C22">
        <v>6</v>
      </c>
      <c r="D22" s="1">
        <v>42797</v>
      </c>
      <c r="E22" t="s">
        <v>63</v>
      </c>
      <c r="F22">
        <v>0</v>
      </c>
      <c r="G22">
        <v>500022</v>
      </c>
      <c r="H22" t="s">
        <v>61</v>
      </c>
      <c r="I22">
        <v>178</v>
      </c>
      <c r="J22" t="s">
        <v>37</v>
      </c>
      <c r="K22">
        <v>999.99</v>
      </c>
      <c r="L22" s="1">
        <v>42797</v>
      </c>
      <c r="M22" t="s">
        <v>67</v>
      </c>
      <c r="N22">
        <v>180</v>
      </c>
      <c r="Q22" t="s">
        <v>26</v>
      </c>
      <c r="R22" t="s">
        <v>27</v>
      </c>
      <c r="S22">
        <v>0</v>
      </c>
      <c r="T22" t="b">
        <f t="shared" si="0"/>
        <v>0</v>
      </c>
      <c r="U22" t="str">
        <f t="shared" si="1"/>
        <v>FALSE</v>
      </c>
      <c r="V22" t="b">
        <f t="shared" si="2"/>
        <v>0</v>
      </c>
      <c r="W22" t="b">
        <f t="shared" si="3"/>
        <v>0</v>
      </c>
      <c r="X22" t="b">
        <f t="shared" si="4"/>
        <v>0</v>
      </c>
      <c r="Y22" t="str">
        <f>IF(AND(ExportQuery13[[#This Row],[QuantityScrapped]]&gt;0,ExportQuery13[[#This Row],[ScrapReason]]=""),"TRUE","FALSE")</f>
        <v>FALSE</v>
      </c>
      <c r="Z22" s="4" t="str">
        <f t="shared" si="5"/>
        <v/>
      </c>
      <c r="AA22" s="4" t="str">
        <f t="shared" si="6"/>
        <v>Yes</v>
      </c>
    </row>
    <row r="23" spans="1:27" x14ac:dyDescent="0.25">
      <c r="A23" t="s">
        <v>34</v>
      </c>
      <c r="B23" t="s">
        <v>62</v>
      </c>
      <c r="C23">
        <v>6</v>
      </c>
      <c r="D23" s="1">
        <v>42797</v>
      </c>
      <c r="E23" t="s">
        <v>63</v>
      </c>
      <c r="F23">
        <v>0</v>
      </c>
      <c r="G23">
        <v>500025</v>
      </c>
      <c r="H23" t="s">
        <v>68</v>
      </c>
      <c r="I23">
        <v>92</v>
      </c>
      <c r="J23" t="s">
        <v>37</v>
      </c>
      <c r="K23">
        <v>250</v>
      </c>
      <c r="L23" s="1">
        <v>42797</v>
      </c>
      <c r="M23" t="s">
        <v>67</v>
      </c>
      <c r="N23">
        <v>90</v>
      </c>
      <c r="O23">
        <v>35</v>
      </c>
      <c r="P23" t="s">
        <v>69</v>
      </c>
      <c r="Q23" t="s">
        <v>26</v>
      </c>
      <c r="R23" t="s">
        <v>27</v>
      </c>
      <c r="S23">
        <v>0</v>
      </c>
      <c r="T23" t="b">
        <f t="shared" si="0"/>
        <v>0</v>
      </c>
      <c r="U23" t="str">
        <f t="shared" si="1"/>
        <v>FALSE</v>
      </c>
      <c r="V23" t="b">
        <f t="shared" si="2"/>
        <v>0</v>
      </c>
      <c r="W23" t="b">
        <f t="shared" si="3"/>
        <v>0</v>
      </c>
      <c r="X23" t="b">
        <f t="shared" si="4"/>
        <v>0</v>
      </c>
      <c r="Y23" t="str">
        <f>IF(AND(ExportQuery13[[#This Row],[QuantityScrapped]]&gt;0,ExportQuery13[[#This Row],[ScrapReason]]=""),"TRUE","FALSE")</f>
        <v>FALSE</v>
      </c>
      <c r="Z23" s="4" t="str">
        <f t="shared" si="5"/>
        <v/>
      </c>
      <c r="AA23" s="4" t="str">
        <f t="shared" si="6"/>
        <v>Yes</v>
      </c>
    </row>
    <row r="24" spans="1:27" x14ac:dyDescent="0.25">
      <c r="A24" t="s">
        <v>70</v>
      </c>
      <c r="B24" t="s">
        <v>71</v>
      </c>
      <c r="C24">
        <v>7</v>
      </c>
      <c r="D24" s="1">
        <v>42797</v>
      </c>
      <c r="E24" t="s">
        <v>72</v>
      </c>
      <c r="F24">
        <v>0</v>
      </c>
      <c r="G24">
        <v>100026</v>
      </c>
      <c r="H24" t="s">
        <v>73</v>
      </c>
      <c r="I24">
        <v>73</v>
      </c>
      <c r="J24" t="s">
        <v>74</v>
      </c>
      <c r="K24">
        <v>0.89</v>
      </c>
      <c r="L24" s="1">
        <v>42799</v>
      </c>
      <c r="M24" t="s">
        <v>72</v>
      </c>
      <c r="N24">
        <v>70</v>
      </c>
      <c r="Q24" t="s">
        <v>38</v>
      </c>
      <c r="R24" t="s">
        <v>39</v>
      </c>
      <c r="S24">
        <v>2.5000000000000001E-2</v>
      </c>
      <c r="T24" t="b">
        <f t="shared" si="0"/>
        <v>0</v>
      </c>
      <c r="U24" t="str">
        <f t="shared" si="1"/>
        <v>FALSE</v>
      </c>
      <c r="V24" t="b">
        <f t="shared" si="2"/>
        <v>0</v>
      </c>
      <c r="W24" t="b">
        <f t="shared" si="3"/>
        <v>0</v>
      </c>
      <c r="X24" t="b">
        <f t="shared" si="4"/>
        <v>0</v>
      </c>
      <c r="Y24" t="str">
        <f>IF(AND(ExportQuery13[[#This Row],[QuantityScrapped]]&gt;0,ExportQuery13[[#This Row],[ScrapReason]]=""),"TRUE","FALSE")</f>
        <v>FALSE</v>
      </c>
      <c r="Z24" s="4" t="str">
        <f t="shared" si="5"/>
        <v/>
      </c>
      <c r="AA24" s="4" t="str">
        <f t="shared" si="6"/>
        <v>Yes</v>
      </c>
    </row>
    <row r="25" spans="1:27" x14ac:dyDescent="0.25">
      <c r="A25" t="s">
        <v>70</v>
      </c>
      <c r="B25" t="s">
        <v>71</v>
      </c>
      <c r="C25">
        <v>7</v>
      </c>
      <c r="D25" s="1">
        <v>42797</v>
      </c>
      <c r="E25" t="s">
        <v>72</v>
      </c>
      <c r="F25">
        <v>0</v>
      </c>
      <c r="G25">
        <v>100027</v>
      </c>
      <c r="H25" t="s">
        <v>75</v>
      </c>
      <c r="I25">
        <v>183</v>
      </c>
      <c r="J25" t="s">
        <v>74</v>
      </c>
      <c r="K25">
        <v>0.99</v>
      </c>
      <c r="L25" s="1">
        <v>42799</v>
      </c>
      <c r="M25" t="s">
        <v>72</v>
      </c>
      <c r="N25">
        <v>190</v>
      </c>
      <c r="Q25" t="s">
        <v>38</v>
      </c>
      <c r="R25" t="s">
        <v>39</v>
      </c>
      <c r="S25">
        <v>2.5000000000000001E-2</v>
      </c>
      <c r="T25" t="b">
        <f t="shared" si="0"/>
        <v>0</v>
      </c>
      <c r="U25" t="str">
        <f t="shared" si="1"/>
        <v>FALSE</v>
      </c>
      <c r="V25" t="b">
        <f t="shared" si="2"/>
        <v>0</v>
      </c>
      <c r="W25" t="b">
        <f t="shared" si="3"/>
        <v>0</v>
      </c>
      <c r="X25" t="b">
        <f t="shared" si="4"/>
        <v>0</v>
      </c>
      <c r="Y25" t="str">
        <f>IF(AND(ExportQuery13[[#This Row],[QuantityScrapped]]&gt;0,ExportQuery13[[#This Row],[ScrapReason]]=""),"TRUE","FALSE")</f>
        <v>FALSE</v>
      </c>
      <c r="Z25" s="4" t="str">
        <f t="shared" si="5"/>
        <v/>
      </c>
      <c r="AA25" s="4" t="str">
        <f t="shared" si="6"/>
        <v>Yes</v>
      </c>
    </row>
    <row r="26" spans="1:27" x14ac:dyDescent="0.25">
      <c r="A26" t="s">
        <v>70</v>
      </c>
      <c r="B26" t="s">
        <v>71</v>
      </c>
      <c r="C26">
        <v>7</v>
      </c>
      <c r="D26" s="1">
        <v>42797</v>
      </c>
      <c r="E26" t="s">
        <v>72</v>
      </c>
      <c r="F26">
        <v>0</v>
      </c>
      <c r="G26">
        <v>100028</v>
      </c>
      <c r="H26" t="s">
        <v>76</v>
      </c>
      <c r="I26">
        <v>32</v>
      </c>
      <c r="J26" t="s">
        <v>74</v>
      </c>
      <c r="K26">
        <v>0.99</v>
      </c>
      <c r="L26" s="1">
        <v>42799</v>
      </c>
      <c r="M26" t="s">
        <v>72</v>
      </c>
      <c r="N26">
        <v>50</v>
      </c>
      <c r="Q26" t="s">
        <v>38</v>
      </c>
      <c r="R26" t="s">
        <v>39</v>
      </c>
      <c r="S26">
        <v>2.5000000000000001E-2</v>
      </c>
      <c r="T26" t="b">
        <f t="shared" si="0"/>
        <v>0</v>
      </c>
      <c r="U26" t="str">
        <f t="shared" si="1"/>
        <v>FALSE</v>
      </c>
      <c r="V26" t="b">
        <f t="shared" si="2"/>
        <v>0</v>
      </c>
      <c r="W26" t="b">
        <f t="shared" si="3"/>
        <v>0</v>
      </c>
      <c r="X26" t="b">
        <f t="shared" si="4"/>
        <v>0</v>
      </c>
      <c r="Y26" t="str">
        <f>IF(AND(ExportQuery13[[#This Row],[QuantityScrapped]]&gt;0,ExportQuery13[[#This Row],[ScrapReason]]=""),"TRUE","FALSE")</f>
        <v>FALSE</v>
      </c>
      <c r="Z26" s="4" t="str">
        <f t="shared" si="5"/>
        <v/>
      </c>
      <c r="AA26" s="4" t="str">
        <f t="shared" si="6"/>
        <v>Yes</v>
      </c>
    </row>
    <row r="27" spans="1:27" x14ac:dyDescent="0.25">
      <c r="A27" t="s">
        <v>70</v>
      </c>
      <c r="B27" t="s">
        <v>71</v>
      </c>
      <c r="C27">
        <v>7</v>
      </c>
      <c r="D27" s="1">
        <v>42797</v>
      </c>
      <c r="E27" t="s">
        <v>72</v>
      </c>
      <c r="F27">
        <v>0</v>
      </c>
      <c r="G27">
        <v>100029</v>
      </c>
      <c r="H27" t="s">
        <v>77</v>
      </c>
      <c r="I27">
        <v>12</v>
      </c>
      <c r="J27" t="s">
        <v>74</v>
      </c>
      <c r="K27">
        <v>1.1499999999999999</v>
      </c>
      <c r="L27" s="1">
        <v>42799</v>
      </c>
      <c r="M27" t="s">
        <v>72</v>
      </c>
      <c r="N27">
        <v>15</v>
      </c>
      <c r="Q27" t="s">
        <v>38</v>
      </c>
      <c r="R27" t="s">
        <v>39</v>
      </c>
      <c r="S27">
        <v>2.5000000000000001E-2</v>
      </c>
      <c r="T27" t="b">
        <f t="shared" si="0"/>
        <v>0</v>
      </c>
      <c r="U27" t="str">
        <f t="shared" si="1"/>
        <v>FALSE</v>
      </c>
      <c r="V27" t="b">
        <f t="shared" si="2"/>
        <v>0</v>
      </c>
      <c r="W27" t="b">
        <f t="shared" si="3"/>
        <v>0</v>
      </c>
      <c r="X27" t="b">
        <f t="shared" si="4"/>
        <v>0</v>
      </c>
      <c r="Y27" t="str">
        <f>IF(AND(ExportQuery13[[#This Row],[QuantityScrapped]]&gt;0,ExportQuery13[[#This Row],[ScrapReason]]=""),"TRUE","FALSE")</f>
        <v>FALSE</v>
      </c>
      <c r="Z27" s="4" t="str">
        <f t="shared" si="5"/>
        <v/>
      </c>
      <c r="AA27" s="4" t="str">
        <f t="shared" si="6"/>
        <v>Yes</v>
      </c>
    </row>
    <row r="28" spans="1:27" x14ac:dyDescent="0.25">
      <c r="A28" t="s">
        <v>70</v>
      </c>
      <c r="B28" t="s">
        <v>71</v>
      </c>
      <c r="C28">
        <v>7</v>
      </c>
      <c r="D28" s="1">
        <v>42797</v>
      </c>
      <c r="E28" t="s">
        <v>72</v>
      </c>
      <c r="F28">
        <v>0</v>
      </c>
      <c r="G28">
        <v>100030</v>
      </c>
      <c r="H28" t="s">
        <v>78</v>
      </c>
      <c r="I28">
        <v>33</v>
      </c>
      <c r="J28" t="s">
        <v>74</v>
      </c>
      <c r="K28">
        <v>3.99</v>
      </c>
      <c r="L28" s="1">
        <v>42799</v>
      </c>
      <c r="M28" t="s">
        <v>72</v>
      </c>
      <c r="N28">
        <v>50</v>
      </c>
      <c r="Q28" t="s">
        <v>38</v>
      </c>
      <c r="R28" t="s">
        <v>39</v>
      </c>
      <c r="S28">
        <v>2.5000000000000001E-2</v>
      </c>
      <c r="T28" t="b">
        <f t="shared" si="0"/>
        <v>0</v>
      </c>
      <c r="U28" t="str">
        <f t="shared" si="1"/>
        <v>FALSE</v>
      </c>
      <c r="V28" t="b">
        <f t="shared" si="2"/>
        <v>0</v>
      </c>
      <c r="W28" t="b">
        <f t="shared" si="3"/>
        <v>0</v>
      </c>
      <c r="X28" t="b">
        <f t="shared" si="4"/>
        <v>0</v>
      </c>
      <c r="Y28" t="str">
        <f>IF(AND(ExportQuery13[[#This Row],[QuantityScrapped]]&gt;0,ExportQuery13[[#This Row],[ScrapReason]]=""),"TRUE","FALSE")</f>
        <v>FALSE</v>
      </c>
      <c r="Z28" s="4" t="str">
        <f t="shared" si="5"/>
        <v/>
      </c>
      <c r="AA28" s="4" t="str">
        <f t="shared" si="6"/>
        <v>Yes</v>
      </c>
    </row>
    <row r="29" spans="1:27" x14ac:dyDescent="0.25">
      <c r="A29" t="s">
        <v>56</v>
      </c>
      <c r="B29" t="s">
        <v>79</v>
      </c>
      <c r="C29">
        <v>8</v>
      </c>
      <c r="D29" s="1">
        <v>42797</v>
      </c>
      <c r="E29" t="s">
        <v>80</v>
      </c>
      <c r="F29">
        <v>0</v>
      </c>
      <c r="G29">
        <v>500011</v>
      </c>
      <c r="H29" t="s">
        <v>81</v>
      </c>
      <c r="I29">
        <v>117</v>
      </c>
      <c r="J29" t="s">
        <v>37</v>
      </c>
      <c r="K29">
        <v>199.75</v>
      </c>
      <c r="L29" s="1">
        <v>42797</v>
      </c>
      <c r="M29" t="s">
        <v>80</v>
      </c>
      <c r="N29">
        <v>120</v>
      </c>
      <c r="Q29" t="s">
        <v>26</v>
      </c>
      <c r="R29" t="s">
        <v>27</v>
      </c>
      <c r="S29">
        <v>0</v>
      </c>
      <c r="T29" t="b">
        <f t="shared" si="0"/>
        <v>0</v>
      </c>
      <c r="U29" t="str">
        <f t="shared" si="1"/>
        <v>FALSE</v>
      </c>
      <c r="V29" t="b">
        <f t="shared" si="2"/>
        <v>0</v>
      </c>
      <c r="W29" t="b">
        <f t="shared" si="3"/>
        <v>0</v>
      </c>
      <c r="X29" t="b">
        <f t="shared" si="4"/>
        <v>0</v>
      </c>
      <c r="Y29" t="str">
        <f>IF(AND(ExportQuery13[[#This Row],[QuantityScrapped]]&gt;0,ExportQuery13[[#This Row],[ScrapReason]]=""),"TRUE","FALSE")</f>
        <v>FALSE</v>
      </c>
      <c r="Z29" s="4" t="str">
        <f t="shared" si="5"/>
        <v/>
      </c>
      <c r="AA29" s="4" t="str">
        <f t="shared" si="6"/>
        <v>Yes</v>
      </c>
    </row>
    <row r="30" spans="1:27" x14ac:dyDescent="0.25">
      <c r="A30" t="s">
        <v>56</v>
      </c>
      <c r="B30" t="s">
        <v>79</v>
      </c>
      <c r="C30">
        <v>8</v>
      </c>
      <c r="D30" s="1">
        <v>42797</v>
      </c>
      <c r="E30" t="s">
        <v>80</v>
      </c>
      <c r="F30">
        <v>0</v>
      </c>
      <c r="G30">
        <v>500012</v>
      </c>
      <c r="H30" t="s">
        <v>82</v>
      </c>
      <c r="I30">
        <v>177</v>
      </c>
      <c r="J30" t="s">
        <v>37</v>
      </c>
      <c r="K30">
        <v>199.75</v>
      </c>
      <c r="L30" s="1">
        <v>42797</v>
      </c>
      <c r="M30" t="s">
        <v>80</v>
      </c>
      <c r="N30">
        <v>170</v>
      </c>
      <c r="O30">
        <v>2</v>
      </c>
      <c r="P30" t="s">
        <v>25</v>
      </c>
      <c r="Q30" t="s">
        <v>26</v>
      </c>
      <c r="R30" t="s">
        <v>27</v>
      </c>
      <c r="S30">
        <v>0</v>
      </c>
      <c r="T30" t="b">
        <f t="shared" si="0"/>
        <v>0</v>
      </c>
      <c r="U30" t="str">
        <f t="shared" si="1"/>
        <v>FALSE</v>
      </c>
      <c r="V30" t="b">
        <f t="shared" si="2"/>
        <v>0</v>
      </c>
      <c r="W30" t="b">
        <f t="shared" si="3"/>
        <v>0</v>
      </c>
      <c r="X30" t="b">
        <f t="shared" si="4"/>
        <v>0</v>
      </c>
      <c r="Y30" t="str">
        <f>IF(AND(ExportQuery13[[#This Row],[QuantityScrapped]]&gt;0,ExportQuery13[[#This Row],[ScrapReason]]=""),"TRUE","FALSE")</f>
        <v>FALSE</v>
      </c>
      <c r="Z30" s="4" t="str">
        <f t="shared" si="5"/>
        <v/>
      </c>
      <c r="AA30" s="4" t="str">
        <f t="shared" si="6"/>
        <v>Yes</v>
      </c>
    </row>
    <row r="31" spans="1:27" x14ac:dyDescent="0.25">
      <c r="A31" t="s">
        <v>56</v>
      </c>
      <c r="B31" t="s">
        <v>79</v>
      </c>
      <c r="C31">
        <v>8</v>
      </c>
      <c r="D31" s="1">
        <v>42797</v>
      </c>
      <c r="E31" t="s">
        <v>80</v>
      </c>
      <c r="F31">
        <v>0</v>
      </c>
      <c r="G31">
        <v>500014</v>
      </c>
      <c r="H31" t="s">
        <v>83</v>
      </c>
      <c r="I31">
        <v>34</v>
      </c>
      <c r="J31" t="s">
        <v>37</v>
      </c>
      <c r="K31">
        <v>89.99</v>
      </c>
      <c r="L31" s="1">
        <v>42797</v>
      </c>
      <c r="M31" t="s">
        <v>80</v>
      </c>
      <c r="N31">
        <v>30</v>
      </c>
      <c r="Q31" t="s">
        <v>26</v>
      </c>
      <c r="R31" t="s">
        <v>27</v>
      </c>
      <c r="S31">
        <v>0</v>
      </c>
      <c r="T31" t="b">
        <f t="shared" si="0"/>
        <v>0</v>
      </c>
      <c r="U31" t="str">
        <f t="shared" si="1"/>
        <v>FALSE</v>
      </c>
      <c r="V31" t="b">
        <f t="shared" si="2"/>
        <v>0</v>
      </c>
      <c r="W31" t="b">
        <f t="shared" si="3"/>
        <v>0</v>
      </c>
      <c r="X31" t="b">
        <f t="shared" si="4"/>
        <v>0</v>
      </c>
      <c r="Y31" t="str">
        <f>IF(AND(ExportQuery13[[#This Row],[QuantityScrapped]]&gt;0,ExportQuery13[[#This Row],[ScrapReason]]=""),"TRUE","FALSE")</f>
        <v>FALSE</v>
      </c>
      <c r="Z31" s="4" t="str">
        <f t="shared" si="5"/>
        <v/>
      </c>
      <c r="AA31" s="4" t="str">
        <f t="shared" si="6"/>
        <v>Yes</v>
      </c>
    </row>
    <row r="32" spans="1:27" x14ac:dyDescent="0.25">
      <c r="A32" t="s">
        <v>56</v>
      </c>
      <c r="B32" t="s">
        <v>79</v>
      </c>
      <c r="C32">
        <v>8</v>
      </c>
      <c r="D32" s="1">
        <v>42797</v>
      </c>
      <c r="E32" t="s">
        <v>80</v>
      </c>
      <c r="F32">
        <v>0</v>
      </c>
      <c r="G32">
        <v>500015</v>
      </c>
      <c r="H32" t="s">
        <v>84</v>
      </c>
      <c r="I32">
        <v>128</v>
      </c>
      <c r="J32" t="s">
        <v>37</v>
      </c>
      <c r="K32">
        <v>89.99</v>
      </c>
      <c r="L32" s="1">
        <v>42797</v>
      </c>
      <c r="M32" t="s">
        <v>80</v>
      </c>
      <c r="N32">
        <v>130</v>
      </c>
      <c r="Q32" t="s">
        <v>26</v>
      </c>
      <c r="R32" t="s">
        <v>27</v>
      </c>
      <c r="S32">
        <v>0</v>
      </c>
      <c r="T32" t="b">
        <f t="shared" si="0"/>
        <v>0</v>
      </c>
      <c r="U32" t="str">
        <f t="shared" si="1"/>
        <v>FALSE</v>
      </c>
      <c r="V32" t="b">
        <f t="shared" si="2"/>
        <v>0</v>
      </c>
      <c r="W32" t="b">
        <f t="shared" si="3"/>
        <v>0</v>
      </c>
      <c r="X32" t="b">
        <f t="shared" si="4"/>
        <v>0</v>
      </c>
      <c r="Y32" t="str">
        <f>IF(AND(ExportQuery13[[#This Row],[QuantityScrapped]]&gt;0,ExportQuery13[[#This Row],[ScrapReason]]=""),"TRUE","FALSE")</f>
        <v>FALSE</v>
      </c>
      <c r="Z32" s="4" t="str">
        <f t="shared" si="5"/>
        <v/>
      </c>
      <c r="AA32" s="4" t="str">
        <f t="shared" si="6"/>
        <v>Yes</v>
      </c>
    </row>
    <row r="33" spans="1:27" x14ac:dyDescent="0.25">
      <c r="A33" t="s">
        <v>56</v>
      </c>
      <c r="B33" t="s">
        <v>79</v>
      </c>
      <c r="C33">
        <v>8</v>
      </c>
      <c r="D33" s="1">
        <v>42797</v>
      </c>
      <c r="E33" t="s">
        <v>80</v>
      </c>
      <c r="F33">
        <v>0</v>
      </c>
      <c r="G33">
        <v>500017</v>
      </c>
      <c r="H33" t="s">
        <v>85</v>
      </c>
      <c r="I33">
        <v>179</v>
      </c>
      <c r="J33" t="s">
        <v>37</v>
      </c>
      <c r="K33">
        <v>450.25</v>
      </c>
      <c r="L33" s="1">
        <v>42797</v>
      </c>
      <c r="M33" t="s">
        <v>80</v>
      </c>
      <c r="N33">
        <v>150</v>
      </c>
      <c r="O33">
        <v>4</v>
      </c>
      <c r="P33" t="s">
        <v>41</v>
      </c>
      <c r="Q33" t="s">
        <v>26</v>
      </c>
      <c r="R33" t="s">
        <v>27</v>
      </c>
      <c r="S33">
        <v>0</v>
      </c>
      <c r="T33" t="b">
        <f t="shared" si="0"/>
        <v>0</v>
      </c>
      <c r="U33" t="str">
        <f t="shared" si="1"/>
        <v>FALSE</v>
      </c>
      <c r="V33" t="b">
        <f t="shared" si="2"/>
        <v>0</v>
      </c>
      <c r="W33" t="b">
        <f t="shared" si="3"/>
        <v>0</v>
      </c>
      <c r="X33" t="b">
        <f t="shared" si="4"/>
        <v>0</v>
      </c>
      <c r="Y33" t="str">
        <f>IF(AND(ExportQuery13[[#This Row],[QuantityScrapped]]&gt;0,ExportQuery13[[#This Row],[ScrapReason]]=""),"TRUE","FALSE")</f>
        <v>FALSE</v>
      </c>
      <c r="Z33" s="4" t="str">
        <f t="shared" si="5"/>
        <v/>
      </c>
      <c r="AA33" s="4" t="str">
        <f t="shared" si="6"/>
        <v>Yes</v>
      </c>
    </row>
    <row r="34" spans="1:27" x14ac:dyDescent="0.25">
      <c r="A34" t="s">
        <v>56</v>
      </c>
      <c r="B34" t="s">
        <v>79</v>
      </c>
      <c r="C34">
        <v>8</v>
      </c>
      <c r="D34" s="1">
        <v>42797</v>
      </c>
      <c r="E34" t="s">
        <v>80</v>
      </c>
      <c r="F34">
        <v>0</v>
      </c>
      <c r="G34">
        <v>500018</v>
      </c>
      <c r="H34" t="s">
        <v>86</v>
      </c>
      <c r="I34">
        <v>133</v>
      </c>
      <c r="J34" t="s">
        <v>37</v>
      </c>
      <c r="K34">
        <v>450.25</v>
      </c>
      <c r="L34" s="1">
        <v>42797</v>
      </c>
      <c r="M34" t="s">
        <v>80</v>
      </c>
      <c r="N34">
        <v>130</v>
      </c>
      <c r="Q34" t="s">
        <v>26</v>
      </c>
      <c r="R34" t="s">
        <v>27</v>
      </c>
      <c r="S34">
        <v>0</v>
      </c>
      <c r="T34" t="b">
        <f t="shared" si="0"/>
        <v>0</v>
      </c>
      <c r="U34" t="str">
        <f t="shared" si="1"/>
        <v>FALSE</v>
      </c>
      <c r="V34" t="b">
        <f t="shared" si="2"/>
        <v>0</v>
      </c>
      <c r="W34" t="b">
        <f t="shared" si="3"/>
        <v>0</v>
      </c>
      <c r="X34" t="b">
        <f t="shared" si="4"/>
        <v>0</v>
      </c>
      <c r="Y34" t="str">
        <f>IF(AND(ExportQuery13[[#This Row],[QuantityScrapped]]&gt;0,ExportQuery13[[#This Row],[ScrapReason]]=""),"TRUE","FALSE")</f>
        <v>FALSE</v>
      </c>
      <c r="Z34" s="4" t="str">
        <f t="shared" si="5"/>
        <v/>
      </c>
      <c r="AA34" s="4" t="str">
        <f t="shared" si="6"/>
        <v>Yes</v>
      </c>
    </row>
    <row r="35" spans="1:27" x14ac:dyDescent="0.25">
      <c r="A35" t="s">
        <v>56</v>
      </c>
      <c r="B35" t="s">
        <v>79</v>
      </c>
      <c r="C35">
        <v>8</v>
      </c>
      <c r="D35" s="1">
        <v>42797</v>
      </c>
      <c r="E35" t="s">
        <v>80</v>
      </c>
      <c r="F35">
        <v>0</v>
      </c>
      <c r="G35">
        <v>500023</v>
      </c>
      <c r="H35" t="s">
        <v>87</v>
      </c>
      <c r="I35">
        <v>123</v>
      </c>
      <c r="J35" t="s">
        <v>37</v>
      </c>
      <c r="K35">
        <v>199.99</v>
      </c>
      <c r="L35" s="1">
        <v>42797</v>
      </c>
      <c r="M35" t="s">
        <v>80</v>
      </c>
      <c r="N35">
        <v>123</v>
      </c>
      <c r="Q35" t="s">
        <v>26</v>
      </c>
      <c r="R35" t="s">
        <v>27</v>
      </c>
      <c r="S35">
        <v>0</v>
      </c>
      <c r="T35" t="b">
        <f t="shared" si="0"/>
        <v>0</v>
      </c>
      <c r="U35" t="str">
        <f t="shared" si="1"/>
        <v>FALSE</v>
      </c>
      <c r="V35" t="b">
        <f t="shared" si="2"/>
        <v>0</v>
      </c>
      <c r="W35" t="b">
        <f t="shared" si="3"/>
        <v>0</v>
      </c>
      <c r="X35" t="b">
        <f t="shared" si="4"/>
        <v>0</v>
      </c>
      <c r="Y35" t="str">
        <f>IF(AND(ExportQuery13[[#This Row],[QuantityScrapped]]&gt;0,ExportQuery13[[#This Row],[ScrapReason]]=""),"TRUE","FALSE")</f>
        <v>FALSE</v>
      </c>
      <c r="Z35" s="4" t="str">
        <f t="shared" si="5"/>
        <v/>
      </c>
      <c r="AA35" s="4" t="str">
        <f t="shared" si="6"/>
        <v>Yes</v>
      </c>
    </row>
    <row r="36" spans="1:27" x14ac:dyDescent="0.25">
      <c r="A36" t="s">
        <v>56</v>
      </c>
      <c r="B36" t="s">
        <v>79</v>
      </c>
      <c r="C36">
        <v>8</v>
      </c>
      <c r="D36" s="1">
        <v>42797</v>
      </c>
      <c r="E36" t="s">
        <v>80</v>
      </c>
      <c r="F36">
        <v>0</v>
      </c>
      <c r="G36">
        <v>500024</v>
      </c>
      <c r="H36" t="s">
        <v>88</v>
      </c>
      <c r="I36">
        <v>73</v>
      </c>
      <c r="J36" t="s">
        <v>37</v>
      </c>
      <c r="K36">
        <v>199.99</v>
      </c>
      <c r="L36" s="1">
        <v>42797</v>
      </c>
      <c r="M36" t="s">
        <v>80</v>
      </c>
      <c r="N36">
        <v>73</v>
      </c>
      <c r="Q36" t="s">
        <v>26</v>
      </c>
      <c r="R36" t="s">
        <v>27</v>
      </c>
      <c r="S36">
        <v>0</v>
      </c>
      <c r="T36" t="b">
        <f t="shared" si="0"/>
        <v>0</v>
      </c>
      <c r="U36" t="str">
        <f t="shared" si="1"/>
        <v>FALSE</v>
      </c>
      <c r="V36" t="b">
        <f t="shared" si="2"/>
        <v>0</v>
      </c>
      <c r="W36" t="b">
        <f t="shared" si="3"/>
        <v>0</v>
      </c>
      <c r="X36" t="b">
        <f t="shared" si="4"/>
        <v>0</v>
      </c>
      <c r="Y36" t="str">
        <f>IF(AND(ExportQuery13[[#This Row],[QuantityScrapped]]&gt;0,ExportQuery13[[#This Row],[ScrapReason]]=""),"TRUE","FALSE")</f>
        <v>FALSE</v>
      </c>
      <c r="Z36" s="4" t="str">
        <f t="shared" si="5"/>
        <v/>
      </c>
      <c r="AA36" s="4" t="str">
        <f t="shared" si="6"/>
        <v>Yes</v>
      </c>
    </row>
    <row r="37" spans="1:27" x14ac:dyDescent="0.25">
      <c r="A37" t="s">
        <v>89</v>
      </c>
      <c r="B37" t="s">
        <v>90</v>
      </c>
      <c r="C37">
        <v>9</v>
      </c>
      <c r="D37" s="1">
        <v>42798</v>
      </c>
      <c r="E37" t="s">
        <v>45</v>
      </c>
      <c r="F37">
        <v>1</v>
      </c>
      <c r="G37">
        <v>700003</v>
      </c>
      <c r="H37" t="s">
        <v>91</v>
      </c>
      <c r="I37">
        <v>97</v>
      </c>
      <c r="J37" t="s">
        <v>74</v>
      </c>
      <c r="K37">
        <v>5.99</v>
      </c>
      <c r="L37" s="1">
        <v>42795</v>
      </c>
      <c r="M37" t="s">
        <v>45</v>
      </c>
      <c r="N37">
        <v>97</v>
      </c>
      <c r="Q37" t="s">
        <v>38</v>
      </c>
      <c r="R37" t="s">
        <v>39</v>
      </c>
      <c r="S37">
        <v>2.5000000000000001E-2</v>
      </c>
      <c r="T37" t="b">
        <f t="shared" si="0"/>
        <v>0</v>
      </c>
      <c r="U37" t="str">
        <f t="shared" si="1"/>
        <v>FALSE</v>
      </c>
      <c r="V37" t="b">
        <f t="shared" si="2"/>
        <v>0</v>
      </c>
      <c r="W37" t="b">
        <f t="shared" si="3"/>
        <v>0</v>
      </c>
      <c r="X37" t="b">
        <f t="shared" si="4"/>
        <v>0</v>
      </c>
      <c r="Y37" t="str">
        <f>IF(AND(ExportQuery13[[#This Row],[QuantityScrapped]]&gt;0,ExportQuery13[[#This Row],[ScrapReason]]=""),"TRUE","FALSE")</f>
        <v>FALSE</v>
      </c>
      <c r="Z37" s="4" t="str">
        <f t="shared" si="5"/>
        <v/>
      </c>
      <c r="AA37" s="4" t="str">
        <f t="shared" si="6"/>
        <v>Yes</v>
      </c>
    </row>
    <row r="38" spans="1:27" x14ac:dyDescent="0.25">
      <c r="A38" t="s">
        <v>28</v>
      </c>
      <c r="B38" t="s">
        <v>92</v>
      </c>
      <c r="C38">
        <v>10</v>
      </c>
      <c r="D38" s="1">
        <v>42799</v>
      </c>
      <c r="E38" t="s">
        <v>72</v>
      </c>
      <c r="F38">
        <v>0</v>
      </c>
      <c r="G38">
        <v>800055</v>
      </c>
      <c r="H38" t="s">
        <v>93</v>
      </c>
      <c r="I38">
        <v>149</v>
      </c>
      <c r="J38" t="s">
        <v>31</v>
      </c>
      <c r="K38">
        <v>3.5</v>
      </c>
      <c r="L38" s="1">
        <v>42799</v>
      </c>
      <c r="M38" t="s">
        <v>72</v>
      </c>
      <c r="N38">
        <v>149</v>
      </c>
      <c r="O38">
        <v>25</v>
      </c>
      <c r="P38" t="s">
        <v>25</v>
      </c>
      <c r="Q38" t="s">
        <v>32</v>
      </c>
      <c r="R38" t="s">
        <v>33</v>
      </c>
      <c r="S38">
        <v>0.05</v>
      </c>
      <c r="T38" t="b">
        <f t="shared" si="0"/>
        <v>0</v>
      </c>
      <c r="U38" t="str">
        <f t="shared" si="1"/>
        <v>FALSE</v>
      </c>
      <c r="V38" t="b">
        <f t="shared" si="2"/>
        <v>0</v>
      </c>
      <c r="W38" t="b">
        <f t="shared" si="3"/>
        <v>0</v>
      </c>
      <c r="X38" t="b">
        <f t="shared" si="4"/>
        <v>0</v>
      </c>
      <c r="Y38" t="str">
        <f>IF(AND(ExportQuery13[[#This Row],[QuantityScrapped]]&gt;0,ExportQuery13[[#This Row],[ScrapReason]]=""),"TRUE","FALSE")</f>
        <v>FALSE</v>
      </c>
      <c r="Z38" s="4" t="str">
        <f t="shared" si="5"/>
        <v/>
      </c>
      <c r="AA38" s="4" t="str">
        <f t="shared" si="6"/>
        <v>Yes</v>
      </c>
    </row>
    <row r="39" spans="1:27" x14ac:dyDescent="0.25">
      <c r="A39" t="s">
        <v>28</v>
      </c>
      <c r="B39" t="s">
        <v>92</v>
      </c>
      <c r="C39">
        <v>10</v>
      </c>
      <c r="D39" s="1">
        <v>42799</v>
      </c>
      <c r="E39" t="s">
        <v>72</v>
      </c>
      <c r="F39">
        <v>0</v>
      </c>
      <c r="G39">
        <v>800056</v>
      </c>
      <c r="H39" t="s">
        <v>94</v>
      </c>
      <c r="I39">
        <v>123</v>
      </c>
      <c r="J39" t="s">
        <v>31</v>
      </c>
      <c r="K39">
        <v>3.5</v>
      </c>
      <c r="L39" s="1">
        <v>42799</v>
      </c>
      <c r="M39" t="s">
        <v>72</v>
      </c>
      <c r="N39">
        <v>123</v>
      </c>
      <c r="Q39" t="s">
        <v>32</v>
      </c>
      <c r="R39" t="s">
        <v>33</v>
      </c>
      <c r="S39">
        <v>0.05</v>
      </c>
      <c r="T39" t="b">
        <f t="shared" si="0"/>
        <v>0</v>
      </c>
      <c r="U39" t="str">
        <f t="shared" si="1"/>
        <v>FALSE</v>
      </c>
      <c r="V39" t="b">
        <f t="shared" si="2"/>
        <v>0</v>
      </c>
      <c r="W39" t="b">
        <f t="shared" si="3"/>
        <v>0</v>
      </c>
      <c r="X39" t="b">
        <f t="shared" si="4"/>
        <v>0</v>
      </c>
      <c r="Y39" t="str">
        <f>IF(AND(ExportQuery13[[#This Row],[QuantityScrapped]]&gt;0,ExportQuery13[[#This Row],[ScrapReason]]=""),"TRUE","FALSE")</f>
        <v>FALSE</v>
      </c>
      <c r="Z39" s="4" t="str">
        <f t="shared" si="5"/>
        <v/>
      </c>
      <c r="AA39" s="4" t="str">
        <f t="shared" si="6"/>
        <v>Yes</v>
      </c>
    </row>
    <row r="40" spans="1:27" x14ac:dyDescent="0.25">
      <c r="A40" t="s">
        <v>28</v>
      </c>
      <c r="B40" t="s">
        <v>92</v>
      </c>
      <c r="C40">
        <v>10</v>
      </c>
      <c r="D40" s="1">
        <v>42799</v>
      </c>
      <c r="E40" t="s">
        <v>72</v>
      </c>
      <c r="F40">
        <v>0</v>
      </c>
      <c r="G40">
        <v>800057</v>
      </c>
      <c r="H40" t="s">
        <v>95</v>
      </c>
      <c r="I40">
        <v>88</v>
      </c>
      <c r="J40" t="s">
        <v>31</v>
      </c>
      <c r="K40">
        <v>3.5</v>
      </c>
      <c r="L40" s="1">
        <v>42799</v>
      </c>
      <c r="M40" t="s">
        <v>96</v>
      </c>
      <c r="N40">
        <v>88</v>
      </c>
      <c r="Q40" t="s">
        <v>32</v>
      </c>
      <c r="R40" t="s">
        <v>33</v>
      </c>
      <c r="S40">
        <v>0.05</v>
      </c>
      <c r="T40" t="b">
        <f t="shared" si="0"/>
        <v>0</v>
      </c>
      <c r="U40" t="str">
        <f t="shared" si="1"/>
        <v>FALSE</v>
      </c>
      <c r="V40" t="b">
        <f t="shared" si="2"/>
        <v>0</v>
      </c>
      <c r="W40" t="b">
        <f t="shared" si="3"/>
        <v>0</v>
      </c>
      <c r="X40" t="b">
        <f t="shared" si="4"/>
        <v>0</v>
      </c>
      <c r="Y40" t="str">
        <f>IF(AND(ExportQuery13[[#This Row],[QuantityScrapped]]&gt;0,ExportQuery13[[#This Row],[ScrapReason]]=""),"TRUE","FALSE")</f>
        <v>FALSE</v>
      </c>
      <c r="Z40" s="4" t="str">
        <f t="shared" si="5"/>
        <v/>
      </c>
      <c r="AA40" s="4" t="str">
        <f t="shared" si="6"/>
        <v>Yes</v>
      </c>
    </row>
    <row r="41" spans="1:27" x14ac:dyDescent="0.25">
      <c r="A41" t="s">
        <v>28</v>
      </c>
      <c r="B41" t="s">
        <v>92</v>
      </c>
      <c r="C41">
        <v>10</v>
      </c>
      <c r="D41" s="1">
        <v>42799</v>
      </c>
      <c r="E41" t="s">
        <v>72</v>
      </c>
      <c r="F41">
        <v>0</v>
      </c>
      <c r="G41">
        <v>800058</v>
      </c>
      <c r="H41" t="s">
        <v>97</v>
      </c>
      <c r="I41">
        <v>122</v>
      </c>
      <c r="J41" t="s">
        <v>31</v>
      </c>
      <c r="K41">
        <v>3.5</v>
      </c>
      <c r="L41" s="1">
        <v>42799</v>
      </c>
      <c r="M41" t="s">
        <v>24</v>
      </c>
      <c r="N41">
        <v>122</v>
      </c>
      <c r="Q41" t="s">
        <v>32</v>
      </c>
      <c r="R41" t="s">
        <v>33</v>
      </c>
      <c r="S41">
        <v>0.05</v>
      </c>
      <c r="T41" t="b">
        <f t="shared" si="0"/>
        <v>0</v>
      </c>
      <c r="U41" t="str">
        <f t="shared" si="1"/>
        <v>FALSE</v>
      </c>
      <c r="V41" t="b">
        <f t="shared" si="2"/>
        <v>0</v>
      </c>
      <c r="W41" t="b">
        <f t="shared" si="3"/>
        <v>0</v>
      </c>
      <c r="X41" t="b">
        <f t="shared" si="4"/>
        <v>0</v>
      </c>
      <c r="Y41" t="str">
        <f>IF(AND(ExportQuery13[[#This Row],[QuantityScrapped]]&gt;0,ExportQuery13[[#This Row],[ScrapReason]]=""),"TRUE","FALSE")</f>
        <v>FALSE</v>
      </c>
      <c r="Z41" s="4" t="str">
        <f t="shared" si="5"/>
        <v/>
      </c>
      <c r="AA41" s="4" t="str">
        <f t="shared" si="6"/>
        <v>Yes</v>
      </c>
    </row>
    <row r="42" spans="1:27" x14ac:dyDescent="0.25">
      <c r="A42" t="s">
        <v>28</v>
      </c>
      <c r="B42" t="s">
        <v>92</v>
      </c>
      <c r="C42">
        <v>10</v>
      </c>
      <c r="D42" s="1">
        <v>42799</v>
      </c>
      <c r="E42" t="s">
        <v>72</v>
      </c>
      <c r="F42">
        <v>0</v>
      </c>
      <c r="G42">
        <v>800059</v>
      </c>
      <c r="H42" t="s">
        <v>98</v>
      </c>
      <c r="I42">
        <v>45</v>
      </c>
      <c r="J42" t="s">
        <v>31</v>
      </c>
      <c r="K42">
        <v>3.5</v>
      </c>
      <c r="L42" s="1">
        <v>42799</v>
      </c>
      <c r="M42" t="s">
        <v>72</v>
      </c>
      <c r="N42">
        <v>50</v>
      </c>
      <c r="Q42" t="s">
        <v>32</v>
      </c>
      <c r="R42" t="s">
        <v>33</v>
      </c>
      <c r="S42">
        <v>0.05</v>
      </c>
      <c r="T42" t="b">
        <f t="shared" si="0"/>
        <v>0</v>
      </c>
      <c r="U42" t="str">
        <f t="shared" si="1"/>
        <v>FALSE</v>
      </c>
      <c r="V42" t="b">
        <f t="shared" si="2"/>
        <v>0</v>
      </c>
      <c r="W42" t="b">
        <f t="shared" si="3"/>
        <v>0</v>
      </c>
      <c r="X42" t="b">
        <f t="shared" si="4"/>
        <v>0</v>
      </c>
      <c r="Y42" t="str">
        <f>IF(AND(ExportQuery13[[#This Row],[QuantityScrapped]]&gt;0,ExportQuery13[[#This Row],[ScrapReason]]=""),"TRUE","FALSE")</f>
        <v>FALSE</v>
      </c>
      <c r="Z42" s="4" t="str">
        <f t="shared" si="5"/>
        <v/>
      </c>
      <c r="AA42" s="4" t="str">
        <f t="shared" si="6"/>
        <v>Yes</v>
      </c>
    </row>
    <row r="43" spans="1:27" x14ac:dyDescent="0.25">
      <c r="A43" t="s">
        <v>28</v>
      </c>
      <c r="B43" t="s">
        <v>92</v>
      </c>
      <c r="C43">
        <v>10</v>
      </c>
      <c r="D43" s="1">
        <v>42799</v>
      </c>
      <c r="E43" t="s">
        <v>72</v>
      </c>
      <c r="F43">
        <v>0</v>
      </c>
      <c r="G43">
        <v>800063</v>
      </c>
      <c r="H43" t="s">
        <v>99</v>
      </c>
      <c r="I43">
        <v>30</v>
      </c>
      <c r="J43" t="s">
        <v>31</v>
      </c>
      <c r="K43">
        <v>3.5</v>
      </c>
      <c r="L43" s="1">
        <v>42799</v>
      </c>
      <c r="M43" t="s">
        <v>72</v>
      </c>
      <c r="N43">
        <v>30</v>
      </c>
      <c r="O43">
        <v>6</v>
      </c>
      <c r="P43" t="s">
        <v>69</v>
      </c>
      <c r="Q43" t="s">
        <v>32</v>
      </c>
      <c r="R43" t="s">
        <v>33</v>
      </c>
      <c r="S43">
        <v>0.05</v>
      </c>
      <c r="T43" t="b">
        <f t="shared" si="0"/>
        <v>0</v>
      </c>
      <c r="U43" t="str">
        <f t="shared" si="1"/>
        <v>FALSE</v>
      </c>
      <c r="V43" t="b">
        <f t="shared" si="2"/>
        <v>0</v>
      </c>
      <c r="W43" t="b">
        <f t="shared" si="3"/>
        <v>0</v>
      </c>
      <c r="X43" t="b">
        <f t="shared" si="4"/>
        <v>0</v>
      </c>
      <c r="Y43" t="str">
        <f>IF(AND(ExportQuery13[[#This Row],[QuantityScrapped]]&gt;0,ExportQuery13[[#This Row],[ScrapReason]]=""),"TRUE","FALSE")</f>
        <v>FALSE</v>
      </c>
      <c r="Z43" s="4" t="str">
        <f t="shared" si="5"/>
        <v/>
      </c>
      <c r="AA43" s="4" t="str">
        <f t="shared" si="6"/>
        <v>Yes</v>
      </c>
    </row>
    <row r="44" spans="1:27" x14ac:dyDescent="0.25">
      <c r="A44" t="s">
        <v>19</v>
      </c>
      <c r="B44" t="s">
        <v>20</v>
      </c>
      <c r="C44">
        <v>11</v>
      </c>
      <c r="D44" s="1">
        <v>42780</v>
      </c>
      <c r="E44" t="s">
        <v>21</v>
      </c>
      <c r="F44">
        <v>0</v>
      </c>
      <c r="G44">
        <v>200042</v>
      </c>
      <c r="H44" t="s">
        <v>100</v>
      </c>
      <c r="I44">
        <v>92</v>
      </c>
      <c r="J44" t="s">
        <v>23</v>
      </c>
      <c r="K44">
        <v>250</v>
      </c>
      <c r="L44" s="1">
        <v>42782</v>
      </c>
      <c r="M44" t="s">
        <v>21</v>
      </c>
      <c r="N44">
        <v>92</v>
      </c>
      <c r="Q44" t="s">
        <v>26</v>
      </c>
      <c r="R44" t="s">
        <v>27</v>
      </c>
      <c r="S44">
        <v>0</v>
      </c>
      <c r="T44" t="b">
        <f t="shared" si="0"/>
        <v>0</v>
      </c>
      <c r="U44" t="str">
        <f t="shared" si="1"/>
        <v>FALSE</v>
      </c>
      <c r="V44" t="b">
        <f t="shared" si="2"/>
        <v>0</v>
      </c>
      <c r="W44" t="b">
        <f t="shared" si="3"/>
        <v>0</v>
      </c>
      <c r="X44" t="b">
        <f t="shared" si="4"/>
        <v>0</v>
      </c>
      <c r="Y44" t="str">
        <f>IF(AND(ExportQuery13[[#This Row],[QuantityScrapped]]&gt;0,ExportQuery13[[#This Row],[ScrapReason]]=""),"TRUE","FALSE")</f>
        <v>FALSE</v>
      </c>
      <c r="Z44" s="4" t="str">
        <f t="shared" si="5"/>
        <v/>
      </c>
      <c r="AA44" s="4" t="str">
        <f t="shared" si="6"/>
        <v>Yes</v>
      </c>
    </row>
    <row r="45" spans="1:27" x14ac:dyDescent="0.25">
      <c r="A45" t="s">
        <v>19</v>
      </c>
      <c r="B45" t="s">
        <v>20</v>
      </c>
      <c r="C45">
        <v>11</v>
      </c>
      <c r="D45" s="1">
        <v>42780</v>
      </c>
      <c r="E45" t="s">
        <v>21</v>
      </c>
      <c r="F45">
        <v>0</v>
      </c>
      <c r="G45">
        <v>200043</v>
      </c>
      <c r="H45" t="s">
        <v>101</v>
      </c>
      <c r="I45">
        <v>45</v>
      </c>
      <c r="J45" t="s">
        <v>23</v>
      </c>
      <c r="K45">
        <v>799.99</v>
      </c>
      <c r="L45" s="1">
        <v>42782</v>
      </c>
      <c r="M45" t="s">
        <v>21</v>
      </c>
      <c r="N45">
        <v>30</v>
      </c>
      <c r="Q45" t="s">
        <v>26</v>
      </c>
      <c r="R45" t="s">
        <v>27</v>
      </c>
      <c r="S45">
        <v>0</v>
      </c>
      <c r="T45" t="b">
        <f t="shared" si="0"/>
        <v>0</v>
      </c>
      <c r="U45" t="str">
        <f t="shared" si="1"/>
        <v>FALSE</v>
      </c>
      <c r="V45" t="b">
        <f t="shared" si="2"/>
        <v>0</v>
      </c>
      <c r="W45" t="b">
        <f t="shared" si="3"/>
        <v>0</v>
      </c>
      <c r="X45" t="b">
        <f t="shared" si="4"/>
        <v>0</v>
      </c>
      <c r="Y45" t="str">
        <f>IF(AND(ExportQuery13[[#This Row],[QuantityScrapped]]&gt;0,ExportQuery13[[#This Row],[ScrapReason]]=""),"TRUE","FALSE")</f>
        <v>FALSE</v>
      </c>
      <c r="Z45" s="4" t="str">
        <f t="shared" si="5"/>
        <v/>
      </c>
      <c r="AA45" s="4" t="str">
        <f t="shared" si="6"/>
        <v>Yes</v>
      </c>
    </row>
    <row r="46" spans="1:27" x14ac:dyDescent="0.25">
      <c r="A46" t="s">
        <v>19</v>
      </c>
      <c r="B46" t="s">
        <v>102</v>
      </c>
      <c r="C46">
        <v>12</v>
      </c>
      <c r="D46" s="1">
        <v>42801</v>
      </c>
      <c r="E46" t="s">
        <v>103</v>
      </c>
      <c r="F46">
        <v>0</v>
      </c>
      <c r="G46">
        <v>900000</v>
      </c>
      <c r="H46" t="s">
        <v>104</v>
      </c>
      <c r="I46">
        <v>151</v>
      </c>
      <c r="J46" t="s">
        <v>37</v>
      </c>
      <c r="K46">
        <v>0.4</v>
      </c>
      <c r="L46" s="1">
        <v>42801</v>
      </c>
      <c r="M46" t="s">
        <v>103</v>
      </c>
      <c r="N46">
        <v>151</v>
      </c>
      <c r="Q46" t="s">
        <v>32</v>
      </c>
      <c r="R46" t="s">
        <v>33</v>
      </c>
      <c r="S46">
        <v>0.05</v>
      </c>
      <c r="T46" t="b">
        <f t="shared" si="0"/>
        <v>0</v>
      </c>
      <c r="U46" t="str">
        <f t="shared" si="1"/>
        <v>FALSE</v>
      </c>
      <c r="V46" t="b">
        <f t="shared" si="2"/>
        <v>0</v>
      </c>
      <c r="W46" t="b">
        <f t="shared" si="3"/>
        <v>0</v>
      </c>
      <c r="X46" t="b">
        <f t="shared" si="4"/>
        <v>0</v>
      </c>
      <c r="Y46" t="str">
        <f>IF(AND(ExportQuery13[[#This Row],[QuantityScrapped]]&gt;0,ExportQuery13[[#This Row],[ScrapReason]]=""),"TRUE","FALSE")</f>
        <v>FALSE</v>
      </c>
      <c r="Z46" s="4" t="str">
        <f t="shared" si="5"/>
        <v/>
      </c>
      <c r="AA46" s="4" t="str">
        <f t="shared" si="6"/>
        <v>Yes</v>
      </c>
    </row>
    <row r="47" spans="1:27" x14ac:dyDescent="0.25">
      <c r="A47" t="s">
        <v>19</v>
      </c>
      <c r="B47" t="s">
        <v>102</v>
      </c>
      <c r="C47">
        <v>12</v>
      </c>
      <c r="D47" s="1">
        <v>42801</v>
      </c>
      <c r="E47" t="s">
        <v>103</v>
      </c>
      <c r="F47">
        <v>0</v>
      </c>
      <c r="G47">
        <v>900001</v>
      </c>
      <c r="H47" t="s">
        <v>105</v>
      </c>
      <c r="I47">
        <v>15</v>
      </c>
      <c r="J47" t="s">
        <v>37</v>
      </c>
      <c r="K47">
        <v>1.75</v>
      </c>
      <c r="L47" s="1">
        <v>42801</v>
      </c>
      <c r="M47" t="s">
        <v>103</v>
      </c>
      <c r="N47">
        <v>15</v>
      </c>
      <c r="Q47" t="s">
        <v>32</v>
      </c>
      <c r="R47" t="s">
        <v>33</v>
      </c>
      <c r="S47">
        <v>0.05</v>
      </c>
      <c r="T47" t="b">
        <f t="shared" si="0"/>
        <v>0</v>
      </c>
      <c r="U47" t="str">
        <f t="shared" si="1"/>
        <v>FALSE</v>
      </c>
      <c r="V47" t="b">
        <f t="shared" si="2"/>
        <v>0</v>
      </c>
      <c r="W47" t="b">
        <f t="shared" si="3"/>
        <v>0</v>
      </c>
      <c r="X47" t="b">
        <f t="shared" si="4"/>
        <v>0</v>
      </c>
      <c r="Y47" t="str">
        <f>IF(AND(ExportQuery13[[#This Row],[QuantityScrapped]]&gt;0,ExportQuery13[[#This Row],[ScrapReason]]=""),"TRUE","FALSE")</f>
        <v>FALSE</v>
      </c>
      <c r="Z47" s="4" t="str">
        <f t="shared" si="5"/>
        <v/>
      </c>
      <c r="AA47" s="4" t="str">
        <f t="shared" si="6"/>
        <v>Yes</v>
      </c>
    </row>
    <row r="48" spans="1:27" x14ac:dyDescent="0.25">
      <c r="A48" t="s">
        <v>19</v>
      </c>
      <c r="B48" t="s">
        <v>102</v>
      </c>
      <c r="C48">
        <v>12</v>
      </c>
      <c r="D48" s="1">
        <v>42801</v>
      </c>
      <c r="E48" t="s">
        <v>103</v>
      </c>
      <c r="F48">
        <v>0</v>
      </c>
      <c r="G48">
        <v>900002</v>
      </c>
      <c r="H48" t="s">
        <v>106</v>
      </c>
      <c r="I48">
        <v>165</v>
      </c>
      <c r="J48" t="s">
        <v>37</v>
      </c>
      <c r="K48">
        <v>2.75</v>
      </c>
      <c r="L48" s="1">
        <v>42801</v>
      </c>
      <c r="M48" t="s">
        <v>103</v>
      </c>
      <c r="N48">
        <v>150</v>
      </c>
      <c r="O48">
        <v>1</v>
      </c>
      <c r="P48" t="s">
        <v>41</v>
      </c>
      <c r="Q48" t="s">
        <v>32</v>
      </c>
      <c r="R48" t="s">
        <v>33</v>
      </c>
      <c r="S48">
        <v>0.05</v>
      </c>
      <c r="T48" t="b">
        <f t="shared" si="0"/>
        <v>0</v>
      </c>
      <c r="U48" t="str">
        <f t="shared" si="1"/>
        <v>FALSE</v>
      </c>
      <c r="V48" t="b">
        <f t="shared" si="2"/>
        <v>0</v>
      </c>
      <c r="W48" t="b">
        <f t="shared" si="3"/>
        <v>0</v>
      </c>
      <c r="X48" t="b">
        <f t="shared" si="4"/>
        <v>0</v>
      </c>
      <c r="Y48" t="str">
        <f>IF(AND(ExportQuery13[[#This Row],[QuantityScrapped]]&gt;0,ExportQuery13[[#This Row],[ScrapReason]]=""),"TRUE","FALSE")</f>
        <v>FALSE</v>
      </c>
      <c r="Z48" s="4" t="str">
        <f t="shared" si="5"/>
        <v/>
      </c>
      <c r="AA48" s="4" t="str">
        <f t="shared" si="6"/>
        <v>Yes</v>
      </c>
    </row>
    <row r="49" spans="1:27" x14ac:dyDescent="0.25">
      <c r="A49" t="s">
        <v>19</v>
      </c>
      <c r="B49" t="s">
        <v>102</v>
      </c>
      <c r="C49">
        <v>12</v>
      </c>
      <c r="D49" s="1">
        <v>42801</v>
      </c>
      <c r="E49" t="s">
        <v>103</v>
      </c>
      <c r="F49">
        <v>0</v>
      </c>
      <c r="G49">
        <v>900003</v>
      </c>
      <c r="H49" t="s">
        <v>107</v>
      </c>
      <c r="I49">
        <v>14</v>
      </c>
      <c r="J49" t="s">
        <v>37</v>
      </c>
      <c r="K49">
        <v>0.4</v>
      </c>
      <c r="L49" s="1">
        <v>42801</v>
      </c>
      <c r="M49" t="s">
        <v>103</v>
      </c>
      <c r="N49">
        <v>14</v>
      </c>
      <c r="Q49" t="s">
        <v>32</v>
      </c>
      <c r="R49" t="s">
        <v>33</v>
      </c>
      <c r="S49">
        <v>0.05</v>
      </c>
      <c r="T49" t="b">
        <f t="shared" si="0"/>
        <v>0</v>
      </c>
      <c r="U49" t="str">
        <f t="shared" si="1"/>
        <v>FALSE</v>
      </c>
      <c r="V49" t="b">
        <f t="shared" si="2"/>
        <v>0</v>
      </c>
      <c r="W49" t="b">
        <f t="shared" si="3"/>
        <v>0</v>
      </c>
      <c r="X49" t="b">
        <f t="shared" si="4"/>
        <v>0</v>
      </c>
      <c r="Y49" t="str">
        <f>IF(AND(ExportQuery13[[#This Row],[QuantityScrapped]]&gt;0,ExportQuery13[[#This Row],[ScrapReason]]=""),"TRUE","FALSE")</f>
        <v>FALSE</v>
      </c>
      <c r="Z49" s="4" t="str">
        <f t="shared" si="5"/>
        <v/>
      </c>
      <c r="AA49" s="4" t="str">
        <f t="shared" si="6"/>
        <v>Yes</v>
      </c>
    </row>
    <row r="50" spans="1:27" x14ac:dyDescent="0.25">
      <c r="A50" t="s">
        <v>19</v>
      </c>
      <c r="B50" t="s">
        <v>102</v>
      </c>
      <c r="C50">
        <v>12</v>
      </c>
      <c r="D50" s="1">
        <v>42801</v>
      </c>
      <c r="E50" t="s">
        <v>103</v>
      </c>
      <c r="F50">
        <v>0</v>
      </c>
      <c r="G50">
        <v>900004</v>
      </c>
      <c r="H50" t="s">
        <v>108</v>
      </c>
      <c r="I50">
        <v>22</v>
      </c>
      <c r="J50" t="s">
        <v>37</v>
      </c>
      <c r="K50">
        <v>1.75</v>
      </c>
      <c r="L50" s="1">
        <v>42801</v>
      </c>
      <c r="M50" t="s">
        <v>103</v>
      </c>
      <c r="N50">
        <v>22</v>
      </c>
      <c r="Q50" t="s">
        <v>32</v>
      </c>
      <c r="R50" t="s">
        <v>33</v>
      </c>
      <c r="S50">
        <v>0.05</v>
      </c>
      <c r="T50" t="b">
        <f t="shared" si="0"/>
        <v>0</v>
      </c>
      <c r="U50" t="str">
        <f t="shared" si="1"/>
        <v>FALSE</v>
      </c>
      <c r="V50" t="b">
        <f t="shared" si="2"/>
        <v>0</v>
      </c>
      <c r="W50" t="b">
        <f t="shared" si="3"/>
        <v>0</v>
      </c>
      <c r="X50" t="b">
        <f t="shared" si="4"/>
        <v>0</v>
      </c>
      <c r="Y50" t="str">
        <f>IF(AND(ExportQuery13[[#This Row],[QuantityScrapped]]&gt;0,ExportQuery13[[#This Row],[ScrapReason]]=""),"TRUE","FALSE")</f>
        <v>FALSE</v>
      </c>
      <c r="Z50" s="4" t="str">
        <f t="shared" si="5"/>
        <v/>
      </c>
      <c r="AA50" s="4" t="str">
        <f t="shared" si="6"/>
        <v>Yes</v>
      </c>
    </row>
    <row r="51" spans="1:27" x14ac:dyDescent="0.25">
      <c r="A51" t="s">
        <v>19</v>
      </c>
      <c r="B51" t="s">
        <v>102</v>
      </c>
      <c r="C51">
        <v>12</v>
      </c>
      <c r="D51" s="1">
        <v>42801</v>
      </c>
      <c r="E51" t="s">
        <v>103</v>
      </c>
      <c r="F51">
        <v>0</v>
      </c>
      <c r="G51">
        <v>900005</v>
      </c>
      <c r="H51" t="s">
        <v>109</v>
      </c>
      <c r="I51">
        <v>63</v>
      </c>
      <c r="J51" t="s">
        <v>37</v>
      </c>
      <c r="K51">
        <v>2.75</v>
      </c>
      <c r="L51" s="1">
        <v>42801</v>
      </c>
      <c r="M51" t="s">
        <v>103</v>
      </c>
      <c r="N51">
        <v>63</v>
      </c>
      <c r="Q51" t="s">
        <v>32</v>
      </c>
      <c r="R51" t="s">
        <v>33</v>
      </c>
      <c r="S51">
        <v>0.05</v>
      </c>
      <c r="T51" t="b">
        <f t="shared" si="0"/>
        <v>0</v>
      </c>
      <c r="U51" t="str">
        <f t="shared" si="1"/>
        <v>FALSE</v>
      </c>
      <c r="V51" t="b">
        <f t="shared" si="2"/>
        <v>0</v>
      </c>
      <c r="W51" t="b">
        <f t="shared" si="3"/>
        <v>0</v>
      </c>
      <c r="X51" t="b">
        <f t="shared" si="4"/>
        <v>0</v>
      </c>
      <c r="Y51" t="str">
        <f>IF(AND(ExportQuery13[[#This Row],[QuantityScrapped]]&gt;0,ExportQuery13[[#This Row],[ScrapReason]]=""),"TRUE","FALSE")</f>
        <v>FALSE</v>
      </c>
      <c r="Z51" s="4" t="str">
        <f t="shared" si="5"/>
        <v/>
      </c>
      <c r="AA51" s="4" t="str">
        <f t="shared" si="6"/>
        <v>Yes</v>
      </c>
    </row>
    <row r="52" spans="1:27" x14ac:dyDescent="0.25">
      <c r="A52" t="s">
        <v>19</v>
      </c>
      <c r="B52" t="s">
        <v>102</v>
      </c>
      <c r="C52">
        <v>12</v>
      </c>
      <c r="D52" s="1">
        <v>42801</v>
      </c>
      <c r="E52" t="s">
        <v>103</v>
      </c>
      <c r="F52">
        <v>0</v>
      </c>
      <c r="G52">
        <v>900006</v>
      </c>
      <c r="H52" t="s">
        <v>110</v>
      </c>
      <c r="I52">
        <v>182</v>
      </c>
      <c r="J52" t="s">
        <v>37</v>
      </c>
      <c r="K52">
        <v>0.4</v>
      </c>
      <c r="L52" s="1">
        <v>42801</v>
      </c>
      <c r="M52" t="s">
        <v>103</v>
      </c>
      <c r="N52">
        <v>182</v>
      </c>
      <c r="O52">
        <v>25</v>
      </c>
      <c r="P52" t="s">
        <v>25</v>
      </c>
      <c r="Q52" t="s">
        <v>32</v>
      </c>
      <c r="R52" t="s">
        <v>33</v>
      </c>
      <c r="S52">
        <v>0.05</v>
      </c>
      <c r="T52" t="b">
        <f t="shared" si="0"/>
        <v>0</v>
      </c>
      <c r="U52" t="str">
        <f t="shared" si="1"/>
        <v>FALSE</v>
      </c>
      <c r="V52" t="b">
        <f t="shared" si="2"/>
        <v>0</v>
      </c>
      <c r="W52" t="b">
        <f t="shared" si="3"/>
        <v>0</v>
      </c>
      <c r="X52" t="b">
        <f t="shared" si="4"/>
        <v>0</v>
      </c>
      <c r="Y52" t="str">
        <f>IF(AND(ExportQuery13[[#This Row],[QuantityScrapped]]&gt;0,ExportQuery13[[#This Row],[ScrapReason]]=""),"TRUE","FALSE")</f>
        <v>FALSE</v>
      </c>
      <c r="Z52" s="4" t="str">
        <f t="shared" si="5"/>
        <v/>
      </c>
      <c r="AA52" s="4" t="str">
        <f t="shared" si="6"/>
        <v>Yes</v>
      </c>
    </row>
    <row r="53" spans="1:27" x14ac:dyDescent="0.25">
      <c r="A53" t="s">
        <v>19</v>
      </c>
      <c r="B53" t="s">
        <v>102</v>
      </c>
      <c r="C53">
        <v>12</v>
      </c>
      <c r="D53" s="1">
        <v>42801</v>
      </c>
      <c r="E53" t="s">
        <v>103</v>
      </c>
      <c r="F53">
        <v>0</v>
      </c>
      <c r="G53">
        <v>900007</v>
      </c>
      <c r="H53" t="s">
        <v>111</v>
      </c>
      <c r="I53">
        <v>105</v>
      </c>
      <c r="J53" t="s">
        <v>37</v>
      </c>
      <c r="K53">
        <v>1.75</v>
      </c>
      <c r="L53" s="1">
        <v>42801</v>
      </c>
      <c r="M53" t="s">
        <v>103</v>
      </c>
      <c r="N53">
        <v>100</v>
      </c>
      <c r="Q53" t="s">
        <v>32</v>
      </c>
      <c r="R53" t="s">
        <v>33</v>
      </c>
      <c r="S53">
        <v>0.05</v>
      </c>
      <c r="T53" t="b">
        <f t="shared" si="0"/>
        <v>0</v>
      </c>
      <c r="U53" t="str">
        <f t="shared" si="1"/>
        <v>FALSE</v>
      </c>
      <c r="V53" t="b">
        <f t="shared" si="2"/>
        <v>0</v>
      </c>
      <c r="W53" t="b">
        <f t="shared" si="3"/>
        <v>0</v>
      </c>
      <c r="X53" t="b">
        <f t="shared" si="4"/>
        <v>0</v>
      </c>
      <c r="Y53" t="str">
        <f>IF(AND(ExportQuery13[[#This Row],[QuantityScrapped]]&gt;0,ExportQuery13[[#This Row],[ScrapReason]]=""),"TRUE","FALSE")</f>
        <v>FALSE</v>
      </c>
      <c r="Z53" s="4" t="str">
        <f t="shared" si="5"/>
        <v/>
      </c>
      <c r="AA53" s="4" t="str">
        <f t="shared" si="6"/>
        <v>Yes</v>
      </c>
    </row>
    <row r="54" spans="1:27" x14ac:dyDescent="0.25">
      <c r="A54" t="s">
        <v>19</v>
      </c>
      <c r="B54" t="s">
        <v>102</v>
      </c>
      <c r="C54">
        <v>12</v>
      </c>
      <c r="D54" s="1">
        <v>42801</v>
      </c>
      <c r="E54" t="s">
        <v>103</v>
      </c>
      <c r="F54">
        <v>0</v>
      </c>
      <c r="G54">
        <v>900008</v>
      </c>
      <c r="H54" t="s">
        <v>112</v>
      </c>
      <c r="I54">
        <v>194</v>
      </c>
      <c r="J54" t="s">
        <v>37</v>
      </c>
      <c r="K54">
        <v>2.75</v>
      </c>
      <c r="L54" s="1">
        <v>42801</v>
      </c>
      <c r="M54" t="s">
        <v>103</v>
      </c>
      <c r="N54">
        <v>194</v>
      </c>
      <c r="Q54" t="s">
        <v>32</v>
      </c>
      <c r="R54" t="s">
        <v>33</v>
      </c>
      <c r="S54">
        <v>0.05</v>
      </c>
      <c r="T54" t="b">
        <f t="shared" si="0"/>
        <v>0</v>
      </c>
      <c r="U54" t="str">
        <f t="shared" si="1"/>
        <v>FALSE</v>
      </c>
      <c r="V54" t="b">
        <f t="shared" si="2"/>
        <v>0</v>
      </c>
      <c r="W54" t="b">
        <f t="shared" si="3"/>
        <v>0</v>
      </c>
      <c r="X54" t="b">
        <f t="shared" si="4"/>
        <v>0</v>
      </c>
      <c r="Y54" t="str">
        <f>IF(AND(ExportQuery13[[#This Row],[QuantityScrapped]]&gt;0,ExportQuery13[[#This Row],[ScrapReason]]=""),"TRUE","FALSE")</f>
        <v>FALSE</v>
      </c>
      <c r="Z54" s="4" t="str">
        <f t="shared" si="5"/>
        <v/>
      </c>
      <c r="AA54" s="4" t="str">
        <f t="shared" si="6"/>
        <v>Yes</v>
      </c>
    </row>
    <row r="55" spans="1:27" x14ac:dyDescent="0.25">
      <c r="A55" t="s">
        <v>34</v>
      </c>
      <c r="B55" t="s">
        <v>113</v>
      </c>
      <c r="C55">
        <v>13</v>
      </c>
      <c r="D55" s="1">
        <v>42777</v>
      </c>
      <c r="E55" t="s">
        <v>45</v>
      </c>
      <c r="F55">
        <v>0</v>
      </c>
      <c r="G55">
        <v>150025</v>
      </c>
      <c r="H55" t="s">
        <v>114</v>
      </c>
      <c r="I55">
        <v>102</v>
      </c>
      <c r="J55" t="s">
        <v>23</v>
      </c>
      <c r="K55">
        <v>8.99</v>
      </c>
      <c r="L55" s="1">
        <v>42777</v>
      </c>
      <c r="M55" t="s">
        <v>45</v>
      </c>
      <c r="N55">
        <v>102</v>
      </c>
      <c r="Q55" t="s">
        <v>38</v>
      </c>
      <c r="R55" t="s">
        <v>39</v>
      </c>
      <c r="S55">
        <v>2.5000000000000001E-2</v>
      </c>
      <c r="T55" t="b">
        <f t="shared" si="0"/>
        <v>0</v>
      </c>
      <c r="U55" t="str">
        <f t="shared" si="1"/>
        <v>FALSE</v>
      </c>
      <c r="V55" t="b">
        <f t="shared" si="2"/>
        <v>0</v>
      </c>
      <c r="W55" t="b">
        <f t="shared" si="3"/>
        <v>0</v>
      </c>
      <c r="X55" t="b">
        <f t="shared" si="4"/>
        <v>0</v>
      </c>
      <c r="Y55" t="str">
        <f>IF(AND(ExportQuery13[[#This Row],[QuantityScrapped]]&gt;0,ExportQuery13[[#This Row],[ScrapReason]]=""),"TRUE","FALSE")</f>
        <v>FALSE</v>
      </c>
      <c r="Z55" s="4" t="str">
        <f t="shared" si="5"/>
        <v/>
      </c>
      <c r="AA55" s="4" t="str">
        <f t="shared" si="6"/>
        <v>Yes</v>
      </c>
    </row>
    <row r="56" spans="1:27" x14ac:dyDescent="0.25">
      <c r="A56" t="s">
        <v>28</v>
      </c>
      <c r="B56" t="s">
        <v>115</v>
      </c>
      <c r="C56">
        <v>14</v>
      </c>
      <c r="D56" s="1">
        <v>42803</v>
      </c>
      <c r="E56" t="s">
        <v>63</v>
      </c>
      <c r="F56">
        <v>0</v>
      </c>
      <c r="G56">
        <v>160012</v>
      </c>
      <c r="H56" t="s">
        <v>116</v>
      </c>
      <c r="I56">
        <v>92</v>
      </c>
      <c r="J56" t="s">
        <v>74</v>
      </c>
      <c r="K56">
        <v>2.99</v>
      </c>
      <c r="L56" s="1">
        <v>42803</v>
      </c>
      <c r="M56" t="s">
        <v>63</v>
      </c>
      <c r="N56">
        <v>92</v>
      </c>
      <c r="Q56" t="s">
        <v>38</v>
      </c>
      <c r="R56" t="s">
        <v>39</v>
      </c>
      <c r="S56">
        <v>2.5000000000000001E-2</v>
      </c>
      <c r="T56" t="b">
        <f t="shared" si="0"/>
        <v>0</v>
      </c>
      <c r="U56" t="str">
        <f t="shared" si="1"/>
        <v>FALSE</v>
      </c>
      <c r="V56" t="b">
        <f t="shared" si="2"/>
        <v>0</v>
      </c>
      <c r="W56" t="b">
        <f t="shared" si="3"/>
        <v>0</v>
      </c>
      <c r="X56" t="b">
        <f t="shared" si="4"/>
        <v>0</v>
      </c>
      <c r="Y56" t="str">
        <f>IF(AND(ExportQuery13[[#This Row],[QuantityScrapped]]&gt;0,ExportQuery13[[#This Row],[ScrapReason]]=""),"TRUE","FALSE")</f>
        <v>FALSE</v>
      </c>
      <c r="Z56" s="4" t="str">
        <f t="shared" si="5"/>
        <v/>
      </c>
      <c r="AA56" s="4" t="str">
        <f t="shared" si="6"/>
        <v>Yes</v>
      </c>
    </row>
    <row r="57" spans="1:27" x14ac:dyDescent="0.25">
      <c r="A57" t="s">
        <v>28</v>
      </c>
      <c r="B57" t="s">
        <v>115</v>
      </c>
      <c r="C57">
        <v>14</v>
      </c>
      <c r="D57" s="1">
        <v>42803</v>
      </c>
      <c r="E57" t="s">
        <v>63</v>
      </c>
      <c r="F57">
        <v>0</v>
      </c>
      <c r="G57">
        <v>160013</v>
      </c>
      <c r="H57" t="s">
        <v>117</v>
      </c>
      <c r="I57">
        <v>70</v>
      </c>
      <c r="J57" t="s">
        <v>74</v>
      </c>
      <c r="K57">
        <v>3.54</v>
      </c>
      <c r="L57" s="1">
        <v>42803</v>
      </c>
      <c r="M57" t="s">
        <v>63</v>
      </c>
      <c r="N57">
        <v>80</v>
      </c>
      <c r="Q57" t="s">
        <v>38</v>
      </c>
      <c r="R57" t="s">
        <v>39</v>
      </c>
      <c r="S57">
        <v>2.5000000000000001E-2</v>
      </c>
      <c r="T57" t="b">
        <f t="shared" si="0"/>
        <v>0</v>
      </c>
      <c r="U57" t="str">
        <f t="shared" si="1"/>
        <v>FALSE</v>
      </c>
      <c r="V57" t="b">
        <f t="shared" si="2"/>
        <v>0</v>
      </c>
      <c r="W57" t="b">
        <f t="shared" si="3"/>
        <v>0</v>
      </c>
      <c r="X57" t="b">
        <f t="shared" si="4"/>
        <v>0</v>
      </c>
      <c r="Y57" t="str">
        <f>IF(AND(ExportQuery13[[#This Row],[QuantityScrapped]]&gt;0,ExportQuery13[[#This Row],[ScrapReason]]=""),"TRUE","FALSE")</f>
        <v>FALSE</v>
      </c>
      <c r="Z57" s="4" t="str">
        <f t="shared" si="5"/>
        <v/>
      </c>
      <c r="AA57" s="4" t="str">
        <f t="shared" si="6"/>
        <v>Yes</v>
      </c>
    </row>
    <row r="58" spans="1:27" x14ac:dyDescent="0.25">
      <c r="A58" t="s">
        <v>28</v>
      </c>
      <c r="B58" t="s">
        <v>115</v>
      </c>
      <c r="C58">
        <v>14</v>
      </c>
      <c r="D58" s="1">
        <v>42803</v>
      </c>
      <c r="E58" t="s">
        <v>63</v>
      </c>
      <c r="F58">
        <v>0</v>
      </c>
      <c r="G58">
        <v>160014</v>
      </c>
      <c r="H58" t="s">
        <v>118</v>
      </c>
      <c r="I58">
        <v>189</v>
      </c>
      <c r="J58" t="s">
        <v>74</v>
      </c>
      <c r="K58">
        <v>5.64</v>
      </c>
      <c r="L58" s="1">
        <v>42803</v>
      </c>
      <c r="M58" t="s">
        <v>63</v>
      </c>
      <c r="N58">
        <v>189</v>
      </c>
      <c r="Q58" t="s">
        <v>38</v>
      </c>
      <c r="R58" t="s">
        <v>39</v>
      </c>
      <c r="S58">
        <v>2.5000000000000001E-2</v>
      </c>
      <c r="T58" t="b">
        <f t="shared" si="0"/>
        <v>0</v>
      </c>
      <c r="U58" t="str">
        <f t="shared" si="1"/>
        <v>FALSE</v>
      </c>
      <c r="V58" t="b">
        <f t="shared" si="2"/>
        <v>0</v>
      </c>
      <c r="W58" t="b">
        <f t="shared" si="3"/>
        <v>0</v>
      </c>
      <c r="X58" t="b">
        <f t="shared" si="4"/>
        <v>0</v>
      </c>
      <c r="Y58" t="str">
        <f>IF(AND(ExportQuery13[[#This Row],[QuantityScrapped]]&gt;0,ExportQuery13[[#This Row],[ScrapReason]]=""),"TRUE","FALSE")</f>
        <v>FALSE</v>
      </c>
      <c r="Z58" s="4" t="str">
        <f t="shared" si="5"/>
        <v/>
      </c>
      <c r="AA58" s="4" t="str">
        <f t="shared" si="6"/>
        <v>Yes</v>
      </c>
    </row>
    <row r="59" spans="1:27" x14ac:dyDescent="0.25">
      <c r="A59" t="s">
        <v>119</v>
      </c>
      <c r="B59" t="s">
        <v>120</v>
      </c>
      <c r="C59">
        <v>15</v>
      </c>
      <c r="D59" s="1">
        <v>42804</v>
      </c>
      <c r="E59" t="s">
        <v>103</v>
      </c>
      <c r="F59">
        <v>2</v>
      </c>
      <c r="G59">
        <v>180015</v>
      </c>
      <c r="H59" t="s">
        <v>121</v>
      </c>
      <c r="I59">
        <v>182</v>
      </c>
      <c r="J59" t="s">
        <v>23</v>
      </c>
      <c r="K59">
        <v>2.4849999999999999</v>
      </c>
      <c r="L59" s="1">
        <v>42809</v>
      </c>
      <c r="M59" t="s">
        <v>47</v>
      </c>
      <c r="N59">
        <v>182</v>
      </c>
      <c r="O59">
        <v>2</v>
      </c>
      <c r="P59" t="s">
        <v>69</v>
      </c>
      <c r="Q59" t="s">
        <v>38</v>
      </c>
      <c r="R59" t="s">
        <v>39</v>
      </c>
      <c r="S59">
        <v>2.5000000000000001E-2</v>
      </c>
      <c r="T59" t="b">
        <f t="shared" si="0"/>
        <v>0</v>
      </c>
      <c r="U59" t="str">
        <f t="shared" si="1"/>
        <v>FALSE</v>
      </c>
      <c r="V59" t="b">
        <f t="shared" si="2"/>
        <v>0</v>
      </c>
      <c r="W59" t="b">
        <f t="shared" si="3"/>
        <v>0</v>
      </c>
      <c r="X59" t="b">
        <f t="shared" si="4"/>
        <v>0</v>
      </c>
      <c r="Y59" t="str">
        <f>IF(AND(ExportQuery13[[#This Row],[QuantityScrapped]]&gt;0,ExportQuery13[[#This Row],[ScrapReason]]=""),"TRUE","FALSE")</f>
        <v>FALSE</v>
      </c>
      <c r="Z59" s="4" t="str">
        <f t="shared" si="5"/>
        <v/>
      </c>
      <c r="AA59" s="4" t="str">
        <f t="shared" si="6"/>
        <v>Yes</v>
      </c>
    </row>
    <row r="60" spans="1:27" x14ac:dyDescent="0.25">
      <c r="A60" t="s">
        <v>70</v>
      </c>
      <c r="B60" t="s">
        <v>122</v>
      </c>
      <c r="C60">
        <v>16</v>
      </c>
      <c r="D60" s="1">
        <v>42805</v>
      </c>
      <c r="E60" t="s">
        <v>45</v>
      </c>
      <c r="F60">
        <v>0</v>
      </c>
      <c r="G60">
        <v>100022</v>
      </c>
      <c r="H60" t="s">
        <v>123</v>
      </c>
      <c r="I60">
        <v>99</v>
      </c>
      <c r="J60" t="s">
        <v>74</v>
      </c>
      <c r="K60">
        <v>4.99</v>
      </c>
      <c r="L60" s="1">
        <v>42805</v>
      </c>
      <c r="M60" t="s">
        <v>45</v>
      </c>
      <c r="N60">
        <v>99</v>
      </c>
      <c r="Q60" t="s">
        <v>32</v>
      </c>
      <c r="R60" t="s">
        <v>33</v>
      </c>
      <c r="S60">
        <v>0.05</v>
      </c>
      <c r="T60" t="b">
        <f t="shared" si="0"/>
        <v>0</v>
      </c>
      <c r="U60" t="str">
        <f t="shared" si="1"/>
        <v>FALSE</v>
      </c>
      <c r="V60" t="b">
        <f t="shared" si="2"/>
        <v>0</v>
      </c>
      <c r="W60" t="b">
        <f t="shared" si="3"/>
        <v>0</v>
      </c>
      <c r="X60" t="b">
        <f t="shared" si="4"/>
        <v>0</v>
      </c>
      <c r="Y60" t="str">
        <f>IF(AND(ExportQuery13[[#This Row],[QuantityScrapped]]&gt;0,ExportQuery13[[#This Row],[ScrapReason]]=""),"TRUE","FALSE")</f>
        <v>FALSE</v>
      </c>
      <c r="Z60" s="4" t="str">
        <f t="shared" si="5"/>
        <v/>
      </c>
      <c r="AA60" s="4" t="str">
        <f t="shared" si="6"/>
        <v>Yes</v>
      </c>
    </row>
    <row r="61" spans="1:27" x14ac:dyDescent="0.25">
      <c r="A61" t="s">
        <v>70</v>
      </c>
      <c r="B61" t="s">
        <v>122</v>
      </c>
      <c r="C61">
        <v>16</v>
      </c>
      <c r="D61" s="1">
        <v>42805</v>
      </c>
      <c r="E61" t="s">
        <v>45</v>
      </c>
      <c r="F61">
        <v>0</v>
      </c>
      <c r="G61">
        <v>100023</v>
      </c>
      <c r="H61" t="s">
        <v>124</v>
      </c>
      <c r="I61">
        <v>177</v>
      </c>
      <c r="J61" t="s">
        <v>74</v>
      </c>
      <c r="K61">
        <v>3.99</v>
      </c>
      <c r="L61" s="1">
        <v>42805</v>
      </c>
      <c r="M61" t="s">
        <v>45</v>
      </c>
      <c r="N61">
        <v>180</v>
      </c>
      <c r="Q61" t="s">
        <v>38</v>
      </c>
      <c r="R61" t="s">
        <v>39</v>
      </c>
      <c r="S61">
        <v>2.5000000000000001E-2</v>
      </c>
      <c r="T61" t="b">
        <f t="shared" si="0"/>
        <v>0</v>
      </c>
      <c r="U61" t="str">
        <f t="shared" si="1"/>
        <v>FALSE</v>
      </c>
      <c r="V61" t="b">
        <f t="shared" si="2"/>
        <v>0</v>
      </c>
      <c r="W61" t="b">
        <f t="shared" si="3"/>
        <v>0</v>
      </c>
      <c r="X61" t="b">
        <f t="shared" si="4"/>
        <v>0</v>
      </c>
      <c r="Y61" t="str">
        <f>IF(AND(ExportQuery13[[#This Row],[QuantityScrapped]]&gt;0,ExportQuery13[[#This Row],[ScrapReason]]=""),"TRUE","FALSE")</f>
        <v>FALSE</v>
      </c>
      <c r="Z61" s="4" t="str">
        <f t="shared" si="5"/>
        <v/>
      </c>
      <c r="AA61" s="4" t="str">
        <f t="shared" si="6"/>
        <v>Yes</v>
      </c>
    </row>
    <row r="62" spans="1:27" x14ac:dyDescent="0.25">
      <c r="A62" t="s">
        <v>70</v>
      </c>
      <c r="B62" t="s">
        <v>122</v>
      </c>
      <c r="C62">
        <v>16</v>
      </c>
      <c r="D62" s="1">
        <v>42805</v>
      </c>
      <c r="E62" t="s">
        <v>45</v>
      </c>
      <c r="F62">
        <v>0</v>
      </c>
      <c r="G62">
        <v>100024</v>
      </c>
      <c r="H62" t="s">
        <v>125</v>
      </c>
      <c r="I62">
        <v>95</v>
      </c>
      <c r="J62" t="s">
        <v>74</v>
      </c>
      <c r="K62">
        <v>5.99</v>
      </c>
      <c r="L62" s="1">
        <v>42805</v>
      </c>
      <c r="M62" t="s">
        <v>45</v>
      </c>
      <c r="N62">
        <v>95</v>
      </c>
      <c r="Q62" t="s">
        <v>38</v>
      </c>
      <c r="R62" t="s">
        <v>39</v>
      </c>
      <c r="S62">
        <v>2.5000000000000001E-2</v>
      </c>
      <c r="T62" t="b">
        <f t="shared" si="0"/>
        <v>0</v>
      </c>
      <c r="U62" t="str">
        <f t="shared" si="1"/>
        <v>FALSE</v>
      </c>
      <c r="V62" t="b">
        <f t="shared" si="2"/>
        <v>0</v>
      </c>
      <c r="W62" t="b">
        <f t="shared" si="3"/>
        <v>0</v>
      </c>
      <c r="X62" t="b">
        <f t="shared" si="4"/>
        <v>0</v>
      </c>
      <c r="Y62" t="str">
        <f>IF(AND(ExportQuery13[[#This Row],[QuantityScrapped]]&gt;0,ExportQuery13[[#This Row],[ScrapReason]]=""),"TRUE","FALSE")</f>
        <v>FALSE</v>
      </c>
      <c r="Z62" s="4" t="str">
        <f t="shared" si="5"/>
        <v/>
      </c>
      <c r="AA62" s="4" t="str">
        <f t="shared" si="6"/>
        <v>Yes</v>
      </c>
    </row>
    <row r="63" spans="1:27" x14ac:dyDescent="0.25">
      <c r="A63" t="s">
        <v>70</v>
      </c>
      <c r="B63" t="s">
        <v>122</v>
      </c>
      <c r="C63">
        <v>16</v>
      </c>
      <c r="D63" s="1">
        <v>42805</v>
      </c>
      <c r="E63" t="s">
        <v>45</v>
      </c>
      <c r="F63">
        <v>0</v>
      </c>
      <c r="G63">
        <v>100025</v>
      </c>
      <c r="H63" t="s">
        <v>126</v>
      </c>
      <c r="I63">
        <v>194</v>
      </c>
      <c r="J63" t="s">
        <v>74</v>
      </c>
      <c r="K63">
        <v>6.99</v>
      </c>
      <c r="L63" s="1">
        <v>42805</v>
      </c>
      <c r="M63" t="s">
        <v>45</v>
      </c>
      <c r="N63">
        <v>194</v>
      </c>
      <c r="Q63" t="s">
        <v>38</v>
      </c>
      <c r="R63" t="s">
        <v>39</v>
      </c>
      <c r="S63">
        <v>2.5000000000000001E-2</v>
      </c>
      <c r="T63" t="b">
        <f t="shared" si="0"/>
        <v>0</v>
      </c>
      <c r="U63" t="str">
        <f t="shared" si="1"/>
        <v>FALSE</v>
      </c>
      <c r="V63" t="b">
        <f t="shared" si="2"/>
        <v>0</v>
      </c>
      <c r="W63" t="b">
        <f t="shared" si="3"/>
        <v>0</v>
      </c>
      <c r="X63" t="b">
        <f t="shared" si="4"/>
        <v>0</v>
      </c>
      <c r="Y63" t="str">
        <f>IF(AND(ExportQuery13[[#This Row],[QuantityScrapped]]&gt;0,ExportQuery13[[#This Row],[ScrapReason]]=""),"TRUE","FALSE")</f>
        <v>FALSE</v>
      </c>
      <c r="Z63" s="4" t="str">
        <f t="shared" si="5"/>
        <v/>
      </c>
      <c r="AA63" s="4" t="str">
        <f t="shared" si="6"/>
        <v>Yes</v>
      </c>
    </row>
    <row r="64" spans="1:27" x14ac:dyDescent="0.25">
      <c r="A64" t="s">
        <v>119</v>
      </c>
      <c r="B64" t="s">
        <v>120</v>
      </c>
      <c r="C64">
        <v>17</v>
      </c>
      <c r="D64" s="1">
        <v>42806</v>
      </c>
      <c r="E64" t="s">
        <v>63</v>
      </c>
      <c r="F64">
        <v>2</v>
      </c>
      <c r="G64">
        <v>180015</v>
      </c>
      <c r="H64" t="s">
        <v>121</v>
      </c>
      <c r="I64">
        <v>28</v>
      </c>
      <c r="J64" t="s">
        <v>23</v>
      </c>
      <c r="K64">
        <v>2.4849999999999999</v>
      </c>
      <c r="L64" s="1">
        <v>42806</v>
      </c>
      <c r="M64" t="s">
        <v>47</v>
      </c>
      <c r="N64">
        <v>28</v>
      </c>
      <c r="Q64" t="s">
        <v>38</v>
      </c>
      <c r="R64" t="s">
        <v>39</v>
      </c>
      <c r="S64">
        <v>2.5000000000000001E-2</v>
      </c>
      <c r="T64" t="b">
        <f t="shared" si="0"/>
        <v>0</v>
      </c>
      <c r="U64" t="str">
        <f t="shared" si="1"/>
        <v>FALSE</v>
      </c>
      <c r="V64" t="b">
        <f t="shared" si="2"/>
        <v>0</v>
      </c>
      <c r="W64" t="b">
        <f t="shared" si="3"/>
        <v>0</v>
      </c>
      <c r="X64" t="b">
        <f t="shared" si="4"/>
        <v>0</v>
      </c>
      <c r="Y64" t="str">
        <f>IF(AND(ExportQuery13[[#This Row],[QuantityScrapped]]&gt;0,ExportQuery13[[#This Row],[ScrapReason]]=""),"TRUE","FALSE")</f>
        <v>FALSE</v>
      </c>
      <c r="Z64" s="4" t="str">
        <f t="shared" si="5"/>
        <v/>
      </c>
      <c r="AA64" s="4" t="str">
        <f t="shared" si="6"/>
        <v>Yes</v>
      </c>
    </row>
    <row r="65" spans="1:27" x14ac:dyDescent="0.25">
      <c r="A65" t="s">
        <v>119</v>
      </c>
      <c r="B65" t="s">
        <v>127</v>
      </c>
      <c r="C65">
        <v>18</v>
      </c>
      <c r="D65" s="1">
        <v>42807</v>
      </c>
      <c r="E65" t="s">
        <v>96</v>
      </c>
      <c r="F65">
        <v>2</v>
      </c>
      <c r="G65">
        <v>180013</v>
      </c>
      <c r="H65" t="s">
        <v>128</v>
      </c>
      <c r="I65">
        <v>31</v>
      </c>
      <c r="J65" t="s">
        <v>37</v>
      </c>
      <c r="K65">
        <v>1.25</v>
      </c>
      <c r="L65" s="1">
        <v>42807</v>
      </c>
      <c r="M65" t="s">
        <v>96</v>
      </c>
      <c r="N65">
        <v>40</v>
      </c>
      <c r="O65">
        <v>21</v>
      </c>
      <c r="P65" t="s">
        <v>41</v>
      </c>
      <c r="Q65" t="s">
        <v>38</v>
      </c>
      <c r="R65" t="s">
        <v>39</v>
      </c>
      <c r="S65">
        <v>2.5000000000000001E-2</v>
      </c>
      <c r="T65" t="b">
        <f t="shared" si="0"/>
        <v>0</v>
      </c>
      <c r="U65" t="str">
        <f t="shared" si="1"/>
        <v>FALSE</v>
      </c>
      <c r="V65" t="b">
        <f t="shared" si="2"/>
        <v>0</v>
      </c>
      <c r="W65" t="b">
        <f t="shared" si="3"/>
        <v>0</v>
      </c>
      <c r="X65" t="b">
        <f t="shared" si="4"/>
        <v>0</v>
      </c>
      <c r="Y65" t="str">
        <f>IF(AND(ExportQuery13[[#This Row],[QuantityScrapped]]&gt;0,ExportQuery13[[#This Row],[ScrapReason]]=""),"TRUE","FALSE")</f>
        <v>FALSE</v>
      </c>
      <c r="Z65" s="4" t="str">
        <f t="shared" si="5"/>
        <v/>
      </c>
      <c r="AA65" s="4" t="str">
        <f t="shared" si="6"/>
        <v>Yes</v>
      </c>
    </row>
    <row r="66" spans="1:27" x14ac:dyDescent="0.25">
      <c r="A66" t="s">
        <v>119</v>
      </c>
      <c r="B66" t="s">
        <v>129</v>
      </c>
      <c r="C66">
        <v>19</v>
      </c>
      <c r="D66" s="1">
        <v>42793</v>
      </c>
      <c r="E66" t="s">
        <v>47</v>
      </c>
      <c r="F66">
        <v>2</v>
      </c>
      <c r="G66">
        <v>180016</v>
      </c>
      <c r="H66" t="s">
        <v>130</v>
      </c>
      <c r="I66">
        <v>39</v>
      </c>
      <c r="J66" t="s">
        <v>31</v>
      </c>
      <c r="K66">
        <v>9.48</v>
      </c>
      <c r="L66" s="1">
        <v>42788</v>
      </c>
      <c r="M66" t="s">
        <v>47</v>
      </c>
      <c r="N66">
        <v>39</v>
      </c>
      <c r="Q66" t="s">
        <v>38</v>
      </c>
      <c r="R66" t="s">
        <v>39</v>
      </c>
      <c r="S66">
        <v>2.5000000000000001E-2</v>
      </c>
      <c r="T66" t="b">
        <f t="shared" ref="T66:T129" si="7">OR(ISBLANK(I66),ISBLANK(K66),ISBLANK(N66))</f>
        <v>0</v>
      </c>
      <c r="U66" t="str">
        <f t="shared" ref="U66:U129" si="8">IF(COUNTIFS($C$2:$C$290,C66,$G$2:$G$290,G66)&gt;1,"TRUE","FALSE")</f>
        <v>FALSE</v>
      </c>
      <c r="V66" t="b">
        <f t="shared" ref="V66:V129" si="9">OR(NOT(ISNUMBER(C66)),NOT(ISNUMBER(F66)),NOT(ISNUMBER(I66)),NOT(ISNUMBER(N66)))</f>
        <v>0</v>
      </c>
      <c r="W66" t="b">
        <f t="shared" ref="W66:W129" si="10">OR(NOT(ISTEXT(A66)),NOT(ISTEXT(B66)),NOT(ISTEXT(Q66)),NOT(ISTEXT(R66)))</f>
        <v>0</v>
      </c>
      <c r="X66" t="b">
        <f t="shared" ref="X66:X129" si="11">NOT(LEN(G66)=6)</f>
        <v>0</v>
      </c>
      <c r="Y66" t="str">
        <f>IF(AND(ExportQuery13[[#This Row],[QuantityScrapped]]&gt;0,ExportQuery13[[#This Row],[ScrapReason]]=""),"TRUE","FALSE")</f>
        <v>FALSE</v>
      </c>
      <c r="Z66" s="4" t="str">
        <f t="shared" ref="Z66:Z129" si="12">IF(T66="TRUE","Missing Quantity/Price",IF(U66=TRUE,"Duplicate Record",IF(V66="TRUE","Invalid Number Field Format",IF(W66="TRUE","Invalid Text Field Format",IF(X66="TRUE","Error in Part Number",IF(Y66="TRUE","Missing Scrap Reason",""))))))</f>
        <v/>
      </c>
      <c r="AA66" s="4" t="str">
        <f t="shared" ref="AA66:AA129" si="13">IF(Z66="","Yes","No")</f>
        <v>Yes</v>
      </c>
    </row>
    <row r="67" spans="1:27" x14ac:dyDescent="0.25">
      <c r="A67" t="s">
        <v>89</v>
      </c>
      <c r="B67" t="s">
        <v>131</v>
      </c>
      <c r="C67">
        <v>20</v>
      </c>
      <c r="D67" s="1">
        <v>42809</v>
      </c>
      <c r="E67" t="s">
        <v>103</v>
      </c>
      <c r="F67">
        <v>1</v>
      </c>
      <c r="G67">
        <v>180018</v>
      </c>
      <c r="H67" t="s">
        <v>132</v>
      </c>
      <c r="I67">
        <v>132</v>
      </c>
      <c r="J67" t="s">
        <v>133</v>
      </c>
      <c r="K67">
        <v>54.21</v>
      </c>
      <c r="L67" s="1">
        <v>42809</v>
      </c>
      <c r="M67" t="s">
        <v>103</v>
      </c>
      <c r="N67">
        <v>132</v>
      </c>
      <c r="Q67" t="s">
        <v>38</v>
      </c>
      <c r="R67" t="s">
        <v>39</v>
      </c>
      <c r="S67">
        <v>2.5000000000000001E-2</v>
      </c>
      <c r="T67" t="b">
        <f t="shared" si="7"/>
        <v>0</v>
      </c>
      <c r="U67" t="str">
        <f t="shared" si="8"/>
        <v>FALSE</v>
      </c>
      <c r="V67" t="b">
        <f t="shared" si="9"/>
        <v>0</v>
      </c>
      <c r="W67" t="b">
        <f t="shared" si="10"/>
        <v>0</v>
      </c>
      <c r="X67" t="b">
        <f t="shared" si="11"/>
        <v>0</v>
      </c>
      <c r="Y67" t="str">
        <f>IF(AND(ExportQuery13[[#This Row],[QuantityScrapped]]&gt;0,ExportQuery13[[#This Row],[ScrapReason]]=""),"TRUE","FALSE")</f>
        <v>FALSE</v>
      </c>
      <c r="Z67" s="4" t="str">
        <f t="shared" si="12"/>
        <v/>
      </c>
      <c r="AA67" s="4" t="str">
        <f t="shared" si="13"/>
        <v>Yes</v>
      </c>
    </row>
    <row r="68" spans="1:27" x14ac:dyDescent="0.25">
      <c r="A68" t="s">
        <v>119</v>
      </c>
      <c r="B68" t="s">
        <v>134</v>
      </c>
      <c r="C68">
        <v>21</v>
      </c>
      <c r="D68" s="1">
        <v>42809</v>
      </c>
      <c r="E68" t="s">
        <v>103</v>
      </c>
      <c r="F68">
        <v>2</v>
      </c>
      <c r="G68">
        <v>180017</v>
      </c>
      <c r="H68" t="s">
        <v>135</v>
      </c>
      <c r="I68">
        <v>14</v>
      </c>
      <c r="J68" t="s">
        <v>23</v>
      </c>
      <c r="K68">
        <v>0.85</v>
      </c>
      <c r="L68" s="1">
        <v>42809</v>
      </c>
      <c r="M68" t="s">
        <v>103</v>
      </c>
      <c r="N68">
        <v>14</v>
      </c>
      <c r="Q68" t="s">
        <v>32</v>
      </c>
      <c r="R68" t="s">
        <v>33</v>
      </c>
      <c r="S68">
        <v>0.05</v>
      </c>
      <c r="T68" t="b">
        <f t="shared" si="7"/>
        <v>0</v>
      </c>
      <c r="U68" t="str">
        <f t="shared" si="8"/>
        <v>FALSE</v>
      </c>
      <c r="V68" t="b">
        <f t="shared" si="9"/>
        <v>0</v>
      </c>
      <c r="W68" t="b">
        <f t="shared" si="10"/>
        <v>0</v>
      </c>
      <c r="X68" t="b">
        <f t="shared" si="11"/>
        <v>0</v>
      </c>
      <c r="Y68" t="str">
        <f>IF(AND(ExportQuery13[[#This Row],[QuantityScrapped]]&gt;0,ExportQuery13[[#This Row],[ScrapReason]]=""),"TRUE","FALSE")</f>
        <v>FALSE</v>
      </c>
      <c r="Z68" s="4" t="str">
        <f t="shared" si="12"/>
        <v/>
      </c>
      <c r="AA68" s="4" t="str">
        <f t="shared" si="13"/>
        <v>Yes</v>
      </c>
    </row>
    <row r="69" spans="1:27" x14ac:dyDescent="0.25">
      <c r="A69" t="s">
        <v>34</v>
      </c>
      <c r="B69" t="s">
        <v>136</v>
      </c>
      <c r="C69">
        <v>22</v>
      </c>
      <c r="D69" s="1">
        <v>42809</v>
      </c>
      <c r="E69" t="s">
        <v>137</v>
      </c>
      <c r="F69">
        <v>0</v>
      </c>
      <c r="G69">
        <v>110007</v>
      </c>
      <c r="H69" t="s">
        <v>52</v>
      </c>
      <c r="I69">
        <v>26</v>
      </c>
      <c r="J69" t="s">
        <v>37</v>
      </c>
      <c r="K69">
        <v>599.99</v>
      </c>
      <c r="L69" s="1">
        <v>42809</v>
      </c>
      <c r="M69" t="s">
        <v>137</v>
      </c>
      <c r="N69">
        <v>30</v>
      </c>
      <c r="Q69" t="s">
        <v>26</v>
      </c>
      <c r="R69" t="s">
        <v>27</v>
      </c>
      <c r="S69">
        <v>0</v>
      </c>
      <c r="T69" t="b">
        <f t="shared" si="7"/>
        <v>0</v>
      </c>
      <c r="U69" t="str">
        <f t="shared" si="8"/>
        <v>FALSE</v>
      </c>
      <c r="V69" t="b">
        <f t="shared" si="9"/>
        <v>0</v>
      </c>
      <c r="W69" t="b">
        <f t="shared" si="10"/>
        <v>0</v>
      </c>
      <c r="X69" t="b">
        <f t="shared" si="11"/>
        <v>0</v>
      </c>
      <c r="Y69" t="str">
        <f>IF(AND(ExportQuery13[[#This Row],[QuantityScrapped]]&gt;0,ExportQuery13[[#This Row],[ScrapReason]]=""),"TRUE","FALSE")</f>
        <v>FALSE</v>
      </c>
      <c r="Z69" s="4" t="str">
        <f t="shared" si="12"/>
        <v/>
      </c>
      <c r="AA69" s="4" t="str">
        <f t="shared" si="13"/>
        <v>Yes</v>
      </c>
    </row>
    <row r="70" spans="1:27" x14ac:dyDescent="0.25">
      <c r="A70" t="s">
        <v>34</v>
      </c>
      <c r="B70" t="s">
        <v>138</v>
      </c>
      <c r="C70">
        <v>23</v>
      </c>
      <c r="D70" s="1">
        <v>42809</v>
      </c>
      <c r="E70" t="s">
        <v>24</v>
      </c>
      <c r="F70">
        <v>0</v>
      </c>
      <c r="G70">
        <v>110009</v>
      </c>
      <c r="H70" t="s">
        <v>54</v>
      </c>
      <c r="I70">
        <v>130</v>
      </c>
      <c r="J70" t="s">
        <v>37</v>
      </c>
      <c r="K70">
        <v>1154.54</v>
      </c>
      <c r="L70" s="1">
        <v>42809</v>
      </c>
      <c r="M70" t="s">
        <v>24</v>
      </c>
      <c r="N70">
        <v>130</v>
      </c>
      <c r="Q70" t="s">
        <v>26</v>
      </c>
      <c r="R70" t="s">
        <v>27</v>
      </c>
      <c r="S70">
        <v>0</v>
      </c>
      <c r="T70" t="b">
        <f t="shared" si="7"/>
        <v>0</v>
      </c>
      <c r="U70" t="str">
        <f t="shared" si="8"/>
        <v>FALSE</v>
      </c>
      <c r="V70" t="b">
        <f t="shared" si="9"/>
        <v>0</v>
      </c>
      <c r="W70" t="b">
        <f t="shared" si="10"/>
        <v>0</v>
      </c>
      <c r="X70" t="b">
        <f t="shared" si="11"/>
        <v>0</v>
      </c>
      <c r="Y70" t="str">
        <f>IF(AND(ExportQuery13[[#This Row],[QuantityScrapped]]&gt;0,ExportQuery13[[#This Row],[ScrapReason]]=""),"TRUE","FALSE")</f>
        <v>FALSE</v>
      </c>
      <c r="Z70" s="4" t="str">
        <f t="shared" si="12"/>
        <v/>
      </c>
      <c r="AA70" s="4" t="str">
        <f t="shared" si="13"/>
        <v>Yes</v>
      </c>
    </row>
    <row r="71" spans="1:27" x14ac:dyDescent="0.25">
      <c r="A71" t="s">
        <v>119</v>
      </c>
      <c r="B71" t="s">
        <v>139</v>
      </c>
      <c r="C71">
        <v>24</v>
      </c>
      <c r="D71" s="1">
        <v>42809</v>
      </c>
      <c r="E71" t="s">
        <v>96</v>
      </c>
      <c r="F71">
        <v>2</v>
      </c>
      <c r="G71">
        <v>180014</v>
      </c>
      <c r="H71" t="s">
        <v>140</v>
      </c>
      <c r="I71">
        <v>80</v>
      </c>
      <c r="J71" t="s">
        <v>23</v>
      </c>
      <c r="K71">
        <v>0.52</v>
      </c>
      <c r="L71" s="1">
        <v>42809</v>
      </c>
      <c r="M71" t="s">
        <v>96</v>
      </c>
      <c r="N71">
        <v>80</v>
      </c>
      <c r="Q71" t="s">
        <v>38</v>
      </c>
      <c r="R71" t="s">
        <v>39</v>
      </c>
      <c r="S71">
        <v>2.5000000000000001E-2</v>
      </c>
      <c r="T71" t="b">
        <f t="shared" si="7"/>
        <v>0</v>
      </c>
      <c r="U71" t="str">
        <f t="shared" si="8"/>
        <v>FALSE</v>
      </c>
      <c r="V71" t="b">
        <f t="shared" si="9"/>
        <v>0</v>
      </c>
      <c r="W71" t="b">
        <f t="shared" si="10"/>
        <v>0</v>
      </c>
      <c r="X71" t="b">
        <f t="shared" si="11"/>
        <v>0</v>
      </c>
      <c r="Y71" t="str">
        <f>IF(AND(ExportQuery13[[#This Row],[QuantityScrapped]]&gt;0,ExportQuery13[[#This Row],[ScrapReason]]=""),"TRUE","FALSE")</f>
        <v>FALSE</v>
      </c>
      <c r="Z71" s="4" t="str">
        <f t="shared" si="12"/>
        <v/>
      </c>
      <c r="AA71" s="4" t="str">
        <f t="shared" si="13"/>
        <v>Yes</v>
      </c>
    </row>
    <row r="72" spans="1:27" x14ac:dyDescent="0.25">
      <c r="A72" t="s">
        <v>34</v>
      </c>
      <c r="B72" t="s">
        <v>35</v>
      </c>
      <c r="C72">
        <v>25</v>
      </c>
      <c r="D72" s="1">
        <v>42810</v>
      </c>
      <c r="E72" t="s">
        <v>80</v>
      </c>
      <c r="F72">
        <v>0</v>
      </c>
      <c r="G72">
        <v>300014</v>
      </c>
      <c r="H72" t="s">
        <v>42</v>
      </c>
      <c r="I72">
        <v>23</v>
      </c>
      <c r="J72" t="s">
        <v>37</v>
      </c>
      <c r="K72">
        <v>204.54</v>
      </c>
      <c r="L72" s="1">
        <v>42810</v>
      </c>
      <c r="M72" t="s">
        <v>80</v>
      </c>
      <c r="N72">
        <v>20</v>
      </c>
      <c r="Q72" t="s">
        <v>38</v>
      </c>
      <c r="R72" t="s">
        <v>39</v>
      </c>
      <c r="S72">
        <v>2.5000000000000001E-2</v>
      </c>
      <c r="T72" t="b">
        <f t="shared" si="7"/>
        <v>0</v>
      </c>
      <c r="U72" t="str">
        <f t="shared" si="8"/>
        <v>FALSE</v>
      </c>
      <c r="V72" t="b">
        <f t="shared" si="9"/>
        <v>0</v>
      </c>
      <c r="W72" t="b">
        <f t="shared" si="10"/>
        <v>0</v>
      </c>
      <c r="X72" t="b">
        <f t="shared" si="11"/>
        <v>0</v>
      </c>
      <c r="Y72" t="str">
        <f>IF(AND(ExportQuery13[[#This Row],[QuantityScrapped]]&gt;0,ExportQuery13[[#This Row],[ScrapReason]]=""),"TRUE","FALSE")</f>
        <v>FALSE</v>
      </c>
      <c r="Z72" s="4" t="str">
        <f t="shared" si="12"/>
        <v/>
      </c>
      <c r="AA72" s="4" t="str">
        <f t="shared" si="13"/>
        <v>Yes</v>
      </c>
    </row>
    <row r="73" spans="1:27" x14ac:dyDescent="0.25">
      <c r="A73" t="s">
        <v>43</v>
      </c>
      <c r="B73" t="s">
        <v>44</v>
      </c>
      <c r="C73">
        <v>26</v>
      </c>
      <c r="D73" s="1">
        <v>42811</v>
      </c>
      <c r="E73" t="s">
        <v>67</v>
      </c>
      <c r="F73">
        <v>1</v>
      </c>
      <c r="G73">
        <v>110006</v>
      </c>
      <c r="H73" t="s">
        <v>51</v>
      </c>
      <c r="I73">
        <v>65</v>
      </c>
      <c r="J73" t="s">
        <v>37</v>
      </c>
      <c r="K73">
        <v>854</v>
      </c>
      <c r="L73" s="1">
        <v>42811</v>
      </c>
      <c r="M73" t="s">
        <v>67</v>
      </c>
      <c r="N73">
        <v>65</v>
      </c>
      <c r="Q73" t="s">
        <v>26</v>
      </c>
      <c r="R73" t="s">
        <v>27</v>
      </c>
      <c r="S73">
        <v>0</v>
      </c>
      <c r="T73" t="b">
        <f t="shared" si="7"/>
        <v>0</v>
      </c>
      <c r="U73" t="str">
        <f t="shared" si="8"/>
        <v>FALSE</v>
      </c>
      <c r="V73" t="b">
        <f t="shared" si="9"/>
        <v>0</v>
      </c>
      <c r="W73" t="b">
        <f t="shared" si="10"/>
        <v>0</v>
      </c>
      <c r="X73" t="b">
        <f t="shared" si="11"/>
        <v>0</v>
      </c>
      <c r="Y73" t="str">
        <f>IF(AND(ExportQuery13[[#This Row],[QuantityScrapped]]&gt;0,ExportQuery13[[#This Row],[ScrapReason]]=""),"TRUE","FALSE")</f>
        <v>FALSE</v>
      </c>
      <c r="Z73" s="4" t="str">
        <f t="shared" si="12"/>
        <v/>
      </c>
      <c r="AA73" s="4" t="str">
        <f t="shared" si="13"/>
        <v>Yes</v>
      </c>
    </row>
    <row r="74" spans="1:27" x14ac:dyDescent="0.25">
      <c r="A74" t="s">
        <v>56</v>
      </c>
      <c r="B74" t="s">
        <v>57</v>
      </c>
      <c r="C74">
        <v>27</v>
      </c>
      <c r="D74" s="1">
        <v>42812</v>
      </c>
      <c r="E74" t="s">
        <v>141</v>
      </c>
      <c r="F74">
        <v>0</v>
      </c>
      <c r="G74">
        <v>500020</v>
      </c>
      <c r="H74" t="s">
        <v>59</v>
      </c>
      <c r="I74">
        <v>24</v>
      </c>
      <c r="J74" t="s">
        <v>37</v>
      </c>
      <c r="K74">
        <v>799.99</v>
      </c>
      <c r="L74" s="1">
        <v>42812</v>
      </c>
      <c r="M74" t="s">
        <v>47</v>
      </c>
      <c r="N74">
        <v>24</v>
      </c>
      <c r="Q74" t="s">
        <v>26</v>
      </c>
      <c r="R74" t="s">
        <v>27</v>
      </c>
      <c r="S74">
        <v>0</v>
      </c>
      <c r="T74" t="b">
        <f t="shared" si="7"/>
        <v>0</v>
      </c>
      <c r="U74" t="str">
        <f t="shared" si="8"/>
        <v>FALSE</v>
      </c>
      <c r="V74" t="b">
        <f t="shared" si="9"/>
        <v>0</v>
      </c>
      <c r="W74" t="b">
        <f t="shared" si="10"/>
        <v>0</v>
      </c>
      <c r="X74" t="b">
        <f t="shared" si="11"/>
        <v>0</v>
      </c>
      <c r="Y74" t="str">
        <f>IF(AND(ExportQuery13[[#This Row],[QuantityScrapped]]&gt;0,ExportQuery13[[#This Row],[ScrapReason]]=""),"TRUE","FALSE")</f>
        <v>FALSE</v>
      </c>
      <c r="Z74" s="4" t="str">
        <f t="shared" si="12"/>
        <v/>
      </c>
      <c r="AA74" s="4" t="str">
        <f t="shared" si="13"/>
        <v>Yes</v>
      </c>
    </row>
    <row r="75" spans="1:27" x14ac:dyDescent="0.25">
      <c r="A75" t="s">
        <v>34</v>
      </c>
      <c r="B75" t="s">
        <v>62</v>
      </c>
      <c r="C75">
        <v>28</v>
      </c>
      <c r="D75" s="1">
        <v>42822</v>
      </c>
      <c r="E75" t="s">
        <v>47</v>
      </c>
      <c r="F75">
        <v>0</v>
      </c>
      <c r="G75">
        <v>500013</v>
      </c>
      <c r="H75" t="s">
        <v>64</v>
      </c>
      <c r="I75">
        <v>127</v>
      </c>
      <c r="J75" t="s">
        <v>37</v>
      </c>
      <c r="K75">
        <v>230</v>
      </c>
      <c r="L75" s="1">
        <v>42820</v>
      </c>
      <c r="M75" t="s">
        <v>47</v>
      </c>
      <c r="N75">
        <v>120</v>
      </c>
      <c r="Q75" t="s">
        <v>26</v>
      </c>
      <c r="R75" t="s">
        <v>27</v>
      </c>
      <c r="S75">
        <v>0</v>
      </c>
      <c r="T75" t="b">
        <f t="shared" si="7"/>
        <v>0</v>
      </c>
      <c r="U75" t="str">
        <f t="shared" si="8"/>
        <v>FALSE</v>
      </c>
      <c r="V75" t="b">
        <f t="shared" si="9"/>
        <v>0</v>
      </c>
      <c r="W75" t="b">
        <f t="shared" si="10"/>
        <v>0</v>
      </c>
      <c r="X75" t="b">
        <f t="shared" si="11"/>
        <v>0</v>
      </c>
      <c r="Y75" t="str">
        <f>IF(AND(ExportQuery13[[#This Row],[QuantityScrapped]]&gt;0,ExportQuery13[[#This Row],[ScrapReason]]=""),"TRUE","FALSE")</f>
        <v>FALSE</v>
      </c>
      <c r="Z75" s="4" t="str">
        <f t="shared" si="12"/>
        <v/>
      </c>
      <c r="AA75" s="4" t="str">
        <f t="shared" si="13"/>
        <v>Yes</v>
      </c>
    </row>
    <row r="76" spans="1:27" x14ac:dyDescent="0.25">
      <c r="A76" t="s">
        <v>34</v>
      </c>
      <c r="B76" t="s">
        <v>62</v>
      </c>
      <c r="C76">
        <v>28</v>
      </c>
      <c r="D76" s="1">
        <v>42822</v>
      </c>
      <c r="E76" t="s">
        <v>47</v>
      </c>
      <c r="F76">
        <v>0</v>
      </c>
      <c r="G76">
        <v>500016</v>
      </c>
      <c r="H76" t="s">
        <v>65</v>
      </c>
      <c r="I76">
        <v>39</v>
      </c>
      <c r="J76" t="s">
        <v>37</v>
      </c>
      <c r="K76">
        <v>99.99</v>
      </c>
      <c r="L76" s="1">
        <v>42820</v>
      </c>
      <c r="M76" t="s">
        <v>47</v>
      </c>
      <c r="N76">
        <v>39</v>
      </c>
      <c r="Q76" t="s">
        <v>26</v>
      </c>
      <c r="R76" t="s">
        <v>27</v>
      </c>
      <c r="S76">
        <v>0</v>
      </c>
      <c r="T76" t="b">
        <f t="shared" si="7"/>
        <v>0</v>
      </c>
      <c r="U76" t="str">
        <f t="shared" si="8"/>
        <v>FALSE</v>
      </c>
      <c r="V76" t="b">
        <f t="shared" si="9"/>
        <v>0</v>
      </c>
      <c r="W76" t="b">
        <f t="shared" si="10"/>
        <v>0</v>
      </c>
      <c r="X76" t="b">
        <f t="shared" si="11"/>
        <v>0</v>
      </c>
      <c r="Y76" t="str">
        <f>IF(AND(ExportQuery13[[#This Row],[QuantityScrapped]]&gt;0,ExportQuery13[[#This Row],[ScrapReason]]=""),"TRUE","FALSE")</f>
        <v>FALSE</v>
      </c>
      <c r="Z76" s="4" t="str">
        <f t="shared" si="12"/>
        <v/>
      </c>
      <c r="AA76" s="4" t="str">
        <f t="shared" si="13"/>
        <v>Yes</v>
      </c>
    </row>
    <row r="77" spans="1:27" x14ac:dyDescent="0.25">
      <c r="A77" t="s">
        <v>34</v>
      </c>
      <c r="B77" t="s">
        <v>62</v>
      </c>
      <c r="C77">
        <v>28</v>
      </c>
      <c r="D77" s="1">
        <v>42822</v>
      </c>
      <c r="E77" t="s">
        <v>47</v>
      </c>
      <c r="F77">
        <v>0</v>
      </c>
      <c r="G77">
        <v>500019</v>
      </c>
      <c r="H77" t="s">
        <v>66</v>
      </c>
      <c r="I77">
        <v>183</v>
      </c>
      <c r="J77" t="s">
        <v>37</v>
      </c>
      <c r="K77">
        <v>599</v>
      </c>
      <c r="L77" s="1">
        <v>42820</v>
      </c>
      <c r="M77" t="s">
        <v>47</v>
      </c>
      <c r="N77">
        <v>183</v>
      </c>
      <c r="Q77" t="s">
        <v>26</v>
      </c>
      <c r="R77" t="s">
        <v>27</v>
      </c>
      <c r="S77">
        <v>0</v>
      </c>
      <c r="T77" t="b">
        <f t="shared" si="7"/>
        <v>0</v>
      </c>
      <c r="U77" t="str">
        <f t="shared" si="8"/>
        <v>FALSE</v>
      </c>
      <c r="V77" t="b">
        <f t="shared" si="9"/>
        <v>0</v>
      </c>
      <c r="W77" t="b">
        <f t="shared" si="10"/>
        <v>0</v>
      </c>
      <c r="X77" t="b">
        <f t="shared" si="11"/>
        <v>0</v>
      </c>
      <c r="Y77" t="str">
        <f>IF(AND(ExportQuery13[[#This Row],[QuantityScrapped]]&gt;0,ExportQuery13[[#This Row],[ScrapReason]]=""),"TRUE","FALSE")</f>
        <v>FALSE</v>
      </c>
      <c r="Z77" s="4" t="str">
        <f t="shared" si="12"/>
        <v/>
      </c>
      <c r="AA77" s="4" t="str">
        <f t="shared" si="13"/>
        <v>Yes</v>
      </c>
    </row>
    <row r="78" spans="1:27" x14ac:dyDescent="0.25">
      <c r="A78" t="s">
        <v>34</v>
      </c>
      <c r="B78" t="s">
        <v>62</v>
      </c>
      <c r="C78">
        <v>28</v>
      </c>
      <c r="D78" s="1">
        <v>42822</v>
      </c>
      <c r="E78" t="s">
        <v>47</v>
      </c>
      <c r="F78">
        <v>0</v>
      </c>
      <c r="G78">
        <v>500022</v>
      </c>
      <c r="H78" t="s">
        <v>61</v>
      </c>
      <c r="I78">
        <v>54</v>
      </c>
      <c r="J78" t="s">
        <v>37</v>
      </c>
      <c r="K78">
        <v>999.99</v>
      </c>
      <c r="L78" s="1">
        <v>42820</v>
      </c>
      <c r="M78" t="s">
        <v>47</v>
      </c>
      <c r="N78">
        <v>54</v>
      </c>
      <c r="Q78" t="s">
        <v>26</v>
      </c>
      <c r="R78" t="s">
        <v>27</v>
      </c>
      <c r="S78">
        <v>0</v>
      </c>
      <c r="T78" t="b">
        <f t="shared" si="7"/>
        <v>0</v>
      </c>
      <c r="U78" t="str">
        <f t="shared" si="8"/>
        <v>FALSE</v>
      </c>
      <c r="V78" t="b">
        <f t="shared" si="9"/>
        <v>0</v>
      </c>
      <c r="W78" t="b">
        <f t="shared" si="10"/>
        <v>0</v>
      </c>
      <c r="X78" t="b">
        <f t="shared" si="11"/>
        <v>0</v>
      </c>
      <c r="Y78" t="str">
        <f>IF(AND(ExportQuery13[[#This Row],[QuantityScrapped]]&gt;0,ExportQuery13[[#This Row],[ScrapReason]]=""),"TRUE","FALSE")</f>
        <v>FALSE</v>
      </c>
      <c r="Z78" s="4" t="str">
        <f t="shared" si="12"/>
        <v/>
      </c>
      <c r="AA78" s="4" t="str">
        <f t="shared" si="13"/>
        <v>Yes</v>
      </c>
    </row>
    <row r="79" spans="1:27" x14ac:dyDescent="0.25">
      <c r="A79" t="s">
        <v>34</v>
      </c>
      <c r="B79" t="s">
        <v>62</v>
      </c>
      <c r="C79">
        <v>28</v>
      </c>
      <c r="D79" s="1">
        <v>42822</v>
      </c>
      <c r="E79" t="s">
        <v>47</v>
      </c>
      <c r="F79">
        <v>0</v>
      </c>
      <c r="G79">
        <v>500025</v>
      </c>
      <c r="H79" t="s">
        <v>68</v>
      </c>
      <c r="I79">
        <v>27</v>
      </c>
      <c r="J79" t="s">
        <v>37</v>
      </c>
      <c r="K79">
        <v>250</v>
      </c>
      <c r="L79" s="1">
        <v>42820</v>
      </c>
      <c r="M79" t="s">
        <v>47</v>
      </c>
      <c r="N79">
        <v>27</v>
      </c>
      <c r="Q79" t="s">
        <v>26</v>
      </c>
      <c r="R79" t="s">
        <v>27</v>
      </c>
      <c r="S79">
        <v>0</v>
      </c>
      <c r="T79" t="b">
        <f t="shared" si="7"/>
        <v>0</v>
      </c>
      <c r="U79" t="str">
        <f t="shared" si="8"/>
        <v>FALSE</v>
      </c>
      <c r="V79" t="b">
        <f t="shared" si="9"/>
        <v>0</v>
      </c>
      <c r="W79" t="b">
        <f t="shared" si="10"/>
        <v>0</v>
      </c>
      <c r="X79" t="b">
        <f t="shared" si="11"/>
        <v>0</v>
      </c>
      <c r="Y79" t="str">
        <f>IF(AND(ExportQuery13[[#This Row],[QuantityScrapped]]&gt;0,ExportQuery13[[#This Row],[ScrapReason]]=""),"TRUE","FALSE")</f>
        <v>FALSE</v>
      </c>
      <c r="Z79" s="4" t="str">
        <f t="shared" si="12"/>
        <v/>
      </c>
      <c r="AA79" s="4" t="str">
        <f t="shared" si="13"/>
        <v>Yes</v>
      </c>
    </row>
    <row r="80" spans="1:27" x14ac:dyDescent="0.25">
      <c r="A80" t="s">
        <v>28</v>
      </c>
      <c r="B80" t="s">
        <v>29</v>
      </c>
      <c r="C80">
        <v>29</v>
      </c>
      <c r="D80" s="1">
        <v>42814</v>
      </c>
      <c r="E80" t="s">
        <v>137</v>
      </c>
      <c r="F80">
        <v>0</v>
      </c>
      <c r="G80">
        <v>800058</v>
      </c>
      <c r="H80" t="s">
        <v>97</v>
      </c>
      <c r="I80">
        <v>114</v>
      </c>
      <c r="J80" t="s">
        <v>31</v>
      </c>
      <c r="K80">
        <v>3.5</v>
      </c>
      <c r="L80" s="1">
        <v>42814</v>
      </c>
      <c r="M80" t="s">
        <v>137</v>
      </c>
      <c r="N80">
        <v>120</v>
      </c>
      <c r="Q80" t="s">
        <v>32</v>
      </c>
      <c r="R80" t="s">
        <v>33</v>
      </c>
      <c r="S80">
        <v>0.05</v>
      </c>
      <c r="T80" t="b">
        <f t="shared" si="7"/>
        <v>0</v>
      </c>
      <c r="U80" t="str">
        <f t="shared" si="8"/>
        <v>FALSE</v>
      </c>
      <c r="V80" t="b">
        <f t="shared" si="9"/>
        <v>0</v>
      </c>
      <c r="W80" t="b">
        <f t="shared" si="10"/>
        <v>0</v>
      </c>
      <c r="X80" t="b">
        <f t="shared" si="11"/>
        <v>0</v>
      </c>
      <c r="Y80" t="str">
        <f>IF(AND(ExportQuery13[[#This Row],[QuantityScrapped]]&gt;0,ExportQuery13[[#This Row],[ScrapReason]]=""),"TRUE","FALSE")</f>
        <v>FALSE</v>
      </c>
      <c r="Z80" s="4" t="str">
        <f t="shared" si="12"/>
        <v/>
      </c>
      <c r="AA80" s="4" t="str">
        <f t="shared" si="13"/>
        <v>Yes</v>
      </c>
    </row>
    <row r="81" spans="1:27" x14ac:dyDescent="0.25">
      <c r="A81" t="s">
        <v>70</v>
      </c>
      <c r="B81" t="s">
        <v>122</v>
      </c>
      <c r="C81">
        <v>30</v>
      </c>
      <c r="D81" s="1">
        <v>42815</v>
      </c>
      <c r="E81" t="s">
        <v>96</v>
      </c>
      <c r="F81">
        <v>0</v>
      </c>
      <c r="G81">
        <v>100024</v>
      </c>
      <c r="H81" t="s">
        <v>125</v>
      </c>
      <c r="I81">
        <v>40</v>
      </c>
      <c r="J81" t="s">
        <v>74</v>
      </c>
      <c r="K81">
        <v>5.99</v>
      </c>
      <c r="L81" s="1">
        <v>42815</v>
      </c>
      <c r="M81" t="s">
        <v>96</v>
      </c>
      <c r="N81">
        <v>40</v>
      </c>
      <c r="Q81" t="s">
        <v>38</v>
      </c>
      <c r="R81" t="s">
        <v>39</v>
      </c>
      <c r="S81">
        <v>2.5000000000000001E-2</v>
      </c>
      <c r="T81" t="b">
        <f t="shared" si="7"/>
        <v>0</v>
      </c>
      <c r="U81" t="str">
        <f t="shared" si="8"/>
        <v>FALSE</v>
      </c>
      <c r="V81" t="b">
        <f t="shared" si="9"/>
        <v>0</v>
      </c>
      <c r="W81" t="b">
        <f t="shared" si="10"/>
        <v>0</v>
      </c>
      <c r="X81" t="b">
        <f t="shared" si="11"/>
        <v>0</v>
      </c>
      <c r="Y81" t="str">
        <f>IF(AND(ExportQuery13[[#This Row],[QuantityScrapped]]&gt;0,ExportQuery13[[#This Row],[ScrapReason]]=""),"TRUE","FALSE")</f>
        <v>FALSE</v>
      </c>
      <c r="Z81" s="4" t="str">
        <f t="shared" si="12"/>
        <v/>
      </c>
      <c r="AA81" s="4" t="str">
        <f t="shared" si="13"/>
        <v>Yes</v>
      </c>
    </row>
    <row r="82" spans="1:27" x14ac:dyDescent="0.25">
      <c r="A82" t="s">
        <v>70</v>
      </c>
      <c r="B82" t="s">
        <v>71</v>
      </c>
      <c r="C82">
        <v>31</v>
      </c>
      <c r="D82" s="1">
        <v>42821</v>
      </c>
      <c r="E82" t="s">
        <v>47</v>
      </c>
      <c r="F82">
        <v>0</v>
      </c>
      <c r="G82">
        <v>100031</v>
      </c>
      <c r="H82" t="s">
        <v>142</v>
      </c>
      <c r="I82">
        <v>109</v>
      </c>
      <c r="J82" t="s">
        <v>74</v>
      </c>
      <c r="K82">
        <v>4.99</v>
      </c>
      <c r="L82" s="1">
        <v>42821</v>
      </c>
      <c r="M82" t="s">
        <v>47</v>
      </c>
      <c r="N82">
        <v>109</v>
      </c>
      <c r="Q82" t="s">
        <v>38</v>
      </c>
      <c r="R82" t="s">
        <v>39</v>
      </c>
      <c r="S82">
        <v>2.5000000000000001E-2</v>
      </c>
      <c r="T82" t="b">
        <f t="shared" si="7"/>
        <v>0</v>
      </c>
      <c r="U82" t="str">
        <f t="shared" si="8"/>
        <v>FALSE</v>
      </c>
      <c r="V82" t="b">
        <f t="shared" si="9"/>
        <v>0</v>
      </c>
      <c r="W82" t="b">
        <f t="shared" si="10"/>
        <v>0</v>
      </c>
      <c r="X82" t="b">
        <f t="shared" si="11"/>
        <v>0</v>
      </c>
      <c r="Y82" t="str">
        <f>IF(AND(ExportQuery13[[#This Row],[QuantityScrapped]]&gt;0,ExportQuery13[[#This Row],[ScrapReason]]=""),"TRUE","FALSE")</f>
        <v>FALSE</v>
      </c>
      <c r="Z82" s="4" t="str">
        <f t="shared" si="12"/>
        <v/>
      </c>
      <c r="AA82" s="4" t="str">
        <f t="shared" si="13"/>
        <v>Yes</v>
      </c>
    </row>
    <row r="83" spans="1:27" x14ac:dyDescent="0.25">
      <c r="A83" t="s">
        <v>70</v>
      </c>
      <c r="B83" t="s">
        <v>71</v>
      </c>
      <c r="C83">
        <v>31</v>
      </c>
      <c r="D83" s="1">
        <v>42821</v>
      </c>
      <c r="E83" t="s">
        <v>47</v>
      </c>
      <c r="F83">
        <v>0</v>
      </c>
      <c r="G83">
        <v>100032</v>
      </c>
      <c r="H83" t="s">
        <v>143</v>
      </c>
      <c r="I83">
        <v>183</v>
      </c>
      <c r="J83" t="s">
        <v>74</v>
      </c>
      <c r="K83">
        <v>4.99</v>
      </c>
      <c r="L83" s="1">
        <v>42821</v>
      </c>
      <c r="M83" t="s">
        <v>103</v>
      </c>
      <c r="N83">
        <v>183</v>
      </c>
      <c r="Q83" t="s">
        <v>38</v>
      </c>
      <c r="R83" t="s">
        <v>39</v>
      </c>
      <c r="S83">
        <v>2.5000000000000001E-2</v>
      </c>
      <c r="T83" t="b">
        <f t="shared" si="7"/>
        <v>0</v>
      </c>
      <c r="U83" t="str">
        <f t="shared" si="8"/>
        <v>FALSE</v>
      </c>
      <c r="V83" t="b">
        <f t="shared" si="9"/>
        <v>0</v>
      </c>
      <c r="W83" t="b">
        <f t="shared" si="10"/>
        <v>0</v>
      </c>
      <c r="X83" t="b">
        <f t="shared" si="11"/>
        <v>0</v>
      </c>
      <c r="Y83" t="str">
        <f>IF(AND(ExportQuery13[[#This Row],[QuantityScrapped]]&gt;0,ExportQuery13[[#This Row],[ScrapReason]]=""),"TRUE","FALSE")</f>
        <v>FALSE</v>
      </c>
      <c r="Z83" s="4" t="str">
        <f t="shared" si="12"/>
        <v/>
      </c>
      <c r="AA83" s="4" t="str">
        <f t="shared" si="13"/>
        <v>Yes</v>
      </c>
    </row>
    <row r="84" spans="1:27" x14ac:dyDescent="0.25">
      <c r="A84" t="s">
        <v>70</v>
      </c>
      <c r="B84" t="s">
        <v>71</v>
      </c>
      <c r="C84">
        <v>31</v>
      </c>
      <c r="D84" s="1">
        <v>42821</v>
      </c>
      <c r="E84" t="s">
        <v>47</v>
      </c>
      <c r="F84">
        <v>0</v>
      </c>
      <c r="G84">
        <v>100033</v>
      </c>
      <c r="H84" t="s">
        <v>144</v>
      </c>
      <c r="I84">
        <v>167</v>
      </c>
      <c r="J84" t="s">
        <v>74</v>
      </c>
      <c r="K84">
        <v>5.5</v>
      </c>
      <c r="L84" s="1">
        <v>42821</v>
      </c>
      <c r="M84" t="s">
        <v>47</v>
      </c>
      <c r="N84">
        <v>167</v>
      </c>
      <c r="Q84" t="s">
        <v>38</v>
      </c>
      <c r="R84" t="s">
        <v>39</v>
      </c>
      <c r="S84">
        <v>2.5000000000000001E-2</v>
      </c>
      <c r="T84" t="b">
        <f t="shared" si="7"/>
        <v>0</v>
      </c>
      <c r="U84" t="str">
        <f t="shared" si="8"/>
        <v>FALSE</v>
      </c>
      <c r="V84" t="b">
        <f t="shared" si="9"/>
        <v>0</v>
      </c>
      <c r="W84" t="b">
        <f t="shared" si="10"/>
        <v>0</v>
      </c>
      <c r="X84" t="b">
        <f t="shared" si="11"/>
        <v>0</v>
      </c>
      <c r="Y84" t="str">
        <f>IF(AND(ExportQuery13[[#This Row],[QuantityScrapped]]&gt;0,ExportQuery13[[#This Row],[ScrapReason]]=""),"TRUE","FALSE")</f>
        <v>FALSE</v>
      </c>
      <c r="Z84" s="4" t="str">
        <f t="shared" si="12"/>
        <v/>
      </c>
      <c r="AA84" s="4" t="str">
        <f t="shared" si="13"/>
        <v>Yes</v>
      </c>
    </row>
    <row r="85" spans="1:27" x14ac:dyDescent="0.25">
      <c r="A85" t="s">
        <v>70</v>
      </c>
      <c r="B85" t="s">
        <v>145</v>
      </c>
      <c r="C85">
        <v>32</v>
      </c>
      <c r="D85" s="1">
        <v>42822</v>
      </c>
      <c r="E85" t="s">
        <v>103</v>
      </c>
      <c r="F85">
        <v>0</v>
      </c>
      <c r="G85">
        <v>100034</v>
      </c>
      <c r="H85" t="s">
        <v>146</v>
      </c>
      <c r="I85">
        <v>100</v>
      </c>
      <c r="J85" t="s">
        <v>74</v>
      </c>
      <c r="K85">
        <v>2.99</v>
      </c>
      <c r="L85" s="1">
        <v>42822</v>
      </c>
      <c r="M85" t="s">
        <v>103</v>
      </c>
      <c r="N85">
        <v>100</v>
      </c>
      <c r="O85">
        <v>32</v>
      </c>
      <c r="P85" t="s">
        <v>69</v>
      </c>
      <c r="Q85" t="s">
        <v>38</v>
      </c>
      <c r="R85" t="s">
        <v>39</v>
      </c>
      <c r="S85">
        <v>2.5000000000000001E-2</v>
      </c>
      <c r="T85" t="b">
        <f t="shared" si="7"/>
        <v>0</v>
      </c>
      <c r="U85" t="str">
        <f t="shared" si="8"/>
        <v>FALSE</v>
      </c>
      <c r="V85" t="b">
        <f t="shared" si="9"/>
        <v>0</v>
      </c>
      <c r="W85" t="b">
        <f t="shared" si="10"/>
        <v>0</v>
      </c>
      <c r="X85" t="b">
        <f t="shared" si="11"/>
        <v>0</v>
      </c>
      <c r="Y85" t="str">
        <f>IF(AND(ExportQuery13[[#This Row],[QuantityScrapped]]&gt;0,ExportQuery13[[#This Row],[ScrapReason]]=""),"TRUE","FALSE")</f>
        <v>FALSE</v>
      </c>
      <c r="Z85" s="4" t="str">
        <f t="shared" si="12"/>
        <v/>
      </c>
      <c r="AA85" s="4" t="str">
        <f t="shared" si="13"/>
        <v>Yes</v>
      </c>
    </row>
    <row r="86" spans="1:27" x14ac:dyDescent="0.25">
      <c r="A86" t="s">
        <v>70</v>
      </c>
      <c r="B86" t="s">
        <v>145</v>
      </c>
      <c r="C86">
        <v>32</v>
      </c>
      <c r="D86" s="1">
        <v>42822</v>
      </c>
      <c r="E86" t="s">
        <v>103</v>
      </c>
      <c r="F86">
        <v>0</v>
      </c>
      <c r="G86">
        <v>100035</v>
      </c>
      <c r="H86" t="s">
        <v>147</v>
      </c>
      <c r="I86">
        <v>59</v>
      </c>
      <c r="J86" t="s">
        <v>74</v>
      </c>
      <c r="K86">
        <v>175.21</v>
      </c>
      <c r="L86" s="1">
        <v>42822</v>
      </c>
      <c r="M86" t="s">
        <v>103</v>
      </c>
      <c r="N86">
        <v>60</v>
      </c>
      <c r="Q86" t="s">
        <v>38</v>
      </c>
      <c r="R86" t="s">
        <v>39</v>
      </c>
      <c r="S86">
        <v>2.5000000000000001E-2</v>
      </c>
      <c r="T86" t="b">
        <f t="shared" si="7"/>
        <v>0</v>
      </c>
      <c r="U86" t="str">
        <f t="shared" si="8"/>
        <v>FALSE</v>
      </c>
      <c r="V86" t="b">
        <f t="shared" si="9"/>
        <v>0</v>
      </c>
      <c r="W86" t="b">
        <f t="shared" si="10"/>
        <v>0</v>
      </c>
      <c r="X86" t="b">
        <f t="shared" si="11"/>
        <v>0</v>
      </c>
      <c r="Y86" t="str">
        <f>IF(AND(ExportQuery13[[#This Row],[QuantityScrapped]]&gt;0,ExportQuery13[[#This Row],[ScrapReason]]=""),"TRUE","FALSE")</f>
        <v>FALSE</v>
      </c>
      <c r="Z86" s="4" t="str">
        <f t="shared" si="12"/>
        <v/>
      </c>
      <c r="AA86" s="4" t="str">
        <f t="shared" si="13"/>
        <v>Yes</v>
      </c>
    </row>
    <row r="87" spans="1:27" x14ac:dyDescent="0.25">
      <c r="A87" t="s">
        <v>43</v>
      </c>
      <c r="B87" t="s">
        <v>148</v>
      </c>
      <c r="C87">
        <v>33</v>
      </c>
      <c r="D87" s="1">
        <v>42821</v>
      </c>
      <c r="E87" t="s">
        <v>24</v>
      </c>
      <c r="F87">
        <v>1</v>
      </c>
      <c r="G87">
        <v>110002</v>
      </c>
      <c r="H87" t="s">
        <v>46</v>
      </c>
      <c r="I87">
        <v>162</v>
      </c>
      <c r="J87" t="s">
        <v>37</v>
      </c>
      <c r="K87">
        <v>854</v>
      </c>
      <c r="L87" s="1">
        <v>42821</v>
      </c>
      <c r="M87" t="s">
        <v>24</v>
      </c>
      <c r="N87">
        <v>162</v>
      </c>
      <c r="Q87" t="s">
        <v>26</v>
      </c>
      <c r="R87" t="s">
        <v>27</v>
      </c>
      <c r="S87">
        <v>0</v>
      </c>
      <c r="T87" t="b">
        <f t="shared" si="7"/>
        <v>0</v>
      </c>
      <c r="U87" t="str">
        <f t="shared" si="8"/>
        <v>FALSE</v>
      </c>
      <c r="V87" t="b">
        <f t="shared" si="9"/>
        <v>0</v>
      </c>
      <c r="W87" t="b">
        <f t="shared" si="10"/>
        <v>0</v>
      </c>
      <c r="X87" t="b">
        <f t="shared" si="11"/>
        <v>0</v>
      </c>
      <c r="Y87" t="str">
        <f>IF(AND(ExportQuery13[[#This Row],[QuantityScrapped]]&gt;0,ExportQuery13[[#This Row],[ScrapReason]]=""),"TRUE","FALSE")</f>
        <v>FALSE</v>
      </c>
      <c r="Z87" s="4" t="str">
        <f t="shared" si="12"/>
        <v/>
      </c>
      <c r="AA87" s="4" t="str">
        <f t="shared" si="13"/>
        <v>Yes</v>
      </c>
    </row>
    <row r="88" spans="1:27" x14ac:dyDescent="0.25">
      <c r="A88" t="s">
        <v>43</v>
      </c>
      <c r="B88" t="s">
        <v>148</v>
      </c>
      <c r="C88">
        <v>33</v>
      </c>
      <c r="D88" s="1">
        <v>42821</v>
      </c>
      <c r="E88" t="s">
        <v>24</v>
      </c>
      <c r="F88">
        <v>1</v>
      </c>
      <c r="G88">
        <v>110003</v>
      </c>
      <c r="H88" t="s">
        <v>48</v>
      </c>
      <c r="I88">
        <v>196</v>
      </c>
      <c r="J88" t="s">
        <v>37</v>
      </c>
      <c r="K88">
        <v>654</v>
      </c>
      <c r="L88" s="1">
        <v>42821</v>
      </c>
      <c r="M88" t="s">
        <v>24</v>
      </c>
      <c r="N88">
        <v>196</v>
      </c>
      <c r="Q88" t="s">
        <v>26</v>
      </c>
      <c r="R88" t="s">
        <v>27</v>
      </c>
      <c r="S88">
        <v>0</v>
      </c>
      <c r="T88" t="b">
        <f t="shared" si="7"/>
        <v>0</v>
      </c>
      <c r="U88" t="str">
        <f t="shared" si="8"/>
        <v>FALSE</v>
      </c>
      <c r="V88" t="b">
        <f t="shared" si="9"/>
        <v>0</v>
      </c>
      <c r="W88" t="b">
        <f t="shared" si="10"/>
        <v>0</v>
      </c>
      <c r="X88" t="b">
        <f t="shared" si="11"/>
        <v>0</v>
      </c>
      <c r="Y88" t="str">
        <f>IF(AND(ExportQuery13[[#This Row],[QuantityScrapped]]&gt;0,ExportQuery13[[#This Row],[ScrapReason]]=""),"TRUE","FALSE")</f>
        <v>FALSE</v>
      </c>
      <c r="Z88" s="4" t="str">
        <f t="shared" si="12"/>
        <v/>
      </c>
      <c r="AA88" s="4" t="str">
        <f t="shared" si="13"/>
        <v>Yes</v>
      </c>
    </row>
    <row r="89" spans="1:27" x14ac:dyDescent="0.25">
      <c r="A89" t="s">
        <v>43</v>
      </c>
      <c r="B89" t="s">
        <v>148</v>
      </c>
      <c r="C89">
        <v>33</v>
      </c>
      <c r="D89" s="1">
        <v>42821</v>
      </c>
      <c r="E89" t="s">
        <v>24</v>
      </c>
      <c r="F89">
        <v>1</v>
      </c>
      <c r="G89">
        <v>110004</v>
      </c>
      <c r="H89" t="s">
        <v>49</v>
      </c>
      <c r="I89">
        <v>129</v>
      </c>
      <c r="J89" t="s">
        <v>37</v>
      </c>
      <c r="K89">
        <v>654</v>
      </c>
      <c r="L89" s="1">
        <v>42821</v>
      </c>
      <c r="M89" t="s">
        <v>80</v>
      </c>
      <c r="N89">
        <v>129</v>
      </c>
      <c r="Q89" t="s">
        <v>26</v>
      </c>
      <c r="R89" t="s">
        <v>27</v>
      </c>
      <c r="S89">
        <v>0</v>
      </c>
      <c r="T89" t="b">
        <f t="shared" si="7"/>
        <v>0</v>
      </c>
      <c r="U89" t="str">
        <f t="shared" si="8"/>
        <v>FALSE</v>
      </c>
      <c r="V89" t="b">
        <f t="shared" si="9"/>
        <v>0</v>
      </c>
      <c r="W89" t="b">
        <f t="shared" si="10"/>
        <v>0</v>
      </c>
      <c r="X89" t="b">
        <f t="shared" si="11"/>
        <v>0</v>
      </c>
      <c r="Y89" t="str">
        <f>IF(AND(ExportQuery13[[#This Row],[QuantityScrapped]]&gt;0,ExportQuery13[[#This Row],[ScrapReason]]=""),"TRUE","FALSE")</f>
        <v>FALSE</v>
      </c>
      <c r="Z89" s="4" t="str">
        <f t="shared" si="12"/>
        <v/>
      </c>
      <c r="AA89" s="4" t="str">
        <f t="shared" si="13"/>
        <v>Yes</v>
      </c>
    </row>
    <row r="90" spans="1:27" x14ac:dyDescent="0.25">
      <c r="A90" t="s">
        <v>56</v>
      </c>
      <c r="B90" t="s">
        <v>79</v>
      </c>
      <c r="C90">
        <v>34</v>
      </c>
      <c r="D90" s="1">
        <v>42844</v>
      </c>
      <c r="E90" t="s">
        <v>80</v>
      </c>
      <c r="F90">
        <v>0</v>
      </c>
      <c r="G90">
        <v>500014</v>
      </c>
      <c r="H90" t="s">
        <v>83</v>
      </c>
      <c r="I90">
        <v>52</v>
      </c>
      <c r="J90" t="s">
        <v>37</v>
      </c>
      <c r="K90">
        <v>89.99</v>
      </c>
      <c r="L90" s="1">
        <v>42844</v>
      </c>
      <c r="M90" t="s">
        <v>80</v>
      </c>
      <c r="N90">
        <v>50</v>
      </c>
      <c r="Q90" t="s">
        <v>26</v>
      </c>
      <c r="R90" t="s">
        <v>27</v>
      </c>
      <c r="S90">
        <v>0</v>
      </c>
      <c r="T90" t="b">
        <f t="shared" si="7"/>
        <v>0</v>
      </c>
      <c r="U90" t="str">
        <f t="shared" si="8"/>
        <v>FALSE</v>
      </c>
      <c r="V90" t="b">
        <f t="shared" si="9"/>
        <v>0</v>
      </c>
      <c r="W90" t="b">
        <f t="shared" si="10"/>
        <v>0</v>
      </c>
      <c r="X90" t="b">
        <f t="shared" si="11"/>
        <v>0</v>
      </c>
      <c r="Y90" t="str">
        <f>IF(AND(ExportQuery13[[#This Row],[QuantityScrapped]]&gt;0,ExportQuery13[[#This Row],[ScrapReason]]=""),"TRUE","FALSE")</f>
        <v>FALSE</v>
      </c>
      <c r="Z90" s="4" t="str">
        <f t="shared" si="12"/>
        <v/>
      </c>
      <c r="AA90" s="4" t="str">
        <f t="shared" si="13"/>
        <v>Yes</v>
      </c>
    </row>
    <row r="91" spans="1:27" x14ac:dyDescent="0.25">
      <c r="A91" t="s">
        <v>56</v>
      </c>
      <c r="B91" t="s">
        <v>79</v>
      </c>
      <c r="C91">
        <v>34</v>
      </c>
      <c r="D91" s="1">
        <v>42844</v>
      </c>
      <c r="E91" t="s">
        <v>80</v>
      </c>
      <c r="F91">
        <v>0</v>
      </c>
      <c r="G91">
        <v>500015</v>
      </c>
      <c r="H91" t="s">
        <v>84</v>
      </c>
      <c r="I91">
        <v>199</v>
      </c>
      <c r="J91" t="s">
        <v>37</v>
      </c>
      <c r="K91">
        <v>89.99</v>
      </c>
      <c r="L91" s="1">
        <v>42844</v>
      </c>
      <c r="M91" t="s">
        <v>80</v>
      </c>
      <c r="N91">
        <v>199</v>
      </c>
      <c r="O91">
        <v>5</v>
      </c>
      <c r="P91" t="s">
        <v>25</v>
      </c>
      <c r="Q91" t="s">
        <v>26</v>
      </c>
      <c r="R91" t="s">
        <v>27</v>
      </c>
      <c r="S91">
        <v>0</v>
      </c>
      <c r="T91" t="b">
        <f t="shared" si="7"/>
        <v>0</v>
      </c>
      <c r="U91" t="str">
        <f t="shared" si="8"/>
        <v>FALSE</v>
      </c>
      <c r="V91" t="b">
        <f t="shared" si="9"/>
        <v>0</v>
      </c>
      <c r="W91" t="b">
        <f t="shared" si="10"/>
        <v>0</v>
      </c>
      <c r="X91" t="b">
        <f t="shared" si="11"/>
        <v>0</v>
      </c>
      <c r="Y91" t="str">
        <f>IF(AND(ExportQuery13[[#This Row],[QuantityScrapped]]&gt;0,ExportQuery13[[#This Row],[ScrapReason]]=""),"TRUE","FALSE")</f>
        <v>FALSE</v>
      </c>
      <c r="Z91" s="4" t="str">
        <f t="shared" si="12"/>
        <v/>
      </c>
      <c r="AA91" s="4" t="str">
        <f t="shared" si="13"/>
        <v>Yes</v>
      </c>
    </row>
    <row r="92" spans="1:27" x14ac:dyDescent="0.25">
      <c r="A92" t="s">
        <v>56</v>
      </c>
      <c r="B92" t="s">
        <v>79</v>
      </c>
      <c r="C92">
        <v>34</v>
      </c>
      <c r="D92" s="1">
        <v>42844</v>
      </c>
      <c r="E92" t="s">
        <v>80</v>
      </c>
      <c r="F92">
        <v>0</v>
      </c>
      <c r="G92">
        <v>500017</v>
      </c>
      <c r="H92" t="s">
        <v>85</v>
      </c>
      <c r="I92">
        <v>154</v>
      </c>
      <c r="J92" t="s">
        <v>37</v>
      </c>
      <c r="K92">
        <v>450.25</v>
      </c>
      <c r="L92" s="1">
        <v>42844</v>
      </c>
      <c r="M92" t="s">
        <v>80</v>
      </c>
      <c r="N92">
        <v>154</v>
      </c>
      <c r="Q92" t="s">
        <v>26</v>
      </c>
      <c r="R92" t="s">
        <v>27</v>
      </c>
      <c r="S92">
        <v>0</v>
      </c>
      <c r="T92" t="b">
        <f t="shared" si="7"/>
        <v>0</v>
      </c>
      <c r="U92" t="str">
        <f t="shared" si="8"/>
        <v>FALSE</v>
      </c>
      <c r="V92" t="b">
        <f t="shared" si="9"/>
        <v>0</v>
      </c>
      <c r="W92" t="b">
        <f t="shared" si="10"/>
        <v>0</v>
      </c>
      <c r="X92" t="b">
        <f t="shared" si="11"/>
        <v>0</v>
      </c>
      <c r="Y92" t="str">
        <f>IF(AND(ExportQuery13[[#This Row],[QuantityScrapped]]&gt;0,ExportQuery13[[#This Row],[ScrapReason]]=""),"TRUE","FALSE")</f>
        <v>FALSE</v>
      </c>
      <c r="Z92" s="4" t="str">
        <f t="shared" si="12"/>
        <v/>
      </c>
      <c r="AA92" s="4" t="str">
        <f t="shared" si="13"/>
        <v>Yes</v>
      </c>
    </row>
    <row r="93" spans="1:27" x14ac:dyDescent="0.25">
      <c r="A93" t="s">
        <v>89</v>
      </c>
      <c r="B93" t="s">
        <v>90</v>
      </c>
      <c r="C93">
        <v>35</v>
      </c>
      <c r="D93" s="1">
        <v>42851</v>
      </c>
      <c r="E93" t="s">
        <v>63</v>
      </c>
      <c r="F93">
        <v>1</v>
      </c>
      <c r="G93">
        <v>700003</v>
      </c>
      <c r="H93" t="s">
        <v>91</v>
      </c>
      <c r="I93">
        <v>148</v>
      </c>
      <c r="J93" t="s">
        <v>74</v>
      </c>
      <c r="K93">
        <v>5.99</v>
      </c>
      <c r="L93" s="1">
        <v>42851</v>
      </c>
      <c r="M93" t="s">
        <v>63</v>
      </c>
      <c r="N93">
        <v>148</v>
      </c>
      <c r="Q93" t="s">
        <v>38</v>
      </c>
      <c r="R93" t="s">
        <v>39</v>
      </c>
      <c r="S93">
        <v>2.5000000000000001E-2</v>
      </c>
      <c r="T93" t="b">
        <f t="shared" si="7"/>
        <v>0</v>
      </c>
      <c r="U93" t="str">
        <f t="shared" si="8"/>
        <v>FALSE</v>
      </c>
      <c r="V93" t="b">
        <f t="shared" si="9"/>
        <v>0</v>
      </c>
      <c r="W93" t="b">
        <f t="shared" si="10"/>
        <v>0</v>
      </c>
      <c r="X93" t="b">
        <f t="shared" si="11"/>
        <v>0</v>
      </c>
      <c r="Y93" t="str">
        <f>IF(AND(ExportQuery13[[#This Row],[QuantityScrapped]]&gt;0,ExportQuery13[[#This Row],[ScrapReason]]=""),"TRUE","FALSE")</f>
        <v>FALSE</v>
      </c>
      <c r="Z93" s="4" t="str">
        <f t="shared" si="12"/>
        <v/>
      </c>
      <c r="AA93" s="4" t="str">
        <f t="shared" si="13"/>
        <v>Yes</v>
      </c>
    </row>
    <row r="94" spans="1:27" x14ac:dyDescent="0.25">
      <c r="A94" t="s">
        <v>89</v>
      </c>
      <c r="B94" t="s">
        <v>90</v>
      </c>
      <c r="C94">
        <v>35</v>
      </c>
      <c r="D94" s="1">
        <v>42851</v>
      </c>
      <c r="E94" t="s">
        <v>63</v>
      </c>
      <c r="F94">
        <v>1</v>
      </c>
      <c r="G94">
        <v>700004</v>
      </c>
      <c r="H94" t="s">
        <v>149</v>
      </c>
      <c r="I94">
        <v>145</v>
      </c>
      <c r="J94" t="s">
        <v>74</v>
      </c>
      <c r="K94">
        <v>5.99</v>
      </c>
      <c r="L94" s="1">
        <v>42851</v>
      </c>
      <c r="M94" t="s">
        <v>63</v>
      </c>
      <c r="N94">
        <v>150</v>
      </c>
      <c r="Q94" t="s">
        <v>38</v>
      </c>
      <c r="R94" t="s">
        <v>39</v>
      </c>
      <c r="S94">
        <v>2.5000000000000001E-2</v>
      </c>
      <c r="T94" t="b">
        <f t="shared" si="7"/>
        <v>0</v>
      </c>
      <c r="U94" t="str">
        <f t="shared" si="8"/>
        <v>FALSE</v>
      </c>
      <c r="V94" t="b">
        <f t="shared" si="9"/>
        <v>0</v>
      </c>
      <c r="W94" t="b">
        <f t="shared" si="10"/>
        <v>0</v>
      </c>
      <c r="X94" t="b">
        <f t="shared" si="11"/>
        <v>0</v>
      </c>
      <c r="Y94" t="str">
        <f>IF(AND(ExportQuery13[[#This Row],[QuantityScrapped]]&gt;0,ExportQuery13[[#This Row],[ScrapReason]]=""),"TRUE","FALSE")</f>
        <v>FALSE</v>
      </c>
      <c r="Z94" s="4" t="str">
        <f t="shared" si="12"/>
        <v/>
      </c>
      <c r="AA94" s="4" t="str">
        <f t="shared" si="13"/>
        <v>Yes</v>
      </c>
    </row>
    <row r="95" spans="1:27" x14ac:dyDescent="0.25">
      <c r="A95" t="s">
        <v>28</v>
      </c>
      <c r="B95" t="s">
        <v>92</v>
      </c>
      <c r="C95">
        <v>36</v>
      </c>
      <c r="D95" s="1">
        <v>42852</v>
      </c>
      <c r="E95" t="s">
        <v>72</v>
      </c>
      <c r="F95">
        <v>0</v>
      </c>
      <c r="G95">
        <v>800057</v>
      </c>
      <c r="H95" t="s">
        <v>95</v>
      </c>
      <c r="I95">
        <v>125</v>
      </c>
      <c r="J95" t="s">
        <v>31</v>
      </c>
      <c r="K95">
        <v>3.5</v>
      </c>
      <c r="L95" s="1">
        <v>42852</v>
      </c>
      <c r="M95" t="s">
        <v>72</v>
      </c>
      <c r="N95">
        <v>125</v>
      </c>
      <c r="Q95" t="s">
        <v>32</v>
      </c>
      <c r="R95" t="s">
        <v>33</v>
      </c>
      <c r="S95">
        <v>0.05</v>
      </c>
      <c r="T95" t="b">
        <f t="shared" si="7"/>
        <v>0</v>
      </c>
      <c r="U95" t="str">
        <f t="shared" si="8"/>
        <v>FALSE</v>
      </c>
      <c r="V95" t="b">
        <f t="shared" si="9"/>
        <v>0</v>
      </c>
      <c r="W95" t="b">
        <f t="shared" si="10"/>
        <v>0</v>
      </c>
      <c r="X95" t="b">
        <f t="shared" si="11"/>
        <v>0</v>
      </c>
      <c r="Y95" t="str">
        <f>IF(AND(ExportQuery13[[#This Row],[QuantityScrapped]]&gt;0,ExportQuery13[[#This Row],[ScrapReason]]=""),"TRUE","FALSE")</f>
        <v>FALSE</v>
      </c>
      <c r="Z95" s="4" t="str">
        <f t="shared" si="12"/>
        <v/>
      </c>
      <c r="AA95" s="4" t="str">
        <f t="shared" si="13"/>
        <v>Yes</v>
      </c>
    </row>
    <row r="96" spans="1:27" x14ac:dyDescent="0.25">
      <c r="A96" t="s">
        <v>28</v>
      </c>
      <c r="B96" t="s">
        <v>92</v>
      </c>
      <c r="C96">
        <v>36</v>
      </c>
      <c r="D96" s="1">
        <v>42852</v>
      </c>
      <c r="E96" t="s">
        <v>72</v>
      </c>
      <c r="F96">
        <v>0</v>
      </c>
      <c r="G96">
        <v>800058</v>
      </c>
      <c r="H96" t="s">
        <v>97</v>
      </c>
      <c r="I96">
        <v>92</v>
      </c>
      <c r="J96" t="s">
        <v>31</v>
      </c>
      <c r="K96">
        <v>3.5</v>
      </c>
      <c r="L96" s="1">
        <v>42852</v>
      </c>
      <c r="M96" t="s">
        <v>72</v>
      </c>
      <c r="N96">
        <v>92</v>
      </c>
      <c r="O96">
        <v>4</v>
      </c>
      <c r="P96" t="s">
        <v>41</v>
      </c>
      <c r="Q96" t="s">
        <v>32</v>
      </c>
      <c r="R96" t="s">
        <v>33</v>
      </c>
      <c r="S96">
        <v>0.05</v>
      </c>
      <c r="T96" t="b">
        <f t="shared" si="7"/>
        <v>0</v>
      </c>
      <c r="U96" t="str">
        <f t="shared" si="8"/>
        <v>FALSE</v>
      </c>
      <c r="V96" t="b">
        <f t="shared" si="9"/>
        <v>0</v>
      </c>
      <c r="W96" t="b">
        <f t="shared" si="10"/>
        <v>0</v>
      </c>
      <c r="X96" t="b">
        <f t="shared" si="11"/>
        <v>0</v>
      </c>
      <c r="Y96" t="str">
        <f>IF(AND(ExportQuery13[[#This Row],[QuantityScrapped]]&gt;0,ExportQuery13[[#This Row],[ScrapReason]]=""),"TRUE","FALSE")</f>
        <v>FALSE</v>
      </c>
      <c r="Z96" s="4" t="str">
        <f t="shared" si="12"/>
        <v/>
      </c>
      <c r="AA96" s="4" t="str">
        <f t="shared" si="13"/>
        <v>Yes</v>
      </c>
    </row>
    <row r="97" spans="1:27" x14ac:dyDescent="0.25">
      <c r="A97" t="s">
        <v>28</v>
      </c>
      <c r="B97" t="s">
        <v>92</v>
      </c>
      <c r="C97">
        <v>36</v>
      </c>
      <c r="D97" s="1">
        <v>42852</v>
      </c>
      <c r="E97" t="s">
        <v>72</v>
      </c>
      <c r="F97">
        <v>0</v>
      </c>
      <c r="G97">
        <v>800059</v>
      </c>
      <c r="H97" t="s">
        <v>98</v>
      </c>
      <c r="I97">
        <v>130</v>
      </c>
      <c r="J97" t="s">
        <v>31</v>
      </c>
      <c r="K97">
        <v>3.5</v>
      </c>
      <c r="L97" s="1">
        <v>42852</v>
      </c>
      <c r="M97" t="s">
        <v>72</v>
      </c>
      <c r="N97">
        <v>130</v>
      </c>
      <c r="Q97" t="s">
        <v>32</v>
      </c>
      <c r="R97" t="s">
        <v>33</v>
      </c>
      <c r="S97">
        <v>0.05</v>
      </c>
      <c r="T97" t="b">
        <f t="shared" si="7"/>
        <v>0</v>
      </c>
      <c r="U97" t="str">
        <f t="shared" si="8"/>
        <v>FALSE</v>
      </c>
      <c r="V97" t="b">
        <f t="shared" si="9"/>
        <v>0</v>
      </c>
      <c r="W97" t="b">
        <f t="shared" si="10"/>
        <v>0</v>
      </c>
      <c r="X97" t="b">
        <f t="shared" si="11"/>
        <v>0</v>
      </c>
      <c r="Y97" t="str">
        <f>IF(AND(ExportQuery13[[#This Row],[QuantityScrapped]]&gt;0,ExportQuery13[[#This Row],[ScrapReason]]=""),"TRUE","FALSE")</f>
        <v>FALSE</v>
      </c>
      <c r="Z97" s="4" t="str">
        <f t="shared" si="12"/>
        <v/>
      </c>
      <c r="AA97" s="4" t="str">
        <f t="shared" si="13"/>
        <v>Yes</v>
      </c>
    </row>
    <row r="98" spans="1:27" x14ac:dyDescent="0.25">
      <c r="A98" t="s">
        <v>28</v>
      </c>
      <c r="B98" t="s">
        <v>92</v>
      </c>
      <c r="C98">
        <v>36</v>
      </c>
      <c r="D98" s="1">
        <v>42852</v>
      </c>
      <c r="E98" t="s">
        <v>72</v>
      </c>
      <c r="F98">
        <v>0</v>
      </c>
      <c r="G98">
        <v>800060</v>
      </c>
      <c r="H98" t="s">
        <v>150</v>
      </c>
      <c r="I98">
        <v>157</v>
      </c>
      <c r="J98" t="s">
        <v>31</v>
      </c>
      <c r="K98">
        <v>3.5</v>
      </c>
      <c r="L98" s="1">
        <v>42852</v>
      </c>
      <c r="M98" t="s">
        <v>67</v>
      </c>
      <c r="N98">
        <v>160</v>
      </c>
      <c r="O98">
        <v>11</v>
      </c>
      <c r="P98" t="s">
        <v>25</v>
      </c>
      <c r="Q98" t="s">
        <v>32</v>
      </c>
      <c r="R98" t="s">
        <v>33</v>
      </c>
      <c r="S98">
        <v>0.05</v>
      </c>
      <c r="T98" t="b">
        <f t="shared" si="7"/>
        <v>0</v>
      </c>
      <c r="U98" t="str">
        <f t="shared" si="8"/>
        <v>FALSE</v>
      </c>
      <c r="V98" t="b">
        <f t="shared" si="9"/>
        <v>0</v>
      </c>
      <c r="W98" t="b">
        <f t="shared" si="10"/>
        <v>0</v>
      </c>
      <c r="X98" t="b">
        <f t="shared" si="11"/>
        <v>0</v>
      </c>
      <c r="Y98" t="str">
        <f>IF(AND(ExportQuery13[[#This Row],[QuantityScrapped]]&gt;0,ExportQuery13[[#This Row],[ScrapReason]]=""),"TRUE","FALSE")</f>
        <v>FALSE</v>
      </c>
      <c r="Z98" s="4" t="str">
        <f t="shared" si="12"/>
        <v/>
      </c>
      <c r="AA98" s="4" t="str">
        <f t="shared" si="13"/>
        <v>Yes</v>
      </c>
    </row>
    <row r="99" spans="1:27" x14ac:dyDescent="0.25">
      <c r="A99" t="s">
        <v>28</v>
      </c>
      <c r="B99" t="s">
        <v>92</v>
      </c>
      <c r="C99">
        <v>36</v>
      </c>
      <c r="D99" s="1">
        <v>42852</v>
      </c>
      <c r="E99" t="s">
        <v>72</v>
      </c>
      <c r="F99">
        <v>0</v>
      </c>
      <c r="G99">
        <v>800061</v>
      </c>
      <c r="H99" t="s">
        <v>151</v>
      </c>
      <c r="I99">
        <v>174</v>
      </c>
      <c r="J99" t="s">
        <v>31</v>
      </c>
      <c r="K99">
        <v>3.5</v>
      </c>
      <c r="L99" s="1">
        <v>42852</v>
      </c>
      <c r="M99" t="s">
        <v>67</v>
      </c>
      <c r="N99">
        <v>175</v>
      </c>
      <c r="Q99" t="s">
        <v>32</v>
      </c>
      <c r="R99" t="s">
        <v>33</v>
      </c>
      <c r="S99">
        <v>0.05</v>
      </c>
      <c r="T99" t="b">
        <f t="shared" si="7"/>
        <v>0</v>
      </c>
      <c r="U99" t="str">
        <f t="shared" si="8"/>
        <v>FALSE</v>
      </c>
      <c r="V99" t="b">
        <f t="shared" si="9"/>
        <v>0</v>
      </c>
      <c r="W99" t="b">
        <f t="shared" si="10"/>
        <v>0</v>
      </c>
      <c r="X99" t="b">
        <f t="shared" si="11"/>
        <v>0</v>
      </c>
      <c r="Y99" t="str">
        <f>IF(AND(ExportQuery13[[#This Row],[QuantityScrapped]]&gt;0,ExportQuery13[[#This Row],[ScrapReason]]=""),"TRUE","FALSE")</f>
        <v>FALSE</v>
      </c>
      <c r="Z99" s="4" t="str">
        <f t="shared" si="12"/>
        <v/>
      </c>
      <c r="AA99" s="4" t="str">
        <f t="shared" si="13"/>
        <v>Yes</v>
      </c>
    </row>
    <row r="100" spans="1:27" x14ac:dyDescent="0.25">
      <c r="A100" t="s">
        <v>28</v>
      </c>
      <c r="B100" t="s">
        <v>92</v>
      </c>
      <c r="C100">
        <v>36</v>
      </c>
      <c r="D100" s="1">
        <v>42852</v>
      </c>
      <c r="E100" t="s">
        <v>72</v>
      </c>
      <c r="F100">
        <v>0</v>
      </c>
      <c r="G100">
        <v>800062</v>
      </c>
      <c r="H100" t="s">
        <v>152</v>
      </c>
      <c r="I100">
        <v>65</v>
      </c>
      <c r="J100" t="s">
        <v>31</v>
      </c>
      <c r="K100">
        <v>3.5</v>
      </c>
      <c r="L100" s="1">
        <v>42852</v>
      </c>
      <c r="M100" t="s">
        <v>72</v>
      </c>
      <c r="N100">
        <v>65</v>
      </c>
      <c r="Q100" t="s">
        <v>32</v>
      </c>
      <c r="R100" t="s">
        <v>33</v>
      </c>
      <c r="S100">
        <v>0.05</v>
      </c>
      <c r="T100" t="b">
        <f t="shared" si="7"/>
        <v>0</v>
      </c>
      <c r="U100" t="str">
        <f t="shared" si="8"/>
        <v>FALSE</v>
      </c>
      <c r="V100" t="b">
        <f t="shared" si="9"/>
        <v>0</v>
      </c>
      <c r="W100" t="b">
        <f t="shared" si="10"/>
        <v>0</v>
      </c>
      <c r="X100" t="b">
        <f t="shared" si="11"/>
        <v>0</v>
      </c>
      <c r="Y100" t="str">
        <f>IF(AND(ExportQuery13[[#This Row],[QuantityScrapped]]&gt;0,ExportQuery13[[#This Row],[ScrapReason]]=""),"TRUE","FALSE")</f>
        <v>FALSE</v>
      </c>
      <c r="Z100" s="4" t="str">
        <f t="shared" si="12"/>
        <v/>
      </c>
      <c r="AA100" s="4" t="str">
        <f t="shared" si="13"/>
        <v>Yes</v>
      </c>
    </row>
    <row r="101" spans="1:27" x14ac:dyDescent="0.25">
      <c r="A101" t="s">
        <v>28</v>
      </c>
      <c r="B101" t="s">
        <v>92</v>
      </c>
      <c r="C101">
        <v>36</v>
      </c>
      <c r="D101" s="1">
        <v>42852</v>
      </c>
      <c r="E101" t="s">
        <v>72</v>
      </c>
      <c r="F101">
        <v>0</v>
      </c>
      <c r="G101">
        <v>800063</v>
      </c>
      <c r="H101" t="s">
        <v>99</v>
      </c>
      <c r="I101">
        <v>88</v>
      </c>
      <c r="J101" t="s">
        <v>31</v>
      </c>
      <c r="K101">
        <v>3.5</v>
      </c>
      <c r="L101" s="1">
        <v>42852</v>
      </c>
      <c r="M101" t="s">
        <v>72</v>
      </c>
      <c r="N101">
        <v>88</v>
      </c>
      <c r="Q101" t="s">
        <v>32</v>
      </c>
      <c r="R101" t="s">
        <v>33</v>
      </c>
      <c r="S101">
        <v>0.05</v>
      </c>
      <c r="T101" t="b">
        <f t="shared" si="7"/>
        <v>0</v>
      </c>
      <c r="U101" t="str">
        <f t="shared" si="8"/>
        <v>FALSE</v>
      </c>
      <c r="V101" t="b">
        <f t="shared" si="9"/>
        <v>0</v>
      </c>
      <c r="W101" t="b">
        <f t="shared" si="10"/>
        <v>0</v>
      </c>
      <c r="X101" t="b">
        <f t="shared" si="11"/>
        <v>0</v>
      </c>
      <c r="Y101" t="str">
        <f>IF(AND(ExportQuery13[[#This Row],[QuantityScrapped]]&gt;0,ExportQuery13[[#This Row],[ScrapReason]]=""),"TRUE","FALSE")</f>
        <v>FALSE</v>
      </c>
      <c r="Z101" s="4" t="str">
        <f t="shared" si="12"/>
        <v/>
      </c>
      <c r="AA101" s="4" t="str">
        <f t="shared" si="13"/>
        <v>Yes</v>
      </c>
    </row>
    <row r="102" spans="1:27" x14ac:dyDescent="0.25">
      <c r="A102" t="s">
        <v>28</v>
      </c>
      <c r="B102" t="s">
        <v>92</v>
      </c>
      <c r="C102">
        <v>36</v>
      </c>
      <c r="D102" s="1">
        <v>42852</v>
      </c>
      <c r="E102" t="s">
        <v>72</v>
      </c>
      <c r="F102">
        <v>0</v>
      </c>
      <c r="G102">
        <v>800064</v>
      </c>
      <c r="H102" t="s">
        <v>153</v>
      </c>
      <c r="I102">
        <v>73</v>
      </c>
      <c r="J102" t="s">
        <v>31</v>
      </c>
      <c r="K102">
        <v>3.5</v>
      </c>
      <c r="L102" s="1">
        <v>42852</v>
      </c>
      <c r="M102" t="s">
        <v>72</v>
      </c>
      <c r="N102">
        <v>73</v>
      </c>
      <c r="O102">
        <v>8</v>
      </c>
      <c r="P102" t="s">
        <v>25</v>
      </c>
      <c r="Q102" t="s">
        <v>32</v>
      </c>
      <c r="R102" t="s">
        <v>33</v>
      </c>
      <c r="S102">
        <v>0.05</v>
      </c>
      <c r="T102" t="b">
        <f t="shared" si="7"/>
        <v>0</v>
      </c>
      <c r="U102" t="str">
        <f t="shared" si="8"/>
        <v>FALSE</v>
      </c>
      <c r="V102" t="b">
        <f t="shared" si="9"/>
        <v>0</v>
      </c>
      <c r="W102" t="b">
        <f t="shared" si="10"/>
        <v>0</v>
      </c>
      <c r="X102" t="b">
        <f t="shared" si="11"/>
        <v>0</v>
      </c>
      <c r="Y102" t="str">
        <f>IF(AND(ExportQuery13[[#This Row],[QuantityScrapped]]&gt;0,ExportQuery13[[#This Row],[ScrapReason]]=""),"TRUE","FALSE")</f>
        <v>FALSE</v>
      </c>
      <c r="Z102" s="4" t="str">
        <f t="shared" si="12"/>
        <v/>
      </c>
      <c r="AA102" s="4" t="str">
        <f t="shared" si="13"/>
        <v>Yes</v>
      </c>
    </row>
    <row r="103" spans="1:27" x14ac:dyDescent="0.25">
      <c r="A103" t="s">
        <v>19</v>
      </c>
      <c r="B103" t="s">
        <v>20</v>
      </c>
      <c r="C103">
        <v>37</v>
      </c>
      <c r="D103" s="1">
        <v>42853</v>
      </c>
      <c r="E103" t="s">
        <v>24</v>
      </c>
      <c r="F103">
        <v>0</v>
      </c>
      <c r="G103">
        <v>200041</v>
      </c>
      <c r="H103" t="s">
        <v>22</v>
      </c>
      <c r="I103">
        <v>81</v>
      </c>
      <c r="J103" t="s">
        <v>23</v>
      </c>
      <c r="K103">
        <v>199.99</v>
      </c>
      <c r="L103" s="1">
        <v>42853</v>
      </c>
      <c r="M103" t="s">
        <v>24</v>
      </c>
      <c r="N103">
        <v>81</v>
      </c>
      <c r="Q103" t="s">
        <v>26</v>
      </c>
      <c r="R103" t="s">
        <v>27</v>
      </c>
      <c r="S103">
        <v>0</v>
      </c>
      <c r="T103" t="b">
        <f t="shared" si="7"/>
        <v>0</v>
      </c>
      <c r="U103" t="str">
        <f t="shared" si="8"/>
        <v>FALSE</v>
      </c>
      <c r="V103" t="b">
        <f t="shared" si="9"/>
        <v>0</v>
      </c>
      <c r="W103" t="b">
        <f t="shared" si="10"/>
        <v>0</v>
      </c>
      <c r="X103" t="b">
        <f t="shared" si="11"/>
        <v>0</v>
      </c>
      <c r="Y103" t="str">
        <f>IF(AND(ExportQuery13[[#This Row],[QuantityScrapped]]&gt;0,ExportQuery13[[#This Row],[ScrapReason]]=""),"TRUE","FALSE")</f>
        <v>FALSE</v>
      </c>
      <c r="Z103" s="4" t="str">
        <f t="shared" si="12"/>
        <v/>
      </c>
      <c r="AA103" s="4" t="str">
        <f t="shared" si="13"/>
        <v>Yes</v>
      </c>
    </row>
    <row r="104" spans="1:27" x14ac:dyDescent="0.25">
      <c r="A104" t="s">
        <v>19</v>
      </c>
      <c r="B104" t="s">
        <v>20</v>
      </c>
      <c r="C104">
        <v>37</v>
      </c>
      <c r="D104" s="1">
        <v>42853</v>
      </c>
      <c r="E104" t="s">
        <v>24</v>
      </c>
      <c r="F104">
        <v>0</v>
      </c>
      <c r="G104">
        <v>200042</v>
      </c>
      <c r="H104" t="s">
        <v>100</v>
      </c>
      <c r="I104">
        <v>58</v>
      </c>
      <c r="J104" t="s">
        <v>23</v>
      </c>
      <c r="K104">
        <v>250</v>
      </c>
      <c r="L104" s="1">
        <v>42853</v>
      </c>
      <c r="M104" t="s">
        <v>24</v>
      </c>
      <c r="N104">
        <v>58</v>
      </c>
      <c r="Q104" t="s">
        <v>26</v>
      </c>
      <c r="R104" t="s">
        <v>27</v>
      </c>
      <c r="S104">
        <v>0</v>
      </c>
      <c r="T104" t="b">
        <f t="shared" si="7"/>
        <v>0</v>
      </c>
      <c r="U104" t="str">
        <f t="shared" si="8"/>
        <v>FALSE</v>
      </c>
      <c r="V104" t="b">
        <f t="shared" si="9"/>
        <v>0</v>
      </c>
      <c r="W104" t="b">
        <f t="shared" si="10"/>
        <v>0</v>
      </c>
      <c r="X104" t="b">
        <f t="shared" si="11"/>
        <v>0</v>
      </c>
      <c r="Y104" t="str">
        <f>IF(AND(ExportQuery13[[#This Row],[QuantityScrapped]]&gt;0,ExportQuery13[[#This Row],[ScrapReason]]=""),"TRUE","FALSE")</f>
        <v>FALSE</v>
      </c>
      <c r="Z104" s="4" t="str">
        <f t="shared" si="12"/>
        <v/>
      </c>
      <c r="AA104" s="4" t="str">
        <f t="shared" si="13"/>
        <v>Yes</v>
      </c>
    </row>
    <row r="105" spans="1:27" x14ac:dyDescent="0.25">
      <c r="A105" t="s">
        <v>19</v>
      </c>
      <c r="B105" t="s">
        <v>20</v>
      </c>
      <c r="C105">
        <v>37</v>
      </c>
      <c r="D105" s="1">
        <v>42853</v>
      </c>
      <c r="E105" t="s">
        <v>24</v>
      </c>
      <c r="F105">
        <v>0</v>
      </c>
      <c r="G105">
        <v>200043</v>
      </c>
      <c r="H105" t="s">
        <v>101</v>
      </c>
      <c r="I105">
        <v>196</v>
      </c>
      <c r="J105" t="s">
        <v>23</v>
      </c>
      <c r="K105">
        <v>799.99</v>
      </c>
      <c r="L105" s="1">
        <v>42853</v>
      </c>
      <c r="M105" t="s">
        <v>24</v>
      </c>
      <c r="N105">
        <v>200</v>
      </c>
      <c r="Q105" t="s">
        <v>26</v>
      </c>
      <c r="R105" t="s">
        <v>27</v>
      </c>
      <c r="S105">
        <v>0</v>
      </c>
      <c r="T105" t="b">
        <f t="shared" si="7"/>
        <v>0</v>
      </c>
      <c r="U105" t="str">
        <f t="shared" si="8"/>
        <v>FALSE</v>
      </c>
      <c r="V105" t="b">
        <f t="shared" si="9"/>
        <v>0</v>
      </c>
      <c r="W105" t="b">
        <f t="shared" si="10"/>
        <v>0</v>
      </c>
      <c r="X105" t="b">
        <f t="shared" si="11"/>
        <v>0</v>
      </c>
      <c r="Y105" t="str">
        <f>IF(AND(ExportQuery13[[#This Row],[QuantityScrapped]]&gt;0,ExportQuery13[[#This Row],[ScrapReason]]=""),"TRUE","FALSE")</f>
        <v>FALSE</v>
      </c>
      <c r="Z105" s="4" t="str">
        <f t="shared" si="12"/>
        <v/>
      </c>
      <c r="AA105" s="4" t="str">
        <f t="shared" si="13"/>
        <v>Yes</v>
      </c>
    </row>
    <row r="106" spans="1:27" x14ac:dyDescent="0.25">
      <c r="A106" t="s">
        <v>19</v>
      </c>
      <c r="B106" t="s">
        <v>102</v>
      </c>
      <c r="C106">
        <v>38</v>
      </c>
      <c r="D106" s="1">
        <v>42854</v>
      </c>
      <c r="E106" t="s">
        <v>45</v>
      </c>
      <c r="F106">
        <v>0</v>
      </c>
      <c r="G106">
        <v>900005</v>
      </c>
      <c r="H106" t="s">
        <v>109</v>
      </c>
      <c r="I106">
        <v>194</v>
      </c>
      <c r="J106" t="s">
        <v>37</v>
      </c>
      <c r="K106">
        <v>2.75</v>
      </c>
      <c r="L106" s="1">
        <v>42851</v>
      </c>
      <c r="M106" t="s">
        <v>45</v>
      </c>
      <c r="N106">
        <v>194</v>
      </c>
      <c r="Q106" t="s">
        <v>32</v>
      </c>
      <c r="R106" t="s">
        <v>33</v>
      </c>
      <c r="S106">
        <v>0.05</v>
      </c>
      <c r="T106" t="b">
        <f t="shared" si="7"/>
        <v>0</v>
      </c>
      <c r="U106" t="str">
        <f t="shared" si="8"/>
        <v>FALSE</v>
      </c>
      <c r="V106" t="b">
        <f t="shared" si="9"/>
        <v>0</v>
      </c>
      <c r="W106" t="b">
        <f t="shared" si="10"/>
        <v>0</v>
      </c>
      <c r="X106" t="b">
        <f t="shared" si="11"/>
        <v>0</v>
      </c>
      <c r="Y106" t="str">
        <f>IF(AND(ExportQuery13[[#This Row],[QuantityScrapped]]&gt;0,ExportQuery13[[#This Row],[ScrapReason]]=""),"TRUE","FALSE")</f>
        <v>FALSE</v>
      </c>
      <c r="Z106" s="4" t="str">
        <f t="shared" si="12"/>
        <v/>
      </c>
      <c r="AA106" s="4" t="str">
        <f t="shared" si="13"/>
        <v>Yes</v>
      </c>
    </row>
    <row r="107" spans="1:27" x14ac:dyDescent="0.25">
      <c r="A107" t="s">
        <v>19</v>
      </c>
      <c r="B107" t="s">
        <v>102</v>
      </c>
      <c r="C107">
        <v>38</v>
      </c>
      <c r="D107" s="1">
        <v>42854</v>
      </c>
      <c r="E107" t="s">
        <v>45</v>
      </c>
      <c r="F107">
        <v>0</v>
      </c>
      <c r="G107">
        <v>900006</v>
      </c>
      <c r="H107" t="s">
        <v>110</v>
      </c>
      <c r="I107">
        <v>30</v>
      </c>
      <c r="J107" t="s">
        <v>37</v>
      </c>
      <c r="K107">
        <v>0.4</v>
      </c>
      <c r="L107" s="1">
        <v>42851</v>
      </c>
      <c r="M107" t="s">
        <v>45</v>
      </c>
      <c r="N107">
        <v>30</v>
      </c>
      <c r="O107">
        <v>6</v>
      </c>
      <c r="P107" t="s">
        <v>69</v>
      </c>
      <c r="Q107" t="s">
        <v>32</v>
      </c>
      <c r="R107" t="s">
        <v>33</v>
      </c>
      <c r="S107">
        <v>0.05</v>
      </c>
      <c r="T107" t="b">
        <f t="shared" si="7"/>
        <v>0</v>
      </c>
      <c r="U107" t="str">
        <f t="shared" si="8"/>
        <v>FALSE</v>
      </c>
      <c r="V107" t="b">
        <f t="shared" si="9"/>
        <v>0</v>
      </c>
      <c r="W107" t="b">
        <f t="shared" si="10"/>
        <v>0</v>
      </c>
      <c r="X107" t="b">
        <f t="shared" si="11"/>
        <v>0</v>
      </c>
      <c r="Y107" t="str">
        <f>IF(AND(ExportQuery13[[#This Row],[QuantityScrapped]]&gt;0,ExportQuery13[[#This Row],[ScrapReason]]=""),"TRUE","FALSE")</f>
        <v>FALSE</v>
      </c>
      <c r="Z107" s="4" t="str">
        <f t="shared" si="12"/>
        <v/>
      </c>
      <c r="AA107" s="4" t="str">
        <f t="shared" si="13"/>
        <v>Yes</v>
      </c>
    </row>
    <row r="108" spans="1:27" x14ac:dyDescent="0.25">
      <c r="A108" t="s">
        <v>19</v>
      </c>
      <c r="B108" t="s">
        <v>102</v>
      </c>
      <c r="C108">
        <v>38</v>
      </c>
      <c r="D108" s="1">
        <v>42854</v>
      </c>
      <c r="E108" t="s">
        <v>45</v>
      </c>
      <c r="F108">
        <v>0</v>
      </c>
      <c r="G108">
        <v>900007</v>
      </c>
      <c r="H108" t="s">
        <v>111</v>
      </c>
      <c r="I108">
        <v>76</v>
      </c>
      <c r="J108" t="s">
        <v>37</v>
      </c>
      <c r="K108">
        <v>1.75</v>
      </c>
      <c r="L108" s="1">
        <v>42851</v>
      </c>
      <c r="M108" t="s">
        <v>47</v>
      </c>
      <c r="N108">
        <v>76</v>
      </c>
      <c r="Q108" t="s">
        <v>32</v>
      </c>
      <c r="R108" t="s">
        <v>33</v>
      </c>
      <c r="S108">
        <v>0.05</v>
      </c>
      <c r="T108" t="b">
        <f t="shared" si="7"/>
        <v>0</v>
      </c>
      <c r="U108" t="str">
        <f t="shared" si="8"/>
        <v>FALSE</v>
      </c>
      <c r="V108" t="b">
        <f t="shared" si="9"/>
        <v>0</v>
      </c>
      <c r="W108" t="b">
        <f t="shared" si="10"/>
        <v>0</v>
      </c>
      <c r="X108" t="b">
        <f t="shared" si="11"/>
        <v>0</v>
      </c>
      <c r="Y108" t="str">
        <f>IF(AND(ExportQuery13[[#This Row],[QuantityScrapped]]&gt;0,ExportQuery13[[#This Row],[ScrapReason]]=""),"TRUE","FALSE")</f>
        <v>FALSE</v>
      </c>
      <c r="Z108" s="4" t="str">
        <f t="shared" si="12"/>
        <v/>
      </c>
      <c r="AA108" s="4" t="str">
        <f t="shared" si="13"/>
        <v>Yes</v>
      </c>
    </row>
    <row r="109" spans="1:27" x14ac:dyDescent="0.25">
      <c r="A109" t="s">
        <v>19</v>
      </c>
      <c r="B109" t="s">
        <v>102</v>
      </c>
      <c r="C109">
        <v>38</v>
      </c>
      <c r="D109" s="1">
        <v>42854</v>
      </c>
      <c r="E109" t="s">
        <v>45</v>
      </c>
      <c r="F109">
        <v>0</v>
      </c>
      <c r="G109">
        <v>900008</v>
      </c>
      <c r="H109" t="s">
        <v>112</v>
      </c>
      <c r="I109">
        <v>72</v>
      </c>
      <c r="J109" t="s">
        <v>37</v>
      </c>
      <c r="K109">
        <v>2.75</v>
      </c>
      <c r="L109" s="1">
        <v>42851</v>
      </c>
      <c r="M109" t="s">
        <v>47</v>
      </c>
      <c r="N109">
        <v>80</v>
      </c>
      <c r="Q109" t="s">
        <v>32</v>
      </c>
      <c r="R109" t="s">
        <v>33</v>
      </c>
      <c r="S109">
        <v>0.05</v>
      </c>
      <c r="T109" t="b">
        <f t="shared" si="7"/>
        <v>0</v>
      </c>
      <c r="U109" t="str">
        <f t="shared" si="8"/>
        <v>FALSE</v>
      </c>
      <c r="V109" t="b">
        <f t="shared" si="9"/>
        <v>0</v>
      </c>
      <c r="W109" t="b">
        <f t="shared" si="10"/>
        <v>0</v>
      </c>
      <c r="X109" t="b">
        <f t="shared" si="11"/>
        <v>0</v>
      </c>
      <c r="Y109" t="str">
        <f>IF(AND(ExportQuery13[[#This Row],[QuantityScrapped]]&gt;0,ExportQuery13[[#This Row],[ScrapReason]]=""),"TRUE","FALSE")</f>
        <v>FALSE</v>
      </c>
      <c r="Z109" s="4" t="str">
        <f t="shared" si="12"/>
        <v/>
      </c>
      <c r="AA109" s="4" t="str">
        <f t="shared" si="13"/>
        <v>Yes</v>
      </c>
    </row>
    <row r="110" spans="1:27" x14ac:dyDescent="0.25">
      <c r="A110" t="s">
        <v>89</v>
      </c>
      <c r="B110" t="s">
        <v>154</v>
      </c>
      <c r="C110">
        <v>39</v>
      </c>
      <c r="D110" s="1">
        <v>42830</v>
      </c>
      <c r="E110" t="s">
        <v>141</v>
      </c>
      <c r="F110">
        <v>1</v>
      </c>
      <c r="G110">
        <v>700005</v>
      </c>
      <c r="H110" t="s">
        <v>155</v>
      </c>
      <c r="I110">
        <v>16</v>
      </c>
      <c r="J110" t="s">
        <v>74</v>
      </c>
      <c r="K110">
        <v>42.5</v>
      </c>
      <c r="L110" s="1">
        <v>42830</v>
      </c>
      <c r="M110" t="s">
        <v>141</v>
      </c>
      <c r="N110">
        <v>16</v>
      </c>
      <c r="Q110" t="s">
        <v>38</v>
      </c>
      <c r="R110" t="s">
        <v>39</v>
      </c>
      <c r="S110">
        <v>2.5000000000000001E-2</v>
      </c>
      <c r="T110" t="b">
        <f t="shared" si="7"/>
        <v>0</v>
      </c>
      <c r="U110" t="str">
        <f t="shared" si="8"/>
        <v>FALSE</v>
      </c>
      <c r="V110" t="b">
        <f t="shared" si="9"/>
        <v>0</v>
      </c>
      <c r="W110" t="b">
        <f t="shared" si="10"/>
        <v>0</v>
      </c>
      <c r="X110" t="b">
        <f t="shared" si="11"/>
        <v>0</v>
      </c>
      <c r="Y110" t="str">
        <f>IF(AND(ExportQuery13[[#This Row],[QuantityScrapped]]&gt;0,ExportQuery13[[#This Row],[ScrapReason]]=""),"TRUE","FALSE")</f>
        <v>FALSE</v>
      </c>
      <c r="Z110" s="4" t="str">
        <f t="shared" si="12"/>
        <v/>
      </c>
      <c r="AA110" s="4" t="str">
        <f t="shared" si="13"/>
        <v>Yes</v>
      </c>
    </row>
    <row r="111" spans="1:27" x14ac:dyDescent="0.25">
      <c r="A111" t="s">
        <v>89</v>
      </c>
      <c r="B111" t="s">
        <v>154</v>
      </c>
      <c r="C111">
        <v>39</v>
      </c>
      <c r="D111" s="1">
        <v>42830</v>
      </c>
      <c r="E111" t="s">
        <v>141</v>
      </c>
      <c r="F111">
        <v>1</v>
      </c>
      <c r="G111">
        <v>700006</v>
      </c>
      <c r="H111" t="s">
        <v>156</v>
      </c>
      <c r="I111">
        <v>84</v>
      </c>
      <c r="J111" t="s">
        <v>74</v>
      </c>
      <c r="K111">
        <v>2.5</v>
      </c>
      <c r="L111" s="1">
        <v>42830</v>
      </c>
      <c r="M111" t="s">
        <v>141</v>
      </c>
      <c r="N111">
        <v>84</v>
      </c>
      <c r="Q111" t="s">
        <v>38</v>
      </c>
      <c r="R111" t="s">
        <v>39</v>
      </c>
      <c r="S111">
        <v>2.5000000000000001E-2</v>
      </c>
      <c r="T111" t="b">
        <f t="shared" si="7"/>
        <v>0</v>
      </c>
      <c r="U111" t="str">
        <f t="shared" si="8"/>
        <v>FALSE</v>
      </c>
      <c r="V111" t="b">
        <f t="shared" si="9"/>
        <v>0</v>
      </c>
      <c r="W111" t="b">
        <f t="shared" si="10"/>
        <v>0</v>
      </c>
      <c r="X111" t="b">
        <f t="shared" si="11"/>
        <v>0</v>
      </c>
      <c r="Y111" t="str">
        <f>IF(AND(ExportQuery13[[#This Row],[QuantityScrapped]]&gt;0,ExportQuery13[[#This Row],[ScrapReason]]=""),"TRUE","FALSE")</f>
        <v>FALSE</v>
      </c>
      <c r="Z111" s="4" t="str">
        <f t="shared" si="12"/>
        <v/>
      </c>
      <c r="AA111" s="4" t="str">
        <f t="shared" si="13"/>
        <v>Yes</v>
      </c>
    </row>
    <row r="112" spans="1:27" x14ac:dyDescent="0.25">
      <c r="A112" t="s">
        <v>89</v>
      </c>
      <c r="B112" t="s">
        <v>154</v>
      </c>
      <c r="C112">
        <v>39</v>
      </c>
      <c r="D112" s="1">
        <v>42830</v>
      </c>
      <c r="E112" t="s">
        <v>141</v>
      </c>
      <c r="F112">
        <v>1</v>
      </c>
      <c r="G112">
        <v>700007</v>
      </c>
      <c r="H112" t="s">
        <v>157</v>
      </c>
      <c r="I112">
        <v>129</v>
      </c>
      <c r="J112" t="s">
        <v>74</v>
      </c>
      <c r="K112">
        <v>2.5</v>
      </c>
      <c r="L112" s="1">
        <v>42830</v>
      </c>
      <c r="M112" t="s">
        <v>141</v>
      </c>
      <c r="N112">
        <v>129</v>
      </c>
      <c r="O112">
        <v>26</v>
      </c>
      <c r="P112" t="s">
        <v>69</v>
      </c>
      <c r="Q112" t="s">
        <v>38</v>
      </c>
      <c r="R112" t="s">
        <v>39</v>
      </c>
      <c r="S112">
        <v>2.5000000000000001E-2</v>
      </c>
      <c r="T112" t="b">
        <f t="shared" si="7"/>
        <v>0</v>
      </c>
      <c r="U112" t="str">
        <f t="shared" si="8"/>
        <v>FALSE</v>
      </c>
      <c r="V112" t="b">
        <f t="shared" si="9"/>
        <v>0</v>
      </c>
      <c r="W112" t="b">
        <f t="shared" si="10"/>
        <v>0</v>
      </c>
      <c r="X112" t="b">
        <f t="shared" si="11"/>
        <v>0</v>
      </c>
      <c r="Y112" t="str">
        <f>IF(AND(ExportQuery13[[#This Row],[QuantityScrapped]]&gt;0,ExportQuery13[[#This Row],[ScrapReason]]=""),"TRUE","FALSE")</f>
        <v>FALSE</v>
      </c>
      <c r="Z112" s="4" t="str">
        <f t="shared" si="12"/>
        <v/>
      </c>
      <c r="AA112" s="4" t="str">
        <f t="shared" si="13"/>
        <v>Yes</v>
      </c>
    </row>
    <row r="113" spans="1:27" x14ac:dyDescent="0.25">
      <c r="A113" t="s">
        <v>89</v>
      </c>
      <c r="B113" t="s">
        <v>154</v>
      </c>
      <c r="C113">
        <v>39</v>
      </c>
      <c r="D113" s="1">
        <v>42830</v>
      </c>
      <c r="E113" t="s">
        <v>141</v>
      </c>
      <c r="F113">
        <v>1</v>
      </c>
      <c r="G113">
        <v>700008</v>
      </c>
      <c r="H113" t="s">
        <v>158</v>
      </c>
      <c r="I113">
        <v>61</v>
      </c>
      <c r="J113" t="s">
        <v>74</v>
      </c>
      <c r="K113">
        <v>2.5</v>
      </c>
      <c r="L113" s="1">
        <v>42830</v>
      </c>
      <c r="M113" t="s">
        <v>141</v>
      </c>
      <c r="N113">
        <v>61</v>
      </c>
      <c r="Q113" t="s">
        <v>38</v>
      </c>
      <c r="R113" t="s">
        <v>39</v>
      </c>
      <c r="S113">
        <v>2.5000000000000001E-2</v>
      </c>
      <c r="T113" t="b">
        <f t="shared" si="7"/>
        <v>0</v>
      </c>
      <c r="U113" t="str">
        <f t="shared" si="8"/>
        <v>FALSE</v>
      </c>
      <c r="V113" t="b">
        <f t="shared" si="9"/>
        <v>0</v>
      </c>
      <c r="W113" t="b">
        <f t="shared" si="10"/>
        <v>0</v>
      </c>
      <c r="X113" t="b">
        <f t="shared" si="11"/>
        <v>0</v>
      </c>
      <c r="Y113" t="str">
        <f>IF(AND(ExportQuery13[[#This Row],[QuantityScrapped]]&gt;0,ExportQuery13[[#This Row],[ScrapReason]]=""),"TRUE","FALSE")</f>
        <v>FALSE</v>
      </c>
      <c r="Z113" s="4" t="str">
        <f t="shared" si="12"/>
        <v/>
      </c>
      <c r="AA113" s="4" t="str">
        <f t="shared" si="13"/>
        <v>Yes</v>
      </c>
    </row>
    <row r="114" spans="1:27" x14ac:dyDescent="0.25">
      <c r="A114" t="s">
        <v>89</v>
      </c>
      <c r="B114" t="s">
        <v>154</v>
      </c>
      <c r="C114">
        <v>39</v>
      </c>
      <c r="D114" s="1">
        <v>42830</v>
      </c>
      <c r="E114" t="s">
        <v>141</v>
      </c>
      <c r="F114">
        <v>1</v>
      </c>
      <c r="G114">
        <v>700009</v>
      </c>
      <c r="H114" t="s">
        <v>159</v>
      </c>
      <c r="I114">
        <v>174</v>
      </c>
      <c r="J114" t="s">
        <v>74</v>
      </c>
      <c r="K114">
        <v>2.5</v>
      </c>
      <c r="L114" s="1">
        <v>42830</v>
      </c>
      <c r="M114" t="s">
        <v>141</v>
      </c>
      <c r="N114">
        <v>174</v>
      </c>
      <c r="Q114" t="s">
        <v>38</v>
      </c>
      <c r="R114" t="s">
        <v>39</v>
      </c>
      <c r="S114">
        <v>2.5000000000000001E-2</v>
      </c>
      <c r="T114" t="b">
        <f t="shared" si="7"/>
        <v>0</v>
      </c>
      <c r="U114" t="str">
        <f t="shared" si="8"/>
        <v>FALSE</v>
      </c>
      <c r="V114" t="b">
        <f t="shared" si="9"/>
        <v>0</v>
      </c>
      <c r="W114" t="b">
        <f t="shared" si="10"/>
        <v>0</v>
      </c>
      <c r="X114" t="b">
        <f t="shared" si="11"/>
        <v>0</v>
      </c>
      <c r="Y114" t="str">
        <f>IF(AND(ExportQuery13[[#This Row],[QuantityScrapped]]&gt;0,ExportQuery13[[#This Row],[ScrapReason]]=""),"TRUE","FALSE")</f>
        <v>FALSE</v>
      </c>
      <c r="Z114" s="4" t="str">
        <f t="shared" si="12"/>
        <v/>
      </c>
      <c r="AA114" s="4" t="str">
        <f t="shared" si="13"/>
        <v>Yes</v>
      </c>
    </row>
    <row r="115" spans="1:27" x14ac:dyDescent="0.25">
      <c r="A115" t="s">
        <v>19</v>
      </c>
      <c r="B115" t="s">
        <v>160</v>
      </c>
      <c r="C115">
        <v>40</v>
      </c>
      <c r="D115" s="1">
        <v>42855</v>
      </c>
      <c r="E115" t="s">
        <v>103</v>
      </c>
      <c r="F115">
        <v>0</v>
      </c>
      <c r="G115">
        <v>200036</v>
      </c>
      <c r="H115" t="s">
        <v>161</v>
      </c>
      <c r="I115">
        <v>69</v>
      </c>
      <c r="J115" t="s">
        <v>74</v>
      </c>
      <c r="K115">
        <v>15.31</v>
      </c>
      <c r="L115" s="1">
        <v>42855</v>
      </c>
      <c r="M115" t="s">
        <v>103</v>
      </c>
      <c r="N115">
        <v>69</v>
      </c>
      <c r="Q115" t="s">
        <v>26</v>
      </c>
      <c r="R115" t="s">
        <v>27</v>
      </c>
      <c r="S115">
        <v>0</v>
      </c>
      <c r="T115" t="b">
        <f t="shared" si="7"/>
        <v>0</v>
      </c>
      <c r="U115" t="str">
        <f t="shared" si="8"/>
        <v>FALSE</v>
      </c>
      <c r="V115" t="b">
        <f t="shared" si="9"/>
        <v>0</v>
      </c>
      <c r="W115" t="b">
        <f t="shared" si="10"/>
        <v>0</v>
      </c>
      <c r="X115" t="b">
        <f t="shared" si="11"/>
        <v>0</v>
      </c>
      <c r="Y115" t="str">
        <f>IF(AND(ExportQuery13[[#This Row],[QuantityScrapped]]&gt;0,ExportQuery13[[#This Row],[ScrapReason]]=""),"TRUE","FALSE")</f>
        <v>FALSE</v>
      </c>
      <c r="Z115" s="4" t="str">
        <f t="shared" si="12"/>
        <v/>
      </c>
      <c r="AA115" s="4" t="str">
        <f t="shared" si="13"/>
        <v>Yes</v>
      </c>
    </row>
    <row r="116" spans="1:27" x14ac:dyDescent="0.25">
      <c r="A116" t="s">
        <v>19</v>
      </c>
      <c r="B116" t="s">
        <v>160</v>
      </c>
      <c r="C116">
        <v>40</v>
      </c>
      <c r="D116" s="1">
        <v>42855</v>
      </c>
      <c r="E116" t="s">
        <v>103</v>
      </c>
      <c r="F116">
        <v>0</v>
      </c>
      <c r="G116">
        <v>200037</v>
      </c>
      <c r="H116" t="s">
        <v>162</v>
      </c>
      <c r="I116">
        <v>42</v>
      </c>
      <c r="J116" t="s">
        <v>74</v>
      </c>
      <c r="K116">
        <v>49.85</v>
      </c>
      <c r="L116" s="1">
        <v>42855</v>
      </c>
      <c r="M116" t="s">
        <v>103</v>
      </c>
      <c r="N116">
        <v>30</v>
      </c>
      <c r="Q116" t="s">
        <v>38</v>
      </c>
      <c r="R116" t="s">
        <v>39</v>
      </c>
      <c r="S116">
        <v>2.5000000000000001E-2</v>
      </c>
      <c r="T116" t="b">
        <f t="shared" si="7"/>
        <v>0</v>
      </c>
      <c r="U116" t="str">
        <f t="shared" si="8"/>
        <v>FALSE</v>
      </c>
      <c r="V116" t="b">
        <f t="shared" si="9"/>
        <v>0</v>
      </c>
      <c r="W116" t="b">
        <f t="shared" si="10"/>
        <v>0</v>
      </c>
      <c r="X116" t="b">
        <f t="shared" si="11"/>
        <v>0</v>
      </c>
      <c r="Y116" t="str">
        <f>IF(AND(ExportQuery13[[#This Row],[QuantityScrapped]]&gt;0,ExportQuery13[[#This Row],[ScrapReason]]=""),"TRUE","FALSE")</f>
        <v>FALSE</v>
      </c>
      <c r="Z116" s="4" t="str">
        <f t="shared" si="12"/>
        <v/>
      </c>
      <c r="AA116" s="4" t="str">
        <f t="shared" si="13"/>
        <v>Yes</v>
      </c>
    </row>
    <row r="117" spans="1:27" x14ac:dyDescent="0.25">
      <c r="A117" t="s">
        <v>19</v>
      </c>
      <c r="B117" t="s">
        <v>160</v>
      </c>
      <c r="C117">
        <v>40</v>
      </c>
      <c r="D117" s="1">
        <v>42855</v>
      </c>
      <c r="E117" t="s">
        <v>103</v>
      </c>
      <c r="F117">
        <v>0</v>
      </c>
      <c r="G117">
        <v>200038</v>
      </c>
      <c r="H117" t="s">
        <v>163</v>
      </c>
      <c r="I117">
        <v>85</v>
      </c>
      <c r="J117" t="s">
        <v>74</v>
      </c>
      <c r="K117">
        <v>25.78</v>
      </c>
      <c r="L117" s="1">
        <v>42855</v>
      </c>
      <c r="M117" t="s">
        <v>141</v>
      </c>
      <c r="N117">
        <v>85</v>
      </c>
      <c r="Q117" t="s">
        <v>38</v>
      </c>
      <c r="R117" t="s">
        <v>39</v>
      </c>
      <c r="S117">
        <v>2.5000000000000001E-2</v>
      </c>
      <c r="T117" t="b">
        <f t="shared" si="7"/>
        <v>0</v>
      </c>
      <c r="U117" t="str">
        <f t="shared" si="8"/>
        <v>FALSE</v>
      </c>
      <c r="V117" t="b">
        <f t="shared" si="9"/>
        <v>0</v>
      </c>
      <c r="W117" t="b">
        <f t="shared" si="10"/>
        <v>0</v>
      </c>
      <c r="X117" t="b">
        <f t="shared" si="11"/>
        <v>0</v>
      </c>
      <c r="Y117" t="str">
        <f>IF(AND(ExportQuery13[[#This Row],[QuantityScrapped]]&gt;0,ExportQuery13[[#This Row],[ScrapReason]]=""),"TRUE","FALSE")</f>
        <v>FALSE</v>
      </c>
      <c r="Z117" s="4" t="str">
        <f t="shared" si="12"/>
        <v/>
      </c>
      <c r="AA117" s="4" t="str">
        <f t="shared" si="13"/>
        <v>Yes</v>
      </c>
    </row>
    <row r="118" spans="1:27" x14ac:dyDescent="0.25">
      <c r="A118" t="s">
        <v>34</v>
      </c>
      <c r="B118" t="s">
        <v>164</v>
      </c>
      <c r="C118">
        <v>41</v>
      </c>
      <c r="D118" s="1">
        <v>42856</v>
      </c>
      <c r="E118" t="s">
        <v>80</v>
      </c>
      <c r="F118">
        <v>0</v>
      </c>
      <c r="G118">
        <v>300012</v>
      </c>
      <c r="H118" t="s">
        <v>36</v>
      </c>
      <c r="I118">
        <v>28</v>
      </c>
      <c r="J118" t="s">
        <v>37</v>
      </c>
      <c r="K118">
        <v>65.5</v>
      </c>
      <c r="L118" s="1">
        <v>42856</v>
      </c>
      <c r="M118" t="s">
        <v>80</v>
      </c>
      <c r="N118">
        <v>28</v>
      </c>
      <c r="Q118" t="s">
        <v>38</v>
      </c>
      <c r="R118" t="s">
        <v>39</v>
      </c>
      <c r="S118">
        <v>2.5000000000000001E-2</v>
      </c>
      <c r="T118" t="b">
        <f t="shared" si="7"/>
        <v>0</v>
      </c>
      <c r="U118" t="str">
        <f t="shared" si="8"/>
        <v>FALSE</v>
      </c>
      <c r="V118" t="b">
        <f t="shared" si="9"/>
        <v>0</v>
      </c>
      <c r="W118" t="b">
        <f t="shared" si="10"/>
        <v>0</v>
      </c>
      <c r="X118" t="b">
        <f t="shared" si="11"/>
        <v>0</v>
      </c>
      <c r="Y118" t="str">
        <f>IF(AND(ExportQuery13[[#This Row],[QuantityScrapped]]&gt;0,ExportQuery13[[#This Row],[ScrapReason]]=""),"TRUE","FALSE")</f>
        <v>FALSE</v>
      </c>
      <c r="Z118" s="4" t="str">
        <f t="shared" si="12"/>
        <v/>
      </c>
      <c r="AA118" s="4" t="str">
        <f t="shared" si="13"/>
        <v>Yes</v>
      </c>
    </row>
    <row r="119" spans="1:27" x14ac:dyDescent="0.25">
      <c r="A119" t="s">
        <v>34</v>
      </c>
      <c r="B119" t="s">
        <v>164</v>
      </c>
      <c r="C119">
        <v>41</v>
      </c>
      <c r="D119" s="1">
        <v>42856</v>
      </c>
      <c r="E119" t="s">
        <v>80</v>
      </c>
      <c r="F119">
        <v>0</v>
      </c>
      <c r="G119">
        <v>300013</v>
      </c>
      <c r="H119" t="s">
        <v>40</v>
      </c>
      <c r="I119">
        <v>45</v>
      </c>
      <c r="J119" t="s">
        <v>37</v>
      </c>
      <c r="K119">
        <v>150.99</v>
      </c>
      <c r="L119" s="1">
        <v>42856</v>
      </c>
      <c r="M119" t="s">
        <v>80</v>
      </c>
      <c r="N119">
        <v>45</v>
      </c>
      <c r="Q119" t="s">
        <v>38</v>
      </c>
      <c r="R119" t="s">
        <v>39</v>
      </c>
      <c r="S119">
        <v>2.5000000000000001E-2</v>
      </c>
      <c r="T119" t="b">
        <f t="shared" si="7"/>
        <v>0</v>
      </c>
      <c r="U119" t="str">
        <f t="shared" si="8"/>
        <v>FALSE</v>
      </c>
      <c r="V119" t="b">
        <f t="shared" si="9"/>
        <v>0</v>
      </c>
      <c r="W119" t="b">
        <f t="shared" si="10"/>
        <v>0</v>
      </c>
      <c r="X119" t="b">
        <f t="shared" si="11"/>
        <v>0</v>
      </c>
      <c r="Y119" t="str">
        <f>IF(AND(ExportQuery13[[#This Row],[QuantityScrapped]]&gt;0,ExportQuery13[[#This Row],[ScrapReason]]=""),"TRUE","FALSE")</f>
        <v>FALSE</v>
      </c>
      <c r="Z119" s="4" t="str">
        <f t="shared" si="12"/>
        <v/>
      </c>
      <c r="AA119" s="4" t="str">
        <f t="shared" si="13"/>
        <v>Yes</v>
      </c>
    </row>
    <row r="120" spans="1:27" x14ac:dyDescent="0.25">
      <c r="A120" t="s">
        <v>34</v>
      </c>
      <c r="B120" t="s">
        <v>164</v>
      </c>
      <c r="C120">
        <v>41</v>
      </c>
      <c r="D120" s="1">
        <v>42856</v>
      </c>
      <c r="E120" t="s">
        <v>80</v>
      </c>
      <c r="F120">
        <v>0</v>
      </c>
      <c r="G120">
        <v>300014</v>
      </c>
      <c r="H120" t="s">
        <v>42</v>
      </c>
      <c r="I120">
        <v>139</v>
      </c>
      <c r="J120" t="s">
        <v>37</v>
      </c>
      <c r="K120">
        <v>204.54</v>
      </c>
      <c r="L120" s="1">
        <v>42856</v>
      </c>
      <c r="M120" t="s">
        <v>80</v>
      </c>
      <c r="N120">
        <v>150</v>
      </c>
      <c r="O120">
        <v>32</v>
      </c>
      <c r="P120" t="s">
        <v>25</v>
      </c>
      <c r="Q120" t="s">
        <v>38</v>
      </c>
      <c r="R120" t="s">
        <v>39</v>
      </c>
      <c r="S120">
        <v>2.5000000000000001E-2</v>
      </c>
      <c r="T120" t="b">
        <f t="shared" si="7"/>
        <v>0</v>
      </c>
      <c r="U120" t="str">
        <f t="shared" si="8"/>
        <v>FALSE</v>
      </c>
      <c r="V120" t="b">
        <f t="shared" si="9"/>
        <v>0</v>
      </c>
      <c r="W120" t="b">
        <f t="shared" si="10"/>
        <v>0</v>
      </c>
      <c r="X120" t="b">
        <f t="shared" si="11"/>
        <v>0</v>
      </c>
      <c r="Y120" t="str">
        <f>IF(AND(ExportQuery13[[#This Row],[QuantityScrapped]]&gt;0,ExportQuery13[[#This Row],[ScrapReason]]=""),"TRUE","FALSE")</f>
        <v>FALSE</v>
      </c>
      <c r="Z120" s="4" t="str">
        <f t="shared" si="12"/>
        <v/>
      </c>
      <c r="AA120" s="4" t="str">
        <f t="shared" si="13"/>
        <v>Yes</v>
      </c>
    </row>
    <row r="121" spans="1:27" x14ac:dyDescent="0.25">
      <c r="A121" t="s">
        <v>89</v>
      </c>
      <c r="B121" t="s">
        <v>165</v>
      </c>
      <c r="C121">
        <v>42</v>
      </c>
      <c r="D121" s="1">
        <v>42857</v>
      </c>
      <c r="E121" t="s">
        <v>24</v>
      </c>
      <c r="F121">
        <v>1</v>
      </c>
      <c r="G121">
        <v>700010</v>
      </c>
      <c r="H121" t="s">
        <v>166</v>
      </c>
      <c r="I121">
        <v>149</v>
      </c>
      <c r="J121" t="s">
        <v>37</v>
      </c>
      <c r="K121">
        <v>65.5</v>
      </c>
      <c r="L121" s="1">
        <v>42857</v>
      </c>
      <c r="M121" t="s">
        <v>24</v>
      </c>
      <c r="N121">
        <v>149</v>
      </c>
      <c r="Q121" t="s">
        <v>38</v>
      </c>
      <c r="R121" t="s">
        <v>39</v>
      </c>
      <c r="S121">
        <v>2.5000000000000001E-2</v>
      </c>
      <c r="T121" t="b">
        <f t="shared" si="7"/>
        <v>0</v>
      </c>
      <c r="U121" t="str">
        <f t="shared" si="8"/>
        <v>FALSE</v>
      </c>
      <c r="V121" t="b">
        <f t="shared" si="9"/>
        <v>0</v>
      </c>
      <c r="W121" t="b">
        <f t="shared" si="10"/>
        <v>0</v>
      </c>
      <c r="X121" t="b">
        <f t="shared" si="11"/>
        <v>0</v>
      </c>
      <c r="Y121" t="str">
        <f>IF(AND(ExportQuery13[[#This Row],[QuantityScrapped]]&gt;0,ExportQuery13[[#This Row],[ScrapReason]]=""),"TRUE","FALSE")</f>
        <v>FALSE</v>
      </c>
      <c r="Z121" s="4" t="str">
        <f t="shared" si="12"/>
        <v/>
      </c>
      <c r="AA121" s="4" t="str">
        <f t="shared" si="13"/>
        <v>Yes</v>
      </c>
    </row>
    <row r="122" spans="1:27" x14ac:dyDescent="0.25">
      <c r="A122" t="s">
        <v>89</v>
      </c>
      <c r="B122" t="s">
        <v>165</v>
      </c>
      <c r="C122">
        <v>42</v>
      </c>
      <c r="D122" s="1">
        <v>42857</v>
      </c>
      <c r="E122" t="s">
        <v>24</v>
      </c>
      <c r="F122">
        <v>1</v>
      </c>
      <c r="G122">
        <v>700011</v>
      </c>
      <c r="H122" t="s">
        <v>167</v>
      </c>
      <c r="I122">
        <v>16</v>
      </c>
      <c r="J122" t="s">
        <v>37</v>
      </c>
      <c r="K122">
        <v>150.99</v>
      </c>
      <c r="L122" s="1">
        <v>42857</v>
      </c>
      <c r="M122" t="s">
        <v>24</v>
      </c>
      <c r="N122">
        <v>16</v>
      </c>
      <c r="Q122" t="s">
        <v>38</v>
      </c>
      <c r="R122" t="s">
        <v>39</v>
      </c>
      <c r="S122">
        <v>2.5000000000000001E-2</v>
      </c>
      <c r="T122" t="b">
        <f t="shared" si="7"/>
        <v>0</v>
      </c>
      <c r="U122" t="str">
        <f t="shared" si="8"/>
        <v>FALSE</v>
      </c>
      <c r="V122" t="b">
        <f t="shared" si="9"/>
        <v>0</v>
      </c>
      <c r="W122" t="b">
        <f t="shared" si="10"/>
        <v>0</v>
      </c>
      <c r="X122" t="b">
        <f t="shared" si="11"/>
        <v>0</v>
      </c>
      <c r="Y122" t="str">
        <f>IF(AND(ExportQuery13[[#This Row],[QuantityScrapped]]&gt;0,ExportQuery13[[#This Row],[ScrapReason]]=""),"TRUE","FALSE")</f>
        <v>FALSE</v>
      </c>
      <c r="Z122" s="4" t="str">
        <f t="shared" si="12"/>
        <v/>
      </c>
      <c r="AA122" s="4" t="str">
        <f t="shared" si="13"/>
        <v>Yes</v>
      </c>
    </row>
    <row r="123" spans="1:27" x14ac:dyDescent="0.25">
      <c r="A123" t="s">
        <v>89</v>
      </c>
      <c r="B123" t="s">
        <v>165</v>
      </c>
      <c r="C123">
        <v>42</v>
      </c>
      <c r="D123" s="1">
        <v>42857</v>
      </c>
      <c r="E123" t="s">
        <v>24</v>
      </c>
      <c r="F123">
        <v>1</v>
      </c>
      <c r="G123">
        <v>700012</v>
      </c>
      <c r="H123" t="s">
        <v>168</v>
      </c>
      <c r="I123">
        <v>143</v>
      </c>
      <c r="J123" t="s">
        <v>37</v>
      </c>
      <c r="K123">
        <v>204.54</v>
      </c>
      <c r="L123" s="1">
        <v>42857</v>
      </c>
      <c r="M123" t="s">
        <v>141</v>
      </c>
      <c r="N123">
        <v>143</v>
      </c>
      <c r="O123">
        <v>12</v>
      </c>
      <c r="P123" t="s">
        <v>69</v>
      </c>
      <c r="Q123" t="s">
        <v>38</v>
      </c>
      <c r="R123" t="s">
        <v>39</v>
      </c>
      <c r="S123">
        <v>2.5000000000000001E-2</v>
      </c>
      <c r="T123" t="b">
        <f t="shared" si="7"/>
        <v>0</v>
      </c>
      <c r="U123" t="str">
        <f t="shared" si="8"/>
        <v>FALSE</v>
      </c>
      <c r="V123" t="b">
        <f t="shared" si="9"/>
        <v>0</v>
      </c>
      <c r="W123" t="b">
        <f t="shared" si="10"/>
        <v>0</v>
      </c>
      <c r="X123" t="b">
        <f t="shared" si="11"/>
        <v>0</v>
      </c>
      <c r="Y123" t="str">
        <f>IF(AND(ExportQuery13[[#This Row],[QuantityScrapped]]&gt;0,ExportQuery13[[#This Row],[ScrapReason]]=""),"TRUE","FALSE")</f>
        <v>FALSE</v>
      </c>
      <c r="Z123" s="4" t="str">
        <f t="shared" si="12"/>
        <v/>
      </c>
      <c r="AA123" s="4" t="str">
        <f t="shared" si="13"/>
        <v>Yes</v>
      </c>
    </row>
    <row r="124" spans="1:27" x14ac:dyDescent="0.25">
      <c r="A124" t="s">
        <v>89</v>
      </c>
      <c r="B124" t="s">
        <v>165</v>
      </c>
      <c r="C124">
        <v>42</v>
      </c>
      <c r="D124" s="1">
        <v>42857</v>
      </c>
      <c r="E124" t="s">
        <v>24</v>
      </c>
      <c r="F124">
        <v>1</v>
      </c>
      <c r="G124">
        <v>700013</v>
      </c>
      <c r="H124" t="s">
        <v>169</v>
      </c>
      <c r="I124">
        <v>57</v>
      </c>
      <c r="J124" t="s">
        <v>37</v>
      </c>
      <c r="K124">
        <v>225.5</v>
      </c>
      <c r="L124" s="1">
        <v>42857</v>
      </c>
      <c r="M124" t="s">
        <v>47</v>
      </c>
      <c r="N124">
        <v>57</v>
      </c>
      <c r="Q124" t="s">
        <v>38</v>
      </c>
      <c r="R124" t="s">
        <v>39</v>
      </c>
      <c r="S124">
        <v>2.5000000000000001E-2</v>
      </c>
      <c r="T124" t="b">
        <f t="shared" si="7"/>
        <v>0</v>
      </c>
      <c r="U124" t="str">
        <f t="shared" si="8"/>
        <v>FALSE</v>
      </c>
      <c r="V124" t="b">
        <f t="shared" si="9"/>
        <v>0</v>
      </c>
      <c r="W124" t="b">
        <f t="shared" si="10"/>
        <v>0</v>
      </c>
      <c r="X124" t="b">
        <f t="shared" si="11"/>
        <v>0</v>
      </c>
      <c r="Y124" t="str">
        <f>IF(AND(ExportQuery13[[#This Row],[QuantityScrapped]]&gt;0,ExportQuery13[[#This Row],[ScrapReason]]=""),"TRUE","FALSE")</f>
        <v>FALSE</v>
      </c>
      <c r="Z124" s="4" t="str">
        <f t="shared" si="12"/>
        <v/>
      </c>
      <c r="AA124" s="4" t="str">
        <f t="shared" si="13"/>
        <v>Yes</v>
      </c>
    </row>
    <row r="125" spans="1:27" x14ac:dyDescent="0.25">
      <c r="A125" t="s">
        <v>89</v>
      </c>
      <c r="B125" t="s">
        <v>165</v>
      </c>
      <c r="C125">
        <v>42</v>
      </c>
      <c r="D125" s="1">
        <v>42857</v>
      </c>
      <c r="E125" t="s">
        <v>24</v>
      </c>
      <c r="F125">
        <v>1</v>
      </c>
      <c r="G125">
        <v>700014</v>
      </c>
      <c r="H125" t="s">
        <v>170</v>
      </c>
      <c r="I125">
        <v>35</v>
      </c>
      <c r="J125" t="s">
        <v>37</v>
      </c>
      <c r="K125">
        <v>275.5</v>
      </c>
      <c r="L125" s="1">
        <v>42857</v>
      </c>
      <c r="M125" t="s">
        <v>24</v>
      </c>
      <c r="N125">
        <v>20</v>
      </c>
      <c r="Q125" t="s">
        <v>38</v>
      </c>
      <c r="R125" t="s">
        <v>39</v>
      </c>
      <c r="S125">
        <v>2.5000000000000001E-2</v>
      </c>
      <c r="T125" t="b">
        <f t="shared" si="7"/>
        <v>0</v>
      </c>
      <c r="U125" t="str">
        <f t="shared" si="8"/>
        <v>FALSE</v>
      </c>
      <c r="V125" t="b">
        <f t="shared" si="9"/>
        <v>0</v>
      </c>
      <c r="W125" t="b">
        <f t="shared" si="10"/>
        <v>0</v>
      </c>
      <c r="X125" t="b">
        <f t="shared" si="11"/>
        <v>0</v>
      </c>
      <c r="Y125" t="str">
        <f>IF(AND(ExportQuery13[[#This Row],[QuantityScrapped]]&gt;0,ExportQuery13[[#This Row],[ScrapReason]]=""),"TRUE","FALSE")</f>
        <v>FALSE</v>
      </c>
      <c r="Z125" s="4" t="str">
        <f t="shared" si="12"/>
        <v/>
      </c>
      <c r="AA125" s="4" t="str">
        <f t="shared" si="13"/>
        <v>Yes</v>
      </c>
    </row>
    <row r="126" spans="1:27" x14ac:dyDescent="0.25">
      <c r="A126" t="s">
        <v>171</v>
      </c>
      <c r="B126" t="s">
        <v>172</v>
      </c>
      <c r="C126">
        <v>43</v>
      </c>
      <c r="D126" s="1">
        <v>42857</v>
      </c>
      <c r="E126" t="s">
        <v>45</v>
      </c>
      <c r="F126">
        <v>4</v>
      </c>
      <c r="G126">
        <v>400004</v>
      </c>
      <c r="H126" t="s">
        <v>173</v>
      </c>
      <c r="I126">
        <v>184</v>
      </c>
      <c r="J126" t="s">
        <v>37</v>
      </c>
      <c r="K126">
        <v>5.99</v>
      </c>
      <c r="L126" s="1">
        <v>42857</v>
      </c>
      <c r="M126" t="s">
        <v>45</v>
      </c>
      <c r="N126">
        <v>184</v>
      </c>
      <c r="O126">
        <v>1</v>
      </c>
      <c r="P126" t="s">
        <v>25</v>
      </c>
      <c r="Q126" t="s">
        <v>38</v>
      </c>
      <c r="R126" t="s">
        <v>39</v>
      </c>
      <c r="S126">
        <v>2.5000000000000001E-2</v>
      </c>
      <c r="T126" t="b">
        <f t="shared" si="7"/>
        <v>0</v>
      </c>
      <c r="U126" t="str">
        <f t="shared" si="8"/>
        <v>FALSE</v>
      </c>
      <c r="V126" t="b">
        <f t="shared" si="9"/>
        <v>0</v>
      </c>
      <c r="W126" t="b">
        <f t="shared" si="10"/>
        <v>0</v>
      </c>
      <c r="X126" t="b">
        <f t="shared" si="11"/>
        <v>0</v>
      </c>
      <c r="Y126" t="str">
        <f>IF(AND(ExportQuery13[[#This Row],[QuantityScrapped]]&gt;0,ExportQuery13[[#This Row],[ScrapReason]]=""),"TRUE","FALSE")</f>
        <v>FALSE</v>
      </c>
      <c r="Z126" s="4" t="str">
        <f t="shared" si="12"/>
        <v/>
      </c>
      <c r="AA126" s="4" t="str">
        <f t="shared" si="13"/>
        <v>Yes</v>
      </c>
    </row>
    <row r="127" spans="1:27" x14ac:dyDescent="0.25">
      <c r="A127" t="s">
        <v>171</v>
      </c>
      <c r="B127" t="s">
        <v>172</v>
      </c>
      <c r="C127">
        <v>43</v>
      </c>
      <c r="D127" s="1">
        <v>42857</v>
      </c>
      <c r="E127" t="s">
        <v>45</v>
      </c>
      <c r="F127">
        <v>4</v>
      </c>
      <c r="G127">
        <v>400005</v>
      </c>
      <c r="H127" t="s">
        <v>174</v>
      </c>
      <c r="I127">
        <v>43</v>
      </c>
      <c r="J127" t="s">
        <v>37</v>
      </c>
      <c r="K127">
        <v>5.99</v>
      </c>
      <c r="L127" s="1">
        <v>42857</v>
      </c>
      <c r="M127" t="s">
        <v>45</v>
      </c>
      <c r="N127">
        <v>43</v>
      </c>
      <c r="Q127" t="s">
        <v>38</v>
      </c>
      <c r="R127" t="s">
        <v>39</v>
      </c>
      <c r="S127">
        <v>2.5000000000000001E-2</v>
      </c>
      <c r="T127" t="b">
        <f t="shared" si="7"/>
        <v>0</v>
      </c>
      <c r="U127" t="str">
        <f t="shared" si="8"/>
        <v>FALSE</v>
      </c>
      <c r="V127" t="b">
        <f t="shared" si="9"/>
        <v>0</v>
      </c>
      <c r="W127" t="b">
        <f t="shared" si="10"/>
        <v>0</v>
      </c>
      <c r="X127" t="b">
        <f t="shared" si="11"/>
        <v>0</v>
      </c>
      <c r="Y127" t="str">
        <f>IF(AND(ExportQuery13[[#This Row],[QuantityScrapped]]&gt;0,ExportQuery13[[#This Row],[ScrapReason]]=""),"TRUE","FALSE")</f>
        <v>FALSE</v>
      </c>
      <c r="Z127" s="4" t="str">
        <f t="shared" si="12"/>
        <v/>
      </c>
      <c r="AA127" s="4" t="str">
        <f t="shared" si="13"/>
        <v>Yes</v>
      </c>
    </row>
    <row r="128" spans="1:27" x14ac:dyDescent="0.25">
      <c r="A128" t="s">
        <v>34</v>
      </c>
      <c r="B128" t="s">
        <v>175</v>
      </c>
      <c r="C128">
        <v>44</v>
      </c>
      <c r="D128" s="1">
        <v>42857</v>
      </c>
      <c r="E128" t="s">
        <v>47</v>
      </c>
      <c r="F128">
        <v>0</v>
      </c>
      <c r="G128">
        <v>110008</v>
      </c>
      <c r="H128" t="s">
        <v>53</v>
      </c>
      <c r="I128">
        <v>186</v>
      </c>
      <c r="J128" t="s">
        <v>37</v>
      </c>
      <c r="K128">
        <v>1154.54</v>
      </c>
      <c r="L128" s="1">
        <v>42857</v>
      </c>
      <c r="M128" t="s">
        <v>47</v>
      </c>
      <c r="N128">
        <v>186</v>
      </c>
      <c r="O128">
        <v>3</v>
      </c>
      <c r="P128" t="s">
        <v>25</v>
      </c>
      <c r="Q128" t="s">
        <v>26</v>
      </c>
      <c r="R128" t="s">
        <v>27</v>
      </c>
      <c r="S128">
        <v>0</v>
      </c>
      <c r="T128" t="b">
        <f t="shared" si="7"/>
        <v>0</v>
      </c>
      <c r="U128" t="str">
        <f t="shared" si="8"/>
        <v>FALSE</v>
      </c>
      <c r="V128" t="b">
        <f t="shared" si="9"/>
        <v>0</v>
      </c>
      <c r="W128" t="b">
        <f t="shared" si="10"/>
        <v>0</v>
      </c>
      <c r="X128" t="b">
        <f t="shared" si="11"/>
        <v>0</v>
      </c>
      <c r="Y128" t="str">
        <f>IF(AND(ExportQuery13[[#This Row],[QuantityScrapped]]&gt;0,ExportQuery13[[#This Row],[ScrapReason]]=""),"TRUE","FALSE")</f>
        <v>FALSE</v>
      </c>
      <c r="Z128" s="4" t="str">
        <f t="shared" si="12"/>
        <v/>
      </c>
      <c r="AA128" s="4" t="str">
        <f t="shared" si="13"/>
        <v>Yes</v>
      </c>
    </row>
    <row r="129" spans="1:27" x14ac:dyDescent="0.25">
      <c r="A129" t="s">
        <v>43</v>
      </c>
      <c r="B129" t="s">
        <v>176</v>
      </c>
      <c r="C129">
        <v>45</v>
      </c>
      <c r="D129" s="1">
        <v>42858</v>
      </c>
      <c r="E129" t="s">
        <v>96</v>
      </c>
      <c r="F129">
        <v>1</v>
      </c>
      <c r="G129">
        <v>110005</v>
      </c>
      <c r="H129" t="s">
        <v>50</v>
      </c>
      <c r="I129">
        <v>28</v>
      </c>
      <c r="J129" t="s">
        <v>37</v>
      </c>
      <c r="K129">
        <v>789</v>
      </c>
      <c r="L129" s="1">
        <v>42858</v>
      </c>
      <c r="M129" t="s">
        <v>96</v>
      </c>
      <c r="N129">
        <v>28</v>
      </c>
      <c r="Q129" t="s">
        <v>26</v>
      </c>
      <c r="R129" t="s">
        <v>27</v>
      </c>
      <c r="S129">
        <v>0</v>
      </c>
      <c r="T129" t="b">
        <f t="shared" si="7"/>
        <v>0</v>
      </c>
      <c r="U129" t="str">
        <f t="shared" si="8"/>
        <v>FALSE</v>
      </c>
      <c r="V129" t="b">
        <f t="shared" si="9"/>
        <v>0</v>
      </c>
      <c r="W129" t="b">
        <f t="shared" si="10"/>
        <v>0</v>
      </c>
      <c r="X129" t="b">
        <f t="shared" si="11"/>
        <v>0</v>
      </c>
      <c r="Y129" t="str">
        <f>IF(AND(ExportQuery13[[#This Row],[QuantityScrapped]]&gt;0,ExportQuery13[[#This Row],[ScrapReason]]=""),"TRUE","FALSE")</f>
        <v>FALSE</v>
      </c>
      <c r="Z129" s="4" t="str">
        <f t="shared" si="12"/>
        <v/>
      </c>
      <c r="AA129" s="4" t="str">
        <f t="shared" si="13"/>
        <v>Yes</v>
      </c>
    </row>
    <row r="130" spans="1:27" x14ac:dyDescent="0.25">
      <c r="A130" t="s">
        <v>43</v>
      </c>
      <c r="B130" t="s">
        <v>176</v>
      </c>
      <c r="C130">
        <v>45</v>
      </c>
      <c r="D130" s="1">
        <v>42858</v>
      </c>
      <c r="E130" t="s">
        <v>96</v>
      </c>
      <c r="F130">
        <v>1</v>
      </c>
      <c r="G130">
        <v>110007</v>
      </c>
      <c r="H130" t="s">
        <v>52</v>
      </c>
      <c r="I130">
        <v>136</v>
      </c>
      <c r="J130" t="s">
        <v>37</v>
      </c>
      <c r="K130">
        <v>599.99</v>
      </c>
      <c r="L130" s="1">
        <v>42858</v>
      </c>
      <c r="M130" t="s">
        <v>96</v>
      </c>
      <c r="N130">
        <v>136</v>
      </c>
      <c r="Q130" t="s">
        <v>26</v>
      </c>
      <c r="R130" t="s">
        <v>27</v>
      </c>
      <c r="S130">
        <v>0</v>
      </c>
      <c r="T130" t="b">
        <f t="shared" ref="T130:T193" si="14">OR(ISBLANK(I130),ISBLANK(K130),ISBLANK(N130))</f>
        <v>0</v>
      </c>
      <c r="U130" t="str">
        <f t="shared" ref="U130:U193" si="15">IF(COUNTIFS($C$2:$C$290,C130,$G$2:$G$290,G130)&gt;1,"TRUE","FALSE")</f>
        <v>FALSE</v>
      </c>
      <c r="V130" t="b">
        <f t="shared" ref="V130:V193" si="16">OR(NOT(ISNUMBER(C130)),NOT(ISNUMBER(F130)),NOT(ISNUMBER(I130)),NOT(ISNUMBER(N130)))</f>
        <v>0</v>
      </c>
      <c r="W130" t="b">
        <f t="shared" ref="W130:W193" si="17">OR(NOT(ISTEXT(A130)),NOT(ISTEXT(B130)),NOT(ISTEXT(Q130)),NOT(ISTEXT(R130)))</f>
        <v>0</v>
      </c>
      <c r="X130" t="b">
        <f t="shared" ref="X130:X193" si="18">NOT(LEN(G130)=6)</f>
        <v>0</v>
      </c>
      <c r="Y130" t="str">
        <f>IF(AND(ExportQuery13[[#This Row],[QuantityScrapped]]&gt;0,ExportQuery13[[#This Row],[ScrapReason]]=""),"TRUE","FALSE")</f>
        <v>FALSE</v>
      </c>
      <c r="Z130" s="4" t="str">
        <f t="shared" ref="Z130:Z193" si="19">IF(T130="TRUE","Missing Quantity/Price",IF(U130=TRUE,"Duplicate Record",IF(V130="TRUE","Invalid Number Field Format",IF(W130="TRUE","Invalid Text Field Format",IF(X130="TRUE","Error in Part Number",IF(Y130="TRUE","Missing Scrap Reason",""))))))</f>
        <v/>
      </c>
      <c r="AA130" s="4" t="str">
        <f t="shared" ref="AA130:AA193" si="20">IF(Z130="","Yes","No")</f>
        <v>Yes</v>
      </c>
    </row>
    <row r="131" spans="1:27" x14ac:dyDescent="0.25">
      <c r="A131" t="s">
        <v>34</v>
      </c>
      <c r="B131" t="s">
        <v>177</v>
      </c>
      <c r="C131">
        <v>46</v>
      </c>
      <c r="D131" s="1">
        <v>42850</v>
      </c>
      <c r="E131" t="s">
        <v>103</v>
      </c>
      <c r="F131">
        <v>0</v>
      </c>
      <c r="G131">
        <v>110006</v>
      </c>
      <c r="H131" t="s">
        <v>51</v>
      </c>
      <c r="I131">
        <v>135</v>
      </c>
      <c r="J131" t="s">
        <v>37</v>
      </c>
      <c r="K131">
        <v>854</v>
      </c>
      <c r="L131" s="1">
        <v>42850</v>
      </c>
      <c r="M131" t="s">
        <v>103</v>
      </c>
      <c r="N131">
        <v>135</v>
      </c>
      <c r="Q131" t="s">
        <v>26</v>
      </c>
      <c r="R131" t="s">
        <v>27</v>
      </c>
      <c r="S131">
        <v>0</v>
      </c>
      <c r="T131" t="b">
        <f t="shared" si="14"/>
        <v>0</v>
      </c>
      <c r="U131" t="str">
        <f t="shared" si="15"/>
        <v>FALSE</v>
      </c>
      <c r="V131" t="b">
        <f t="shared" si="16"/>
        <v>0</v>
      </c>
      <c r="W131" t="b">
        <f t="shared" si="17"/>
        <v>0</v>
      </c>
      <c r="X131" t="b">
        <f t="shared" si="18"/>
        <v>0</v>
      </c>
      <c r="Y131" t="str">
        <f>IF(AND(ExportQuery13[[#This Row],[QuantityScrapped]]&gt;0,ExportQuery13[[#This Row],[ScrapReason]]=""),"TRUE","FALSE")</f>
        <v>FALSE</v>
      </c>
      <c r="Z131" s="4" t="str">
        <f t="shared" si="19"/>
        <v/>
      </c>
      <c r="AA131" s="4" t="str">
        <f t="shared" si="20"/>
        <v>Yes</v>
      </c>
    </row>
    <row r="132" spans="1:27" x14ac:dyDescent="0.25">
      <c r="A132" t="s">
        <v>19</v>
      </c>
      <c r="B132" t="s">
        <v>178</v>
      </c>
      <c r="C132">
        <v>47</v>
      </c>
      <c r="D132" s="1">
        <v>42851</v>
      </c>
      <c r="E132" t="s">
        <v>67</v>
      </c>
      <c r="F132">
        <v>0</v>
      </c>
      <c r="G132">
        <v>120010</v>
      </c>
      <c r="H132" t="s">
        <v>179</v>
      </c>
      <c r="I132">
        <v>94</v>
      </c>
      <c r="J132" t="s">
        <v>37</v>
      </c>
      <c r="K132">
        <v>2.99</v>
      </c>
      <c r="L132" s="1">
        <v>42851</v>
      </c>
      <c r="M132" t="s">
        <v>67</v>
      </c>
      <c r="N132">
        <v>50</v>
      </c>
      <c r="O132">
        <v>5</v>
      </c>
      <c r="P132" t="s">
        <v>41</v>
      </c>
      <c r="Q132" t="s">
        <v>38</v>
      </c>
      <c r="R132" t="s">
        <v>39</v>
      </c>
      <c r="S132">
        <v>2.5000000000000001E-2</v>
      </c>
      <c r="T132" t="b">
        <f t="shared" si="14"/>
        <v>0</v>
      </c>
      <c r="U132" t="str">
        <f t="shared" si="15"/>
        <v>FALSE</v>
      </c>
      <c r="V132" t="b">
        <f t="shared" si="16"/>
        <v>0</v>
      </c>
      <c r="W132" t="b">
        <f t="shared" si="17"/>
        <v>0</v>
      </c>
      <c r="X132" t="b">
        <f t="shared" si="18"/>
        <v>0</v>
      </c>
      <c r="Y132" t="str">
        <f>IF(AND(ExportQuery13[[#This Row],[QuantityScrapped]]&gt;0,ExportQuery13[[#This Row],[ScrapReason]]=""),"TRUE","FALSE")</f>
        <v>FALSE</v>
      </c>
      <c r="Z132" s="4" t="str">
        <f t="shared" si="19"/>
        <v/>
      </c>
      <c r="AA132" s="4" t="str">
        <f t="shared" si="20"/>
        <v>Yes</v>
      </c>
    </row>
    <row r="133" spans="1:27" x14ac:dyDescent="0.25">
      <c r="A133" t="s">
        <v>19</v>
      </c>
      <c r="B133" t="s">
        <v>178</v>
      </c>
      <c r="C133">
        <v>47</v>
      </c>
      <c r="D133" s="1">
        <v>42851</v>
      </c>
      <c r="E133" t="s">
        <v>67</v>
      </c>
      <c r="F133">
        <v>0</v>
      </c>
      <c r="G133">
        <v>120011</v>
      </c>
      <c r="H133" t="s">
        <v>180</v>
      </c>
      <c r="I133">
        <v>29</v>
      </c>
      <c r="J133" t="s">
        <v>37</v>
      </c>
      <c r="K133">
        <v>7.99</v>
      </c>
      <c r="L133" s="1">
        <v>42851</v>
      </c>
      <c r="M133" t="s">
        <v>67</v>
      </c>
      <c r="N133">
        <v>29</v>
      </c>
      <c r="Q133" t="s">
        <v>38</v>
      </c>
      <c r="R133" t="s">
        <v>39</v>
      </c>
      <c r="S133">
        <v>2.5000000000000001E-2</v>
      </c>
      <c r="T133" t="b">
        <f t="shared" si="14"/>
        <v>0</v>
      </c>
      <c r="U133" t="str">
        <f t="shared" si="15"/>
        <v>FALSE</v>
      </c>
      <c r="V133" t="b">
        <f t="shared" si="16"/>
        <v>0</v>
      </c>
      <c r="W133" t="b">
        <f t="shared" si="17"/>
        <v>0</v>
      </c>
      <c r="X133" t="b">
        <f t="shared" si="18"/>
        <v>0</v>
      </c>
      <c r="Y133" t="str">
        <f>IF(AND(ExportQuery13[[#This Row],[QuantityScrapped]]&gt;0,ExportQuery13[[#This Row],[ScrapReason]]=""),"TRUE","FALSE")</f>
        <v>FALSE</v>
      </c>
      <c r="Z133" s="4" t="str">
        <f t="shared" si="19"/>
        <v/>
      </c>
      <c r="AA133" s="4" t="str">
        <f t="shared" si="20"/>
        <v>Yes</v>
      </c>
    </row>
    <row r="134" spans="1:27" x14ac:dyDescent="0.25">
      <c r="A134" t="s">
        <v>19</v>
      </c>
      <c r="B134" t="s">
        <v>178</v>
      </c>
      <c r="C134">
        <v>47</v>
      </c>
      <c r="D134" s="1">
        <v>42851</v>
      </c>
      <c r="E134" t="s">
        <v>67</v>
      </c>
      <c r="F134">
        <v>0</v>
      </c>
      <c r="G134">
        <v>100030</v>
      </c>
      <c r="H134" t="s">
        <v>78</v>
      </c>
      <c r="I134">
        <v>20</v>
      </c>
      <c r="J134" t="s">
        <v>74</v>
      </c>
      <c r="K134">
        <v>3.99</v>
      </c>
      <c r="L134" s="1">
        <v>42851</v>
      </c>
      <c r="M134" t="s">
        <v>67</v>
      </c>
      <c r="N134">
        <v>20</v>
      </c>
      <c r="Q134" t="s">
        <v>38</v>
      </c>
      <c r="R134" t="s">
        <v>39</v>
      </c>
      <c r="S134">
        <v>2.5000000000000001E-2</v>
      </c>
      <c r="T134" t="b">
        <f t="shared" si="14"/>
        <v>0</v>
      </c>
      <c r="U134" t="str">
        <f t="shared" si="15"/>
        <v>FALSE</v>
      </c>
      <c r="V134" t="b">
        <f t="shared" si="16"/>
        <v>0</v>
      </c>
      <c r="W134" t="b">
        <f t="shared" si="17"/>
        <v>0</v>
      </c>
      <c r="X134" t="b">
        <f t="shared" si="18"/>
        <v>0</v>
      </c>
      <c r="Y134" t="str">
        <f>IF(AND(ExportQuery13[[#This Row],[QuantityScrapped]]&gt;0,ExportQuery13[[#This Row],[ScrapReason]]=""),"TRUE","FALSE")</f>
        <v>FALSE</v>
      </c>
      <c r="Z134" s="4" t="str">
        <f t="shared" si="19"/>
        <v/>
      </c>
      <c r="AA134" s="4" t="str">
        <f t="shared" si="20"/>
        <v>Yes</v>
      </c>
    </row>
    <row r="135" spans="1:27" x14ac:dyDescent="0.25">
      <c r="A135" t="s">
        <v>19</v>
      </c>
      <c r="B135" t="s">
        <v>178</v>
      </c>
      <c r="C135">
        <v>47</v>
      </c>
      <c r="D135" s="1">
        <v>42851</v>
      </c>
      <c r="E135" t="s">
        <v>67</v>
      </c>
      <c r="F135">
        <v>0</v>
      </c>
      <c r="G135">
        <v>100031</v>
      </c>
      <c r="H135" t="s">
        <v>142</v>
      </c>
      <c r="I135">
        <v>32</v>
      </c>
      <c r="J135" t="s">
        <v>74</v>
      </c>
      <c r="K135">
        <v>4.99</v>
      </c>
      <c r="L135" s="1">
        <v>42851</v>
      </c>
      <c r="M135" t="s">
        <v>47</v>
      </c>
      <c r="N135">
        <v>32</v>
      </c>
      <c r="O135">
        <v>9</v>
      </c>
      <c r="P135" t="s">
        <v>69</v>
      </c>
      <c r="Q135" t="s">
        <v>38</v>
      </c>
      <c r="R135" t="s">
        <v>39</v>
      </c>
      <c r="S135">
        <v>2.5000000000000001E-2</v>
      </c>
      <c r="T135" t="b">
        <f t="shared" si="14"/>
        <v>0</v>
      </c>
      <c r="U135" t="str">
        <f t="shared" si="15"/>
        <v>FALSE</v>
      </c>
      <c r="V135" t="b">
        <f t="shared" si="16"/>
        <v>0</v>
      </c>
      <c r="W135" t="b">
        <f t="shared" si="17"/>
        <v>0</v>
      </c>
      <c r="X135" t="b">
        <f t="shared" si="18"/>
        <v>0</v>
      </c>
      <c r="Y135" t="str">
        <f>IF(AND(ExportQuery13[[#This Row],[QuantityScrapped]]&gt;0,ExportQuery13[[#This Row],[ScrapReason]]=""),"TRUE","FALSE")</f>
        <v>FALSE</v>
      </c>
      <c r="Z135" s="4" t="str">
        <f t="shared" si="19"/>
        <v/>
      </c>
      <c r="AA135" s="4" t="str">
        <f t="shared" si="20"/>
        <v>Yes</v>
      </c>
    </row>
    <row r="136" spans="1:27" x14ac:dyDescent="0.25">
      <c r="A136" t="s">
        <v>19</v>
      </c>
      <c r="B136" t="s">
        <v>178</v>
      </c>
      <c r="C136">
        <v>47</v>
      </c>
      <c r="D136" s="1">
        <v>42851</v>
      </c>
      <c r="E136" t="s">
        <v>67</v>
      </c>
      <c r="F136">
        <v>0</v>
      </c>
      <c r="G136">
        <v>100032</v>
      </c>
      <c r="H136" t="s">
        <v>143</v>
      </c>
      <c r="I136">
        <v>105</v>
      </c>
      <c r="J136" t="s">
        <v>74</v>
      </c>
      <c r="K136">
        <v>4.99</v>
      </c>
      <c r="L136" s="1">
        <v>42851</v>
      </c>
      <c r="M136" t="s">
        <v>67</v>
      </c>
      <c r="N136">
        <v>105</v>
      </c>
      <c r="Q136" t="s">
        <v>38</v>
      </c>
      <c r="R136" t="s">
        <v>39</v>
      </c>
      <c r="S136">
        <v>2.5000000000000001E-2</v>
      </c>
      <c r="T136" t="b">
        <f t="shared" si="14"/>
        <v>0</v>
      </c>
      <c r="U136" t="str">
        <f t="shared" si="15"/>
        <v>FALSE</v>
      </c>
      <c r="V136" t="b">
        <f t="shared" si="16"/>
        <v>0</v>
      </c>
      <c r="W136" t="b">
        <f t="shared" si="17"/>
        <v>0</v>
      </c>
      <c r="X136" t="b">
        <f t="shared" si="18"/>
        <v>0</v>
      </c>
      <c r="Y136" t="str">
        <f>IF(AND(ExportQuery13[[#This Row],[QuantityScrapped]]&gt;0,ExportQuery13[[#This Row],[ScrapReason]]=""),"TRUE","FALSE")</f>
        <v>FALSE</v>
      </c>
      <c r="Z136" s="4" t="str">
        <f t="shared" si="19"/>
        <v/>
      </c>
      <c r="AA136" s="4" t="str">
        <f t="shared" si="20"/>
        <v>Yes</v>
      </c>
    </row>
    <row r="137" spans="1:27" x14ac:dyDescent="0.25">
      <c r="A137" t="s">
        <v>19</v>
      </c>
      <c r="B137" t="s">
        <v>178</v>
      </c>
      <c r="C137">
        <v>47</v>
      </c>
      <c r="D137" s="1">
        <v>42851</v>
      </c>
      <c r="E137" t="s">
        <v>67</v>
      </c>
      <c r="F137">
        <v>0</v>
      </c>
      <c r="G137">
        <v>100033</v>
      </c>
      <c r="H137" t="s">
        <v>144</v>
      </c>
      <c r="I137">
        <v>147</v>
      </c>
      <c r="J137" t="s">
        <v>74</v>
      </c>
      <c r="K137">
        <v>5.5</v>
      </c>
      <c r="L137" s="1">
        <v>42851</v>
      </c>
      <c r="M137" t="s">
        <v>47</v>
      </c>
      <c r="N137">
        <v>147</v>
      </c>
      <c r="Q137" t="s">
        <v>38</v>
      </c>
      <c r="R137" t="s">
        <v>39</v>
      </c>
      <c r="S137">
        <v>2.5000000000000001E-2</v>
      </c>
      <c r="T137" t="b">
        <f t="shared" si="14"/>
        <v>0</v>
      </c>
      <c r="U137" t="str">
        <f t="shared" si="15"/>
        <v>FALSE</v>
      </c>
      <c r="V137" t="b">
        <f t="shared" si="16"/>
        <v>0</v>
      </c>
      <c r="W137" t="b">
        <f t="shared" si="17"/>
        <v>0</v>
      </c>
      <c r="X137" t="b">
        <f t="shared" si="18"/>
        <v>0</v>
      </c>
      <c r="Y137" t="str">
        <f>IF(AND(ExportQuery13[[#This Row],[QuantityScrapped]]&gt;0,ExportQuery13[[#This Row],[ScrapReason]]=""),"TRUE","FALSE")</f>
        <v>FALSE</v>
      </c>
      <c r="Z137" s="4" t="str">
        <f t="shared" si="19"/>
        <v/>
      </c>
      <c r="AA137" s="4" t="str">
        <f t="shared" si="20"/>
        <v>Yes</v>
      </c>
    </row>
    <row r="138" spans="1:27" x14ac:dyDescent="0.25">
      <c r="A138" t="s">
        <v>171</v>
      </c>
      <c r="B138" t="s">
        <v>181</v>
      </c>
      <c r="C138">
        <v>48</v>
      </c>
      <c r="D138" s="1">
        <v>42861</v>
      </c>
      <c r="E138" t="s">
        <v>63</v>
      </c>
      <c r="F138">
        <v>4</v>
      </c>
      <c r="G138">
        <v>110009</v>
      </c>
      <c r="H138" t="s">
        <v>54</v>
      </c>
      <c r="I138">
        <v>54</v>
      </c>
      <c r="J138" t="s">
        <v>37</v>
      </c>
      <c r="K138">
        <v>1154.54</v>
      </c>
      <c r="L138" s="1">
        <v>42864</v>
      </c>
      <c r="M138" t="s">
        <v>63</v>
      </c>
      <c r="N138">
        <v>54</v>
      </c>
      <c r="Q138" t="s">
        <v>26</v>
      </c>
      <c r="R138" t="s">
        <v>27</v>
      </c>
      <c r="S138">
        <v>0</v>
      </c>
      <c r="T138" t="b">
        <f t="shared" si="14"/>
        <v>0</v>
      </c>
      <c r="U138" t="str">
        <f t="shared" si="15"/>
        <v>FALSE</v>
      </c>
      <c r="V138" t="b">
        <f t="shared" si="16"/>
        <v>0</v>
      </c>
      <c r="W138" t="b">
        <f t="shared" si="17"/>
        <v>0</v>
      </c>
      <c r="X138" t="b">
        <f t="shared" si="18"/>
        <v>0</v>
      </c>
      <c r="Y138" t="str">
        <f>IF(AND(ExportQuery13[[#This Row],[QuantityScrapped]]&gt;0,ExportQuery13[[#This Row],[ScrapReason]]=""),"TRUE","FALSE")</f>
        <v>FALSE</v>
      </c>
      <c r="Z138" s="4" t="str">
        <f t="shared" si="19"/>
        <v/>
      </c>
      <c r="AA138" s="4" t="str">
        <f t="shared" si="20"/>
        <v>Yes</v>
      </c>
    </row>
    <row r="139" spans="1:27" x14ac:dyDescent="0.25">
      <c r="A139" t="s">
        <v>171</v>
      </c>
      <c r="B139" t="s">
        <v>181</v>
      </c>
      <c r="C139">
        <v>48</v>
      </c>
      <c r="D139" s="1">
        <v>42861</v>
      </c>
      <c r="E139" t="s">
        <v>63</v>
      </c>
      <c r="F139">
        <v>4</v>
      </c>
      <c r="G139">
        <v>110010</v>
      </c>
      <c r="H139" t="s">
        <v>55</v>
      </c>
      <c r="I139">
        <v>172</v>
      </c>
      <c r="J139" t="s">
        <v>37</v>
      </c>
      <c r="K139">
        <v>1154.54</v>
      </c>
      <c r="L139" s="1">
        <v>42864</v>
      </c>
      <c r="M139" t="s">
        <v>63</v>
      </c>
      <c r="N139">
        <v>172</v>
      </c>
      <c r="Q139" t="s">
        <v>26</v>
      </c>
      <c r="R139" t="s">
        <v>27</v>
      </c>
      <c r="S139">
        <v>0</v>
      </c>
      <c r="T139" t="b">
        <f t="shared" si="14"/>
        <v>0</v>
      </c>
      <c r="U139" t="str">
        <f t="shared" si="15"/>
        <v>FALSE</v>
      </c>
      <c r="V139" t="b">
        <f t="shared" si="16"/>
        <v>0</v>
      </c>
      <c r="W139" t="b">
        <f t="shared" si="17"/>
        <v>0</v>
      </c>
      <c r="X139" t="b">
        <f t="shared" si="18"/>
        <v>0</v>
      </c>
      <c r="Y139" t="str">
        <f>IF(AND(ExportQuery13[[#This Row],[QuantityScrapped]]&gt;0,ExportQuery13[[#This Row],[ScrapReason]]=""),"TRUE","FALSE")</f>
        <v>FALSE</v>
      </c>
      <c r="Z139" s="4" t="str">
        <f t="shared" si="19"/>
        <v/>
      </c>
      <c r="AA139" s="4" t="str">
        <f t="shared" si="20"/>
        <v>Yes</v>
      </c>
    </row>
    <row r="140" spans="1:27" x14ac:dyDescent="0.25">
      <c r="A140" t="s">
        <v>34</v>
      </c>
      <c r="B140" t="s">
        <v>113</v>
      </c>
      <c r="C140">
        <v>49</v>
      </c>
      <c r="D140" s="1">
        <v>42862</v>
      </c>
      <c r="E140" t="s">
        <v>72</v>
      </c>
      <c r="F140">
        <v>0</v>
      </c>
      <c r="G140">
        <v>150025</v>
      </c>
      <c r="H140" t="s">
        <v>114</v>
      </c>
      <c r="I140">
        <v>168</v>
      </c>
      <c r="J140" t="s">
        <v>23</v>
      </c>
      <c r="K140">
        <v>8.99</v>
      </c>
      <c r="L140" s="1">
        <v>42864</v>
      </c>
      <c r="M140" t="s">
        <v>72</v>
      </c>
      <c r="N140">
        <v>168</v>
      </c>
      <c r="O140">
        <v>4</v>
      </c>
      <c r="P140" t="s">
        <v>41</v>
      </c>
      <c r="Q140" t="s">
        <v>38</v>
      </c>
      <c r="R140" t="s">
        <v>39</v>
      </c>
      <c r="S140">
        <v>2.5000000000000001E-2</v>
      </c>
      <c r="T140" t="b">
        <f t="shared" si="14"/>
        <v>0</v>
      </c>
      <c r="U140" t="str">
        <f t="shared" si="15"/>
        <v>FALSE</v>
      </c>
      <c r="V140" t="b">
        <f t="shared" si="16"/>
        <v>0</v>
      </c>
      <c r="W140" t="b">
        <f t="shared" si="17"/>
        <v>0</v>
      </c>
      <c r="X140" t="b">
        <f t="shared" si="18"/>
        <v>0</v>
      </c>
      <c r="Y140" t="str">
        <f>IF(AND(ExportQuery13[[#This Row],[QuantityScrapped]]&gt;0,ExportQuery13[[#This Row],[ScrapReason]]=""),"TRUE","FALSE")</f>
        <v>FALSE</v>
      </c>
      <c r="Z140" s="4" t="str">
        <f t="shared" si="19"/>
        <v/>
      </c>
      <c r="AA140" s="4" t="str">
        <f t="shared" si="20"/>
        <v>Yes</v>
      </c>
    </row>
    <row r="141" spans="1:27" x14ac:dyDescent="0.25">
      <c r="A141" t="s">
        <v>28</v>
      </c>
      <c r="B141" t="s">
        <v>115</v>
      </c>
      <c r="C141">
        <v>50</v>
      </c>
      <c r="D141" s="1">
        <v>42863</v>
      </c>
      <c r="E141" t="s">
        <v>24</v>
      </c>
      <c r="F141">
        <v>0</v>
      </c>
      <c r="G141">
        <v>160012</v>
      </c>
      <c r="H141" t="s">
        <v>116</v>
      </c>
      <c r="I141">
        <v>112</v>
      </c>
      <c r="J141" t="s">
        <v>74</v>
      </c>
      <c r="K141">
        <v>2.99</v>
      </c>
      <c r="L141" s="1">
        <v>42863</v>
      </c>
      <c r="M141" t="s">
        <v>24</v>
      </c>
      <c r="N141">
        <v>100</v>
      </c>
      <c r="Q141" t="s">
        <v>38</v>
      </c>
      <c r="R141" t="s">
        <v>39</v>
      </c>
      <c r="S141">
        <v>2.5000000000000001E-2</v>
      </c>
      <c r="T141" t="b">
        <f t="shared" si="14"/>
        <v>0</v>
      </c>
      <c r="U141" t="str">
        <f t="shared" si="15"/>
        <v>FALSE</v>
      </c>
      <c r="V141" t="b">
        <f t="shared" si="16"/>
        <v>0</v>
      </c>
      <c r="W141" t="b">
        <f t="shared" si="17"/>
        <v>0</v>
      </c>
      <c r="X141" t="b">
        <f t="shared" si="18"/>
        <v>0</v>
      </c>
      <c r="Y141" t="str">
        <f>IF(AND(ExportQuery13[[#This Row],[QuantityScrapped]]&gt;0,ExportQuery13[[#This Row],[ScrapReason]]=""),"TRUE","FALSE")</f>
        <v>FALSE</v>
      </c>
      <c r="Z141" s="4" t="str">
        <f t="shared" si="19"/>
        <v/>
      </c>
      <c r="AA141" s="4" t="str">
        <f t="shared" si="20"/>
        <v>Yes</v>
      </c>
    </row>
    <row r="142" spans="1:27" x14ac:dyDescent="0.25">
      <c r="A142" t="s">
        <v>119</v>
      </c>
      <c r="B142" t="s">
        <v>120</v>
      </c>
      <c r="C142">
        <v>51</v>
      </c>
      <c r="D142" s="1">
        <v>42864</v>
      </c>
      <c r="E142" t="s">
        <v>67</v>
      </c>
      <c r="F142">
        <v>2</v>
      </c>
      <c r="G142">
        <v>180015</v>
      </c>
      <c r="H142" t="s">
        <v>121</v>
      </c>
      <c r="I142">
        <v>111</v>
      </c>
      <c r="J142" t="s">
        <v>23</v>
      </c>
      <c r="K142">
        <v>2.4849999999999999</v>
      </c>
      <c r="L142" s="1">
        <v>42864</v>
      </c>
      <c r="M142" t="s">
        <v>67</v>
      </c>
      <c r="N142">
        <v>111</v>
      </c>
      <c r="Q142" t="s">
        <v>38</v>
      </c>
      <c r="R142" t="s">
        <v>39</v>
      </c>
      <c r="S142">
        <v>2.5000000000000001E-2</v>
      </c>
      <c r="T142" t="b">
        <f t="shared" si="14"/>
        <v>0</v>
      </c>
      <c r="U142" t="str">
        <f t="shared" si="15"/>
        <v>FALSE</v>
      </c>
      <c r="V142" t="b">
        <f t="shared" si="16"/>
        <v>0</v>
      </c>
      <c r="W142" t="b">
        <f t="shared" si="17"/>
        <v>0</v>
      </c>
      <c r="X142" t="b">
        <f t="shared" si="18"/>
        <v>0</v>
      </c>
      <c r="Y142" t="str">
        <f>IF(AND(ExportQuery13[[#This Row],[QuantityScrapped]]&gt;0,ExportQuery13[[#This Row],[ScrapReason]]=""),"TRUE","FALSE")</f>
        <v>FALSE</v>
      </c>
      <c r="Z142" s="4" t="str">
        <f t="shared" si="19"/>
        <v/>
      </c>
      <c r="AA142" s="4" t="str">
        <f t="shared" si="20"/>
        <v>Yes</v>
      </c>
    </row>
    <row r="143" spans="1:27" x14ac:dyDescent="0.25">
      <c r="A143" t="s">
        <v>119</v>
      </c>
      <c r="B143" t="s">
        <v>127</v>
      </c>
      <c r="C143">
        <v>52</v>
      </c>
      <c r="D143" s="1">
        <v>42865</v>
      </c>
      <c r="E143" t="s">
        <v>47</v>
      </c>
      <c r="F143">
        <v>2</v>
      </c>
      <c r="G143">
        <v>180013</v>
      </c>
      <c r="H143" t="s">
        <v>128</v>
      </c>
      <c r="I143">
        <v>34</v>
      </c>
      <c r="J143" t="s">
        <v>37</v>
      </c>
      <c r="K143">
        <v>1.25</v>
      </c>
      <c r="L143" s="1">
        <v>42865</v>
      </c>
      <c r="M143" t="s">
        <v>47</v>
      </c>
      <c r="N143">
        <v>34</v>
      </c>
      <c r="Q143" t="s">
        <v>38</v>
      </c>
      <c r="R143" t="s">
        <v>39</v>
      </c>
      <c r="S143">
        <v>2.5000000000000001E-2</v>
      </c>
      <c r="T143" t="b">
        <f t="shared" si="14"/>
        <v>0</v>
      </c>
      <c r="U143" t="str">
        <f t="shared" si="15"/>
        <v>FALSE</v>
      </c>
      <c r="V143" t="b">
        <f t="shared" si="16"/>
        <v>0</v>
      </c>
      <c r="W143" t="b">
        <f t="shared" si="17"/>
        <v>0</v>
      </c>
      <c r="X143" t="b">
        <f t="shared" si="18"/>
        <v>0</v>
      </c>
      <c r="Y143" t="str">
        <f>IF(AND(ExportQuery13[[#This Row],[QuantityScrapped]]&gt;0,ExportQuery13[[#This Row],[ScrapReason]]=""),"TRUE","FALSE")</f>
        <v>FALSE</v>
      </c>
      <c r="Z143" s="4" t="str">
        <f t="shared" si="19"/>
        <v/>
      </c>
      <c r="AA143" s="4" t="str">
        <f t="shared" si="20"/>
        <v>Yes</v>
      </c>
    </row>
    <row r="144" spans="1:27" x14ac:dyDescent="0.25">
      <c r="A144" t="s">
        <v>119</v>
      </c>
      <c r="B144" t="s">
        <v>129</v>
      </c>
      <c r="C144">
        <v>53</v>
      </c>
      <c r="D144" s="1">
        <v>42872</v>
      </c>
      <c r="E144" t="s">
        <v>141</v>
      </c>
      <c r="F144">
        <v>2</v>
      </c>
      <c r="G144">
        <v>180016</v>
      </c>
      <c r="H144" t="s">
        <v>130</v>
      </c>
      <c r="I144">
        <v>110</v>
      </c>
      <c r="J144" t="s">
        <v>31</v>
      </c>
      <c r="K144">
        <v>9.48</v>
      </c>
      <c r="L144" s="1">
        <v>42872</v>
      </c>
      <c r="M144" t="s">
        <v>141</v>
      </c>
      <c r="N144">
        <v>110</v>
      </c>
      <c r="Q144" t="s">
        <v>38</v>
      </c>
      <c r="R144" t="s">
        <v>39</v>
      </c>
      <c r="S144">
        <v>2.5000000000000001E-2</v>
      </c>
      <c r="T144" t="b">
        <f t="shared" si="14"/>
        <v>0</v>
      </c>
      <c r="U144" t="str">
        <f t="shared" si="15"/>
        <v>FALSE</v>
      </c>
      <c r="V144" t="b">
        <f t="shared" si="16"/>
        <v>0</v>
      </c>
      <c r="W144" t="b">
        <f t="shared" si="17"/>
        <v>0</v>
      </c>
      <c r="X144" t="b">
        <f t="shared" si="18"/>
        <v>0</v>
      </c>
      <c r="Y144" t="str">
        <f>IF(AND(ExportQuery13[[#This Row],[QuantityScrapped]]&gt;0,ExportQuery13[[#This Row],[ScrapReason]]=""),"TRUE","FALSE")</f>
        <v>FALSE</v>
      </c>
      <c r="Z144" s="4" t="str">
        <f t="shared" si="19"/>
        <v/>
      </c>
      <c r="AA144" s="4" t="str">
        <f t="shared" si="20"/>
        <v>Yes</v>
      </c>
    </row>
    <row r="145" spans="1:27" x14ac:dyDescent="0.25">
      <c r="A145" t="s">
        <v>89</v>
      </c>
      <c r="B145" t="s">
        <v>131</v>
      </c>
      <c r="C145">
        <v>54</v>
      </c>
      <c r="D145" s="1">
        <v>42878</v>
      </c>
      <c r="E145" t="s">
        <v>24</v>
      </c>
      <c r="F145">
        <v>1</v>
      </c>
      <c r="G145">
        <v>180018</v>
      </c>
      <c r="H145" t="s">
        <v>132</v>
      </c>
      <c r="I145">
        <v>120</v>
      </c>
      <c r="J145" t="s">
        <v>133</v>
      </c>
      <c r="K145">
        <v>54.21</v>
      </c>
      <c r="L145" s="1">
        <v>42878</v>
      </c>
      <c r="M145" t="s">
        <v>24</v>
      </c>
      <c r="N145">
        <v>120</v>
      </c>
      <c r="Q145" t="s">
        <v>38</v>
      </c>
      <c r="R145" t="s">
        <v>39</v>
      </c>
      <c r="S145">
        <v>2.5000000000000001E-2</v>
      </c>
      <c r="T145" t="b">
        <f t="shared" si="14"/>
        <v>0</v>
      </c>
      <c r="U145" t="str">
        <f t="shared" si="15"/>
        <v>FALSE</v>
      </c>
      <c r="V145" t="b">
        <f t="shared" si="16"/>
        <v>0</v>
      </c>
      <c r="W145" t="b">
        <f t="shared" si="17"/>
        <v>0</v>
      </c>
      <c r="X145" t="b">
        <f t="shared" si="18"/>
        <v>0</v>
      </c>
      <c r="Y145" t="str">
        <f>IF(AND(ExportQuery13[[#This Row],[QuantityScrapped]]&gt;0,ExportQuery13[[#This Row],[ScrapReason]]=""),"TRUE","FALSE")</f>
        <v>FALSE</v>
      </c>
      <c r="Z145" s="4" t="str">
        <f t="shared" si="19"/>
        <v/>
      </c>
      <c r="AA145" s="4" t="str">
        <f t="shared" si="20"/>
        <v>Yes</v>
      </c>
    </row>
    <row r="146" spans="1:27" x14ac:dyDescent="0.25">
      <c r="A146" t="s">
        <v>119</v>
      </c>
      <c r="B146" t="s">
        <v>134</v>
      </c>
      <c r="C146">
        <v>55</v>
      </c>
      <c r="D146" s="1">
        <v>42868</v>
      </c>
      <c r="E146" t="s">
        <v>21</v>
      </c>
      <c r="F146">
        <v>2</v>
      </c>
      <c r="G146">
        <v>180017</v>
      </c>
      <c r="H146" t="s">
        <v>135</v>
      </c>
      <c r="I146">
        <v>69</v>
      </c>
      <c r="J146" t="s">
        <v>23</v>
      </c>
      <c r="K146">
        <v>0.85</v>
      </c>
      <c r="L146" s="1">
        <v>42868</v>
      </c>
      <c r="M146" t="s">
        <v>21</v>
      </c>
      <c r="N146">
        <v>50</v>
      </c>
      <c r="Q146" t="s">
        <v>32</v>
      </c>
      <c r="R146" t="s">
        <v>33</v>
      </c>
      <c r="S146">
        <v>0.05</v>
      </c>
      <c r="T146" t="b">
        <f t="shared" si="14"/>
        <v>0</v>
      </c>
      <c r="U146" t="str">
        <f t="shared" si="15"/>
        <v>FALSE</v>
      </c>
      <c r="V146" t="b">
        <f t="shared" si="16"/>
        <v>0</v>
      </c>
      <c r="W146" t="b">
        <f t="shared" si="17"/>
        <v>0</v>
      </c>
      <c r="X146" t="b">
        <f t="shared" si="18"/>
        <v>0</v>
      </c>
      <c r="Y146" t="str">
        <f>IF(AND(ExportQuery13[[#This Row],[QuantityScrapped]]&gt;0,ExportQuery13[[#This Row],[ScrapReason]]=""),"TRUE","FALSE")</f>
        <v>FALSE</v>
      </c>
      <c r="Z146" s="4" t="str">
        <f t="shared" si="19"/>
        <v/>
      </c>
      <c r="AA146" s="4" t="str">
        <f t="shared" si="20"/>
        <v>Yes</v>
      </c>
    </row>
    <row r="147" spans="1:27" x14ac:dyDescent="0.25">
      <c r="A147" t="s">
        <v>34</v>
      </c>
      <c r="B147" t="s">
        <v>136</v>
      </c>
      <c r="C147">
        <v>56</v>
      </c>
      <c r="D147" s="1">
        <v>42880</v>
      </c>
      <c r="E147" t="s">
        <v>45</v>
      </c>
      <c r="F147">
        <v>0</v>
      </c>
      <c r="G147">
        <v>110007</v>
      </c>
      <c r="H147" t="s">
        <v>52</v>
      </c>
      <c r="I147">
        <v>154</v>
      </c>
      <c r="J147" t="s">
        <v>37</v>
      </c>
      <c r="K147">
        <v>599.99</v>
      </c>
      <c r="L147" s="1">
        <v>42880</v>
      </c>
      <c r="M147" t="s">
        <v>45</v>
      </c>
      <c r="N147">
        <v>154</v>
      </c>
      <c r="Q147" t="s">
        <v>26</v>
      </c>
      <c r="R147" t="s">
        <v>27</v>
      </c>
      <c r="S147">
        <v>0</v>
      </c>
      <c r="T147" t="b">
        <f t="shared" si="14"/>
        <v>0</v>
      </c>
      <c r="U147" t="str">
        <f t="shared" si="15"/>
        <v>FALSE</v>
      </c>
      <c r="V147" t="b">
        <f t="shared" si="16"/>
        <v>0</v>
      </c>
      <c r="W147" t="b">
        <f t="shared" si="17"/>
        <v>0</v>
      </c>
      <c r="X147" t="b">
        <f t="shared" si="18"/>
        <v>0</v>
      </c>
      <c r="Y147" t="str">
        <f>IF(AND(ExportQuery13[[#This Row],[QuantityScrapped]]&gt;0,ExportQuery13[[#This Row],[ScrapReason]]=""),"TRUE","FALSE")</f>
        <v>FALSE</v>
      </c>
      <c r="Z147" s="4" t="str">
        <f t="shared" si="19"/>
        <v/>
      </c>
      <c r="AA147" s="4" t="str">
        <f t="shared" si="20"/>
        <v>Yes</v>
      </c>
    </row>
    <row r="148" spans="1:27" x14ac:dyDescent="0.25">
      <c r="A148" t="s">
        <v>34</v>
      </c>
      <c r="B148" t="s">
        <v>138</v>
      </c>
      <c r="C148">
        <v>57</v>
      </c>
      <c r="D148" s="1">
        <v>42870</v>
      </c>
      <c r="E148" t="s">
        <v>67</v>
      </c>
      <c r="F148">
        <v>0</v>
      </c>
      <c r="G148">
        <v>110009</v>
      </c>
      <c r="H148" t="s">
        <v>54</v>
      </c>
      <c r="I148">
        <v>198</v>
      </c>
      <c r="J148" t="s">
        <v>37</v>
      </c>
      <c r="K148">
        <v>1154.54</v>
      </c>
      <c r="L148" s="1">
        <v>42870</v>
      </c>
      <c r="M148" t="s">
        <v>67</v>
      </c>
      <c r="N148">
        <v>198</v>
      </c>
      <c r="Q148" t="s">
        <v>26</v>
      </c>
      <c r="R148" t="s">
        <v>27</v>
      </c>
      <c r="S148">
        <v>0</v>
      </c>
      <c r="T148" t="b">
        <f t="shared" si="14"/>
        <v>0</v>
      </c>
      <c r="U148" t="str">
        <f t="shared" si="15"/>
        <v>FALSE</v>
      </c>
      <c r="V148" t="b">
        <f t="shared" si="16"/>
        <v>0</v>
      </c>
      <c r="W148" t="b">
        <f t="shared" si="17"/>
        <v>0</v>
      </c>
      <c r="X148" t="b">
        <f t="shared" si="18"/>
        <v>0</v>
      </c>
      <c r="Y148" t="str">
        <f>IF(AND(ExportQuery13[[#This Row],[QuantityScrapped]]&gt;0,ExportQuery13[[#This Row],[ScrapReason]]=""),"TRUE","FALSE")</f>
        <v>FALSE</v>
      </c>
      <c r="Z148" s="4" t="str">
        <f t="shared" si="19"/>
        <v/>
      </c>
      <c r="AA148" s="4" t="str">
        <f t="shared" si="20"/>
        <v>Yes</v>
      </c>
    </row>
    <row r="149" spans="1:27" x14ac:dyDescent="0.25">
      <c r="A149" t="s">
        <v>119</v>
      </c>
      <c r="B149" t="s">
        <v>139</v>
      </c>
      <c r="C149">
        <v>58</v>
      </c>
      <c r="D149" s="1">
        <v>42871</v>
      </c>
      <c r="E149" t="s">
        <v>72</v>
      </c>
      <c r="F149">
        <v>2</v>
      </c>
      <c r="G149">
        <v>180014</v>
      </c>
      <c r="H149" t="s">
        <v>140</v>
      </c>
      <c r="I149">
        <v>99</v>
      </c>
      <c r="J149" t="s">
        <v>23</v>
      </c>
      <c r="K149">
        <v>0.52</v>
      </c>
      <c r="L149" s="1">
        <v>42871</v>
      </c>
      <c r="M149" t="s">
        <v>72</v>
      </c>
      <c r="N149">
        <v>99</v>
      </c>
      <c r="Q149" t="s">
        <v>38</v>
      </c>
      <c r="R149" t="s">
        <v>39</v>
      </c>
      <c r="S149">
        <v>2.5000000000000001E-2</v>
      </c>
      <c r="T149" t="b">
        <f t="shared" si="14"/>
        <v>0</v>
      </c>
      <c r="U149" t="str">
        <f t="shared" si="15"/>
        <v>FALSE</v>
      </c>
      <c r="V149" t="b">
        <f t="shared" si="16"/>
        <v>0</v>
      </c>
      <c r="W149" t="b">
        <f t="shared" si="17"/>
        <v>0</v>
      </c>
      <c r="X149" t="b">
        <f t="shared" si="18"/>
        <v>0</v>
      </c>
      <c r="Y149" t="str">
        <f>IF(AND(ExportQuery13[[#This Row],[QuantityScrapped]]&gt;0,ExportQuery13[[#This Row],[ScrapReason]]=""),"TRUE","FALSE")</f>
        <v>FALSE</v>
      </c>
      <c r="Z149" s="4" t="str">
        <f t="shared" si="19"/>
        <v/>
      </c>
      <c r="AA149" s="4" t="str">
        <f t="shared" si="20"/>
        <v>Yes</v>
      </c>
    </row>
    <row r="150" spans="1:27" x14ac:dyDescent="0.25">
      <c r="A150" t="s">
        <v>34</v>
      </c>
      <c r="B150" t="s">
        <v>35</v>
      </c>
      <c r="C150">
        <v>59</v>
      </c>
      <c r="D150" s="1">
        <v>42871</v>
      </c>
      <c r="E150" t="s">
        <v>63</v>
      </c>
      <c r="F150">
        <v>0</v>
      </c>
      <c r="G150">
        <v>300013</v>
      </c>
      <c r="H150" t="s">
        <v>40</v>
      </c>
      <c r="I150">
        <v>70</v>
      </c>
      <c r="J150" t="s">
        <v>37</v>
      </c>
      <c r="K150">
        <v>150.99</v>
      </c>
      <c r="L150" s="1">
        <v>42871</v>
      </c>
      <c r="M150" t="s">
        <v>63</v>
      </c>
      <c r="N150">
        <v>70</v>
      </c>
      <c r="Q150" t="s">
        <v>38</v>
      </c>
      <c r="R150" t="s">
        <v>39</v>
      </c>
      <c r="S150">
        <v>2.5000000000000001E-2</v>
      </c>
      <c r="T150" t="b">
        <f t="shared" si="14"/>
        <v>0</v>
      </c>
      <c r="U150" t="str">
        <f t="shared" si="15"/>
        <v>FALSE</v>
      </c>
      <c r="V150" t="b">
        <f t="shared" si="16"/>
        <v>0</v>
      </c>
      <c r="W150" t="b">
        <f t="shared" si="17"/>
        <v>0</v>
      </c>
      <c r="X150" t="b">
        <f t="shared" si="18"/>
        <v>0</v>
      </c>
      <c r="Y150" t="str">
        <f>IF(AND(ExportQuery13[[#This Row],[QuantityScrapped]]&gt;0,ExportQuery13[[#This Row],[ScrapReason]]=""),"TRUE","FALSE")</f>
        <v>FALSE</v>
      </c>
      <c r="Z150" s="4" t="str">
        <f t="shared" si="19"/>
        <v/>
      </c>
      <c r="AA150" s="4" t="str">
        <f t="shared" si="20"/>
        <v>Yes</v>
      </c>
    </row>
    <row r="151" spans="1:27" x14ac:dyDescent="0.25">
      <c r="A151" t="s">
        <v>43</v>
      </c>
      <c r="B151" t="s">
        <v>44</v>
      </c>
      <c r="C151">
        <v>60</v>
      </c>
      <c r="D151" s="1">
        <v>42872</v>
      </c>
      <c r="E151" t="s">
        <v>47</v>
      </c>
      <c r="F151">
        <v>1</v>
      </c>
      <c r="G151">
        <v>110007</v>
      </c>
      <c r="H151" t="s">
        <v>52</v>
      </c>
      <c r="I151">
        <v>38</v>
      </c>
      <c r="J151" t="s">
        <v>37</v>
      </c>
      <c r="K151">
        <v>599.99</v>
      </c>
      <c r="L151" s="1">
        <v>42872</v>
      </c>
      <c r="M151" t="s">
        <v>47</v>
      </c>
      <c r="N151">
        <v>38</v>
      </c>
      <c r="O151">
        <v>5</v>
      </c>
      <c r="P151" t="s">
        <v>25</v>
      </c>
      <c r="Q151" t="s">
        <v>26</v>
      </c>
      <c r="R151" t="s">
        <v>27</v>
      </c>
      <c r="S151">
        <v>0</v>
      </c>
      <c r="T151" t="b">
        <f t="shared" si="14"/>
        <v>0</v>
      </c>
      <c r="U151" t="str">
        <f t="shared" si="15"/>
        <v>FALSE</v>
      </c>
      <c r="V151" t="b">
        <f t="shared" si="16"/>
        <v>0</v>
      </c>
      <c r="W151" t="b">
        <f t="shared" si="17"/>
        <v>0</v>
      </c>
      <c r="X151" t="b">
        <f t="shared" si="18"/>
        <v>0</v>
      </c>
      <c r="Y151" t="str">
        <f>IF(AND(ExportQuery13[[#This Row],[QuantityScrapped]]&gt;0,ExportQuery13[[#This Row],[ScrapReason]]=""),"TRUE","FALSE")</f>
        <v>FALSE</v>
      </c>
      <c r="Z151" s="4" t="str">
        <f t="shared" si="19"/>
        <v/>
      </c>
      <c r="AA151" s="4" t="str">
        <f t="shared" si="20"/>
        <v>Yes</v>
      </c>
    </row>
    <row r="152" spans="1:27" x14ac:dyDescent="0.25">
      <c r="A152" t="s">
        <v>56</v>
      </c>
      <c r="B152" t="s">
        <v>57</v>
      </c>
      <c r="C152">
        <v>61</v>
      </c>
      <c r="D152" s="1">
        <v>42884</v>
      </c>
      <c r="E152" t="s">
        <v>96</v>
      </c>
      <c r="F152">
        <v>0</v>
      </c>
      <c r="G152">
        <v>500020</v>
      </c>
      <c r="H152" t="s">
        <v>59</v>
      </c>
      <c r="I152">
        <v>197</v>
      </c>
      <c r="J152" t="s">
        <v>37</v>
      </c>
      <c r="K152">
        <v>799.99</v>
      </c>
      <c r="L152" s="1">
        <v>42884</v>
      </c>
      <c r="M152" t="s">
        <v>96</v>
      </c>
      <c r="N152">
        <v>197</v>
      </c>
      <c r="Q152" t="s">
        <v>26</v>
      </c>
      <c r="R152" t="s">
        <v>27</v>
      </c>
      <c r="S152">
        <v>0</v>
      </c>
      <c r="T152" t="b">
        <f t="shared" si="14"/>
        <v>0</v>
      </c>
      <c r="U152" t="str">
        <f t="shared" si="15"/>
        <v>FALSE</v>
      </c>
      <c r="V152" t="b">
        <f t="shared" si="16"/>
        <v>0</v>
      </c>
      <c r="W152" t="b">
        <f t="shared" si="17"/>
        <v>0</v>
      </c>
      <c r="X152" t="b">
        <f t="shared" si="18"/>
        <v>0</v>
      </c>
      <c r="Y152" t="str">
        <f>IF(AND(ExportQuery13[[#This Row],[QuantityScrapped]]&gt;0,ExportQuery13[[#This Row],[ScrapReason]]=""),"TRUE","FALSE")</f>
        <v>FALSE</v>
      </c>
      <c r="Z152" s="4" t="str">
        <f t="shared" si="19"/>
        <v/>
      </c>
      <c r="AA152" s="4" t="str">
        <f t="shared" si="20"/>
        <v>Yes</v>
      </c>
    </row>
    <row r="153" spans="1:27" x14ac:dyDescent="0.25">
      <c r="A153" t="s">
        <v>34</v>
      </c>
      <c r="B153" t="s">
        <v>62</v>
      </c>
      <c r="C153">
        <v>62</v>
      </c>
      <c r="D153" s="1">
        <v>42884</v>
      </c>
      <c r="E153" t="s">
        <v>47</v>
      </c>
      <c r="F153">
        <v>0</v>
      </c>
      <c r="G153">
        <v>500016</v>
      </c>
      <c r="H153" t="s">
        <v>65</v>
      </c>
      <c r="I153">
        <v>36</v>
      </c>
      <c r="J153" t="s">
        <v>37</v>
      </c>
      <c r="K153">
        <v>99.99</v>
      </c>
      <c r="L153" s="1">
        <v>42884</v>
      </c>
      <c r="M153" t="s">
        <v>47</v>
      </c>
      <c r="N153">
        <v>50</v>
      </c>
      <c r="Q153" t="s">
        <v>26</v>
      </c>
      <c r="R153" t="s">
        <v>27</v>
      </c>
      <c r="S153">
        <v>0</v>
      </c>
      <c r="T153" t="b">
        <f t="shared" si="14"/>
        <v>0</v>
      </c>
      <c r="U153" t="str">
        <f t="shared" si="15"/>
        <v>FALSE</v>
      </c>
      <c r="V153" t="b">
        <f t="shared" si="16"/>
        <v>0</v>
      </c>
      <c r="W153" t="b">
        <f t="shared" si="17"/>
        <v>0</v>
      </c>
      <c r="X153" t="b">
        <f t="shared" si="18"/>
        <v>0</v>
      </c>
      <c r="Y153" t="str">
        <f>IF(AND(ExportQuery13[[#This Row],[QuantityScrapped]]&gt;0,ExportQuery13[[#This Row],[ScrapReason]]=""),"TRUE","FALSE")</f>
        <v>FALSE</v>
      </c>
      <c r="Z153" s="4" t="str">
        <f t="shared" si="19"/>
        <v/>
      </c>
      <c r="AA153" s="4" t="str">
        <f t="shared" si="20"/>
        <v>Yes</v>
      </c>
    </row>
    <row r="154" spans="1:27" x14ac:dyDescent="0.25">
      <c r="A154" t="s">
        <v>28</v>
      </c>
      <c r="B154" t="s">
        <v>29</v>
      </c>
      <c r="C154">
        <v>63</v>
      </c>
      <c r="D154" s="1">
        <v>42874</v>
      </c>
      <c r="E154" t="s">
        <v>103</v>
      </c>
      <c r="F154">
        <v>0</v>
      </c>
      <c r="G154">
        <v>800063</v>
      </c>
      <c r="H154" t="s">
        <v>99</v>
      </c>
      <c r="I154">
        <v>133</v>
      </c>
      <c r="J154" t="s">
        <v>31</v>
      </c>
      <c r="K154">
        <v>3.5</v>
      </c>
      <c r="L154" s="1">
        <v>42874</v>
      </c>
      <c r="M154" t="s">
        <v>103</v>
      </c>
      <c r="N154">
        <v>133</v>
      </c>
      <c r="Q154" t="s">
        <v>32</v>
      </c>
      <c r="R154" t="s">
        <v>33</v>
      </c>
      <c r="S154">
        <v>0.05</v>
      </c>
      <c r="T154" t="b">
        <f t="shared" si="14"/>
        <v>0</v>
      </c>
      <c r="U154" t="str">
        <f t="shared" si="15"/>
        <v>FALSE</v>
      </c>
      <c r="V154" t="b">
        <f t="shared" si="16"/>
        <v>0</v>
      </c>
      <c r="W154" t="b">
        <f t="shared" si="17"/>
        <v>0</v>
      </c>
      <c r="X154" t="b">
        <f t="shared" si="18"/>
        <v>0</v>
      </c>
      <c r="Y154" t="str">
        <f>IF(AND(ExportQuery13[[#This Row],[QuantityScrapped]]&gt;0,ExportQuery13[[#This Row],[ScrapReason]]=""),"TRUE","FALSE")</f>
        <v>FALSE</v>
      </c>
      <c r="Z154" s="4" t="str">
        <f t="shared" si="19"/>
        <v/>
      </c>
      <c r="AA154" s="4" t="str">
        <f t="shared" si="20"/>
        <v>Yes</v>
      </c>
    </row>
    <row r="155" spans="1:27" x14ac:dyDescent="0.25">
      <c r="A155" t="s">
        <v>70</v>
      </c>
      <c r="B155" t="s">
        <v>122</v>
      </c>
      <c r="C155">
        <v>64</v>
      </c>
      <c r="D155" s="1">
        <v>42875</v>
      </c>
      <c r="E155" t="s">
        <v>63</v>
      </c>
      <c r="F155">
        <v>0</v>
      </c>
      <c r="G155">
        <v>100022</v>
      </c>
      <c r="H155" t="s">
        <v>123</v>
      </c>
      <c r="I155">
        <v>37</v>
      </c>
      <c r="J155" t="s">
        <v>74</v>
      </c>
      <c r="K155">
        <v>4.99</v>
      </c>
      <c r="L155" s="1">
        <v>42875</v>
      </c>
      <c r="M155" t="s">
        <v>63</v>
      </c>
      <c r="N155">
        <v>37</v>
      </c>
      <c r="Q155" t="s">
        <v>32</v>
      </c>
      <c r="R155" t="s">
        <v>33</v>
      </c>
      <c r="S155">
        <v>0.05</v>
      </c>
      <c r="T155" t="b">
        <f t="shared" si="14"/>
        <v>0</v>
      </c>
      <c r="U155" t="str">
        <f t="shared" si="15"/>
        <v>FALSE</v>
      </c>
      <c r="V155" t="b">
        <f t="shared" si="16"/>
        <v>0</v>
      </c>
      <c r="W155" t="b">
        <f t="shared" si="17"/>
        <v>0</v>
      </c>
      <c r="X155" t="b">
        <f t="shared" si="18"/>
        <v>0</v>
      </c>
      <c r="Y155" t="str">
        <f>IF(AND(ExportQuery13[[#This Row],[QuantityScrapped]]&gt;0,ExportQuery13[[#This Row],[ScrapReason]]=""),"TRUE","FALSE")</f>
        <v>FALSE</v>
      </c>
      <c r="Z155" s="4" t="str">
        <f t="shared" si="19"/>
        <v/>
      </c>
      <c r="AA155" s="4" t="str">
        <f t="shared" si="20"/>
        <v>Yes</v>
      </c>
    </row>
    <row r="156" spans="1:27" x14ac:dyDescent="0.25">
      <c r="A156" t="s">
        <v>70</v>
      </c>
      <c r="B156" t="s">
        <v>122</v>
      </c>
      <c r="C156">
        <v>64</v>
      </c>
      <c r="D156" s="1">
        <v>42875</v>
      </c>
      <c r="E156" t="s">
        <v>63</v>
      </c>
      <c r="F156">
        <v>0</v>
      </c>
      <c r="G156">
        <v>100023</v>
      </c>
      <c r="H156" t="s">
        <v>124</v>
      </c>
      <c r="I156">
        <v>126</v>
      </c>
      <c r="J156" t="s">
        <v>74</v>
      </c>
      <c r="K156">
        <v>3.99</v>
      </c>
      <c r="L156" s="1">
        <v>42875</v>
      </c>
      <c r="M156" t="s">
        <v>63</v>
      </c>
      <c r="N156">
        <v>126</v>
      </c>
      <c r="Q156" t="s">
        <v>38</v>
      </c>
      <c r="R156" t="s">
        <v>39</v>
      </c>
      <c r="S156">
        <v>2.5000000000000001E-2</v>
      </c>
      <c r="T156" t="b">
        <f t="shared" si="14"/>
        <v>0</v>
      </c>
      <c r="U156" t="str">
        <f t="shared" si="15"/>
        <v>FALSE</v>
      </c>
      <c r="V156" t="b">
        <f t="shared" si="16"/>
        <v>0</v>
      </c>
      <c r="W156" t="b">
        <f t="shared" si="17"/>
        <v>0</v>
      </c>
      <c r="X156" t="b">
        <f t="shared" si="18"/>
        <v>0</v>
      </c>
      <c r="Y156" t="str">
        <f>IF(AND(ExportQuery13[[#This Row],[QuantityScrapped]]&gt;0,ExportQuery13[[#This Row],[ScrapReason]]=""),"TRUE","FALSE")</f>
        <v>FALSE</v>
      </c>
      <c r="Z156" s="4" t="str">
        <f t="shared" si="19"/>
        <v/>
      </c>
      <c r="AA156" s="4" t="str">
        <f t="shared" si="20"/>
        <v>Yes</v>
      </c>
    </row>
    <row r="157" spans="1:27" x14ac:dyDescent="0.25">
      <c r="A157" t="s">
        <v>70</v>
      </c>
      <c r="B157" t="s">
        <v>71</v>
      </c>
      <c r="C157">
        <v>65</v>
      </c>
      <c r="D157" s="1">
        <v>42876</v>
      </c>
      <c r="E157" t="s">
        <v>21</v>
      </c>
      <c r="F157">
        <v>0</v>
      </c>
      <c r="G157">
        <v>100026</v>
      </c>
      <c r="H157" t="s">
        <v>73</v>
      </c>
      <c r="I157">
        <v>169</v>
      </c>
      <c r="J157" t="s">
        <v>74</v>
      </c>
      <c r="K157">
        <v>0.89</v>
      </c>
      <c r="L157" s="1">
        <v>42876</v>
      </c>
      <c r="M157" t="s">
        <v>21</v>
      </c>
      <c r="N157">
        <v>170</v>
      </c>
      <c r="O157">
        <v>12</v>
      </c>
      <c r="Q157" t="s">
        <v>38</v>
      </c>
      <c r="R157" t="s">
        <v>39</v>
      </c>
      <c r="S157">
        <v>2.5000000000000001E-2</v>
      </c>
      <c r="T157" t="b">
        <f t="shared" si="14"/>
        <v>0</v>
      </c>
      <c r="U157" t="str">
        <f t="shared" si="15"/>
        <v>FALSE</v>
      </c>
      <c r="V157" t="b">
        <f t="shared" si="16"/>
        <v>0</v>
      </c>
      <c r="W157" t="b">
        <f t="shared" si="17"/>
        <v>0</v>
      </c>
      <c r="X157" t="b">
        <f t="shared" si="18"/>
        <v>0</v>
      </c>
      <c r="Y157" t="str">
        <f>IF(AND(ExportQuery13[[#This Row],[QuantityScrapped]]&gt;0,ExportQuery13[[#This Row],[ScrapReason]]=""),"TRUE","FALSE")</f>
        <v>TRUE</v>
      </c>
      <c r="Z157" s="4" t="str">
        <f t="shared" si="19"/>
        <v>Missing Scrap Reason</v>
      </c>
      <c r="AA157" s="4" t="str">
        <f t="shared" si="20"/>
        <v>No</v>
      </c>
    </row>
    <row r="158" spans="1:27" x14ac:dyDescent="0.25">
      <c r="A158" t="s">
        <v>70</v>
      </c>
      <c r="B158" t="s">
        <v>71</v>
      </c>
      <c r="C158">
        <v>65</v>
      </c>
      <c r="D158" s="1">
        <v>42876</v>
      </c>
      <c r="E158" t="s">
        <v>21</v>
      </c>
      <c r="F158">
        <v>0</v>
      </c>
      <c r="G158">
        <v>100027</v>
      </c>
      <c r="H158" t="s">
        <v>75</v>
      </c>
      <c r="I158">
        <v>137</v>
      </c>
      <c r="J158" t="s">
        <v>74</v>
      </c>
      <c r="K158">
        <v>0.99</v>
      </c>
      <c r="L158" s="1">
        <v>42876</v>
      </c>
      <c r="M158" t="s">
        <v>21</v>
      </c>
      <c r="N158">
        <v>137</v>
      </c>
      <c r="O158">
        <v>4</v>
      </c>
      <c r="Q158" t="s">
        <v>38</v>
      </c>
      <c r="R158" t="s">
        <v>39</v>
      </c>
      <c r="S158">
        <v>2.5000000000000001E-2</v>
      </c>
      <c r="T158" t="b">
        <f t="shared" si="14"/>
        <v>0</v>
      </c>
      <c r="U158" t="str">
        <f t="shared" si="15"/>
        <v>FALSE</v>
      </c>
      <c r="V158" t="b">
        <f t="shared" si="16"/>
        <v>0</v>
      </c>
      <c r="W158" t="b">
        <f t="shared" si="17"/>
        <v>0</v>
      </c>
      <c r="X158" t="b">
        <f t="shared" si="18"/>
        <v>0</v>
      </c>
      <c r="Y158" t="str">
        <f>IF(AND(ExportQuery13[[#This Row],[QuantityScrapped]]&gt;0,ExportQuery13[[#This Row],[ScrapReason]]=""),"TRUE","FALSE")</f>
        <v>TRUE</v>
      </c>
      <c r="Z158" s="4" t="str">
        <f t="shared" si="19"/>
        <v>Missing Scrap Reason</v>
      </c>
      <c r="AA158" s="4" t="str">
        <f t="shared" si="20"/>
        <v>No</v>
      </c>
    </row>
    <row r="159" spans="1:27" x14ac:dyDescent="0.25">
      <c r="A159" t="s">
        <v>70</v>
      </c>
      <c r="B159" t="s">
        <v>71</v>
      </c>
      <c r="C159">
        <v>65</v>
      </c>
      <c r="D159" s="1">
        <v>42876</v>
      </c>
      <c r="E159" t="s">
        <v>21</v>
      </c>
      <c r="F159">
        <v>0</v>
      </c>
      <c r="G159">
        <v>100028</v>
      </c>
      <c r="H159" t="s">
        <v>76</v>
      </c>
      <c r="I159">
        <v>148</v>
      </c>
      <c r="J159" t="s">
        <v>74</v>
      </c>
      <c r="K159">
        <v>0.99</v>
      </c>
      <c r="L159" s="1">
        <v>42876</v>
      </c>
      <c r="M159" t="s">
        <v>21</v>
      </c>
      <c r="N159">
        <v>148</v>
      </c>
      <c r="O159">
        <v>5</v>
      </c>
      <c r="Q159" t="s">
        <v>38</v>
      </c>
      <c r="R159" t="s">
        <v>39</v>
      </c>
      <c r="S159">
        <v>2.5000000000000001E-2</v>
      </c>
      <c r="T159" t="b">
        <f t="shared" si="14"/>
        <v>0</v>
      </c>
      <c r="U159" t="str">
        <f t="shared" si="15"/>
        <v>FALSE</v>
      </c>
      <c r="V159" t="b">
        <f t="shared" si="16"/>
        <v>0</v>
      </c>
      <c r="W159" t="b">
        <f t="shared" si="17"/>
        <v>0</v>
      </c>
      <c r="X159" t="b">
        <f t="shared" si="18"/>
        <v>0</v>
      </c>
      <c r="Y159" t="str">
        <f>IF(AND(ExportQuery13[[#This Row],[QuantityScrapped]]&gt;0,ExportQuery13[[#This Row],[ScrapReason]]=""),"TRUE","FALSE")</f>
        <v>TRUE</v>
      </c>
      <c r="Z159" s="4" t="str">
        <f t="shared" si="19"/>
        <v>Missing Scrap Reason</v>
      </c>
      <c r="AA159" s="4" t="str">
        <f t="shared" si="20"/>
        <v>No</v>
      </c>
    </row>
    <row r="160" spans="1:27" x14ac:dyDescent="0.25">
      <c r="A160" t="s">
        <v>70</v>
      </c>
      <c r="B160" t="s">
        <v>71</v>
      </c>
      <c r="C160">
        <v>65</v>
      </c>
      <c r="D160" s="1">
        <v>42876</v>
      </c>
      <c r="E160" t="s">
        <v>21</v>
      </c>
      <c r="F160">
        <v>0</v>
      </c>
      <c r="G160">
        <v>100029</v>
      </c>
      <c r="H160" t="s">
        <v>77</v>
      </c>
      <c r="I160">
        <v>188</v>
      </c>
      <c r="J160" t="s">
        <v>74</v>
      </c>
      <c r="K160">
        <v>1.1499999999999999</v>
      </c>
      <c r="L160" s="1">
        <v>42876</v>
      </c>
      <c r="M160" t="s">
        <v>21</v>
      </c>
      <c r="N160">
        <v>188</v>
      </c>
      <c r="O160">
        <v>12</v>
      </c>
      <c r="Q160" t="s">
        <v>38</v>
      </c>
      <c r="R160" t="s">
        <v>39</v>
      </c>
      <c r="S160">
        <v>2.5000000000000001E-2</v>
      </c>
      <c r="T160" t="b">
        <f t="shared" si="14"/>
        <v>0</v>
      </c>
      <c r="U160" t="str">
        <f t="shared" si="15"/>
        <v>FALSE</v>
      </c>
      <c r="V160" t="b">
        <f t="shared" si="16"/>
        <v>0</v>
      </c>
      <c r="W160" t="b">
        <f t="shared" si="17"/>
        <v>0</v>
      </c>
      <c r="X160" t="b">
        <f t="shared" si="18"/>
        <v>0</v>
      </c>
      <c r="Y160" t="str">
        <f>IF(AND(ExportQuery13[[#This Row],[QuantityScrapped]]&gt;0,ExportQuery13[[#This Row],[ScrapReason]]=""),"TRUE","FALSE")</f>
        <v>TRUE</v>
      </c>
      <c r="Z160" s="4" t="str">
        <f t="shared" si="19"/>
        <v>Missing Scrap Reason</v>
      </c>
      <c r="AA160" s="4" t="str">
        <f t="shared" si="20"/>
        <v>No</v>
      </c>
    </row>
    <row r="161" spans="1:27" x14ac:dyDescent="0.25">
      <c r="A161" t="s">
        <v>70</v>
      </c>
      <c r="B161" t="s">
        <v>71</v>
      </c>
      <c r="C161">
        <v>65</v>
      </c>
      <c r="D161" s="1">
        <v>42876</v>
      </c>
      <c r="E161" t="s">
        <v>21</v>
      </c>
      <c r="F161">
        <v>0</v>
      </c>
      <c r="G161">
        <v>100030</v>
      </c>
      <c r="H161" t="s">
        <v>78</v>
      </c>
      <c r="I161">
        <v>80</v>
      </c>
      <c r="J161" t="s">
        <v>74</v>
      </c>
      <c r="K161">
        <v>3.99</v>
      </c>
      <c r="L161" s="1">
        <v>42876</v>
      </c>
      <c r="M161" t="s">
        <v>21</v>
      </c>
      <c r="N161">
        <v>80</v>
      </c>
      <c r="O161">
        <v>3</v>
      </c>
      <c r="Q161" t="s">
        <v>38</v>
      </c>
      <c r="R161" t="s">
        <v>39</v>
      </c>
      <c r="S161">
        <v>2.5000000000000001E-2</v>
      </c>
      <c r="T161" t="b">
        <f t="shared" si="14"/>
        <v>0</v>
      </c>
      <c r="U161" t="str">
        <f t="shared" si="15"/>
        <v>FALSE</v>
      </c>
      <c r="V161" t="b">
        <f t="shared" si="16"/>
        <v>0</v>
      </c>
      <c r="W161" t="b">
        <f t="shared" si="17"/>
        <v>0</v>
      </c>
      <c r="X161" t="b">
        <f t="shared" si="18"/>
        <v>0</v>
      </c>
      <c r="Y161" t="str">
        <f>IF(AND(ExportQuery13[[#This Row],[QuantityScrapped]]&gt;0,ExportQuery13[[#This Row],[ScrapReason]]=""),"TRUE","FALSE")</f>
        <v>TRUE</v>
      </c>
      <c r="Z161" s="4" t="str">
        <f t="shared" si="19"/>
        <v>Missing Scrap Reason</v>
      </c>
      <c r="AA161" s="4" t="str">
        <f t="shared" si="20"/>
        <v>No</v>
      </c>
    </row>
    <row r="162" spans="1:27" x14ac:dyDescent="0.25">
      <c r="A162" t="s">
        <v>70</v>
      </c>
      <c r="B162" t="s">
        <v>71</v>
      </c>
      <c r="C162">
        <v>65</v>
      </c>
      <c r="D162" s="1">
        <v>42876</v>
      </c>
      <c r="E162" t="s">
        <v>21</v>
      </c>
      <c r="F162">
        <v>0</v>
      </c>
      <c r="G162">
        <v>100031</v>
      </c>
      <c r="H162" t="s">
        <v>142</v>
      </c>
      <c r="I162">
        <v>26</v>
      </c>
      <c r="J162" t="s">
        <v>74</v>
      </c>
      <c r="K162">
        <v>4.99</v>
      </c>
      <c r="L162" s="1">
        <v>42876</v>
      </c>
      <c r="M162" t="s">
        <v>21</v>
      </c>
      <c r="N162">
        <v>50</v>
      </c>
      <c r="O162">
        <v>2</v>
      </c>
      <c r="Q162" t="s">
        <v>38</v>
      </c>
      <c r="R162" t="s">
        <v>39</v>
      </c>
      <c r="S162">
        <v>2.5000000000000001E-2</v>
      </c>
      <c r="T162" t="b">
        <f t="shared" si="14"/>
        <v>0</v>
      </c>
      <c r="U162" t="str">
        <f t="shared" si="15"/>
        <v>FALSE</v>
      </c>
      <c r="V162" t="b">
        <f t="shared" si="16"/>
        <v>0</v>
      </c>
      <c r="W162" t="b">
        <f t="shared" si="17"/>
        <v>0</v>
      </c>
      <c r="X162" t="b">
        <f t="shared" si="18"/>
        <v>0</v>
      </c>
      <c r="Y162" t="str">
        <f>IF(AND(ExportQuery13[[#This Row],[QuantityScrapped]]&gt;0,ExportQuery13[[#This Row],[ScrapReason]]=""),"TRUE","FALSE")</f>
        <v>TRUE</v>
      </c>
      <c r="Z162" s="4" t="str">
        <f t="shared" si="19"/>
        <v>Missing Scrap Reason</v>
      </c>
      <c r="AA162" s="4" t="str">
        <f t="shared" si="20"/>
        <v>No</v>
      </c>
    </row>
    <row r="163" spans="1:27" x14ac:dyDescent="0.25">
      <c r="A163" t="s">
        <v>70</v>
      </c>
      <c r="B163" t="s">
        <v>71</v>
      </c>
      <c r="C163">
        <v>65</v>
      </c>
      <c r="D163" s="1">
        <v>42876</v>
      </c>
      <c r="E163" t="s">
        <v>21</v>
      </c>
      <c r="F163">
        <v>0</v>
      </c>
      <c r="G163">
        <v>100032</v>
      </c>
      <c r="H163" t="s">
        <v>143</v>
      </c>
      <c r="I163">
        <v>90</v>
      </c>
      <c r="J163" t="s">
        <v>74</v>
      </c>
      <c r="K163">
        <v>4.99</v>
      </c>
      <c r="L163" s="1">
        <v>42876</v>
      </c>
      <c r="M163" t="s">
        <v>21</v>
      </c>
      <c r="N163">
        <v>90</v>
      </c>
      <c r="O163">
        <v>2</v>
      </c>
      <c r="Q163" t="s">
        <v>38</v>
      </c>
      <c r="R163" t="s">
        <v>39</v>
      </c>
      <c r="S163">
        <v>2.5000000000000001E-2</v>
      </c>
      <c r="T163" t="b">
        <f t="shared" si="14"/>
        <v>0</v>
      </c>
      <c r="U163" t="str">
        <f t="shared" si="15"/>
        <v>FALSE</v>
      </c>
      <c r="V163" t="b">
        <f t="shared" si="16"/>
        <v>0</v>
      </c>
      <c r="W163" t="b">
        <f t="shared" si="17"/>
        <v>0</v>
      </c>
      <c r="X163" t="b">
        <f t="shared" si="18"/>
        <v>0</v>
      </c>
      <c r="Y163" t="str">
        <f>IF(AND(ExportQuery13[[#This Row],[QuantityScrapped]]&gt;0,ExportQuery13[[#This Row],[ScrapReason]]=""),"TRUE","FALSE")</f>
        <v>TRUE</v>
      </c>
      <c r="Z163" s="4" t="str">
        <f t="shared" si="19"/>
        <v>Missing Scrap Reason</v>
      </c>
      <c r="AA163" s="4" t="str">
        <f t="shared" si="20"/>
        <v>No</v>
      </c>
    </row>
    <row r="164" spans="1:27" x14ac:dyDescent="0.25">
      <c r="A164" t="s">
        <v>70</v>
      </c>
      <c r="B164" t="s">
        <v>71</v>
      </c>
      <c r="C164">
        <v>65</v>
      </c>
      <c r="D164" s="1">
        <v>42876</v>
      </c>
      <c r="E164" t="s">
        <v>21</v>
      </c>
      <c r="F164">
        <v>0</v>
      </c>
      <c r="G164">
        <v>100033</v>
      </c>
      <c r="H164" t="s">
        <v>144</v>
      </c>
      <c r="I164">
        <v>151</v>
      </c>
      <c r="J164" t="s">
        <v>74</v>
      </c>
      <c r="K164">
        <v>5.5</v>
      </c>
      <c r="L164" s="1">
        <v>42876</v>
      </c>
      <c r="M164" t="s">
        <v>21</v>
      </c>
      <c r="N164">
        <v>151</v>
      </c>
      <c r="Q164" t="s">
        <v>38</v>
      </c>
      <c r="R164" t="s">
        <v>39</v>
      </c>
      <c r="S164">
        <v>2.5000000000000001E-2</v>
      </c>
      <c r="T164" t="b">
        <f t="shared" si="14"/>
        <v>0</v>
      </c>
      <c r="U164" t="str">
        <f t="shared" si="15"/>
        <v>FALSE</v>
      </c>
      <c r="V164" t="b">
        <f t="shared" si="16"/>
        <v>0</v>
      </c>
      <c r="W164" t="b">
        <f t="shared" si="17"/>
        <v>0</v>
      </c>
      <c r="X164" t="b">
        <f t="shared" si="18"/>
        <v>0</v>
      </c>
      <c r="Y164" t="str">
        <f>IF(AND(ExportQuery13[[#This Row],[QuantityScrapped]]&gt;0,ExportQuery13[[#This Row],[ScrapReason]]=""),"TRUE","FALSE")</f>
        <v>FALSE</v>
      </c>
      <c r="Z164" s="4" t="str">
        <f t="shared" si="19"/>
        <v/>
      </c>
      <c r="AA164" s="4" t="str">
        <f t="shared" si="20"/>
        <v>Yes</v>
      </c>
    </row>
    <row r="165" spans="1:27" x14ac:dyDescent="0.25">
      <c r="A165" t="s">
        <v>70</v>
      </c>
      <c r="B165" t="s">
        <v>145</v>
      </c>
      <c r="C165">
        <v>66</v>
      </c>
      <c r="D165" s="1">
        <v>42877</v>
      </c>
      <c r="E165" t="s">
        <v>47</v>
      </c>
      <c r="F165">
        <v>0</v>
      </c>
      <c r="G165">
        <v>100034</v>
      </c>
      <c r="H165" t="s">
        <v>146</v>
      </c>
      <c r="I165">
        <v>188</v>
      </c>
      <c r="J165" t="s">
        <v>74</v>
      </c>
      <c r="K165">
        <v>2.99</v>
      </c>
      <c r="L165" s="1">
        <v>42877</v>
      </c>
      <c r="M165" t="s">
        <v>47</v>
      </c>
      <c r="N165">
        <v>188</v>
      </c>
      <c r="Q165" t="s">
        <v>38</v>
      </c>
      <c r="R165" t="s">
        <v>39</v>
      </c>
      <c r="S165">
        <v>2.5000000000000001E-2</v>
      </c>
      <c r="T165" t="b">
        <f t="shared" si="14"/>
        <v>0</v>
      </c>
      <c r="U165" t="str">
        <f t="shared" si="15"/>
        <v>FALSE</v>
      </c>
      <c r="V165" t="b">
        <f t="shared" si="16"/>
        <v>0</v>
      </c>
      <c r="W165" t="b">
        <f t="shared" si="17"/>
        <v>0</v>
      </c>
      <c r="X165" t="b">
        <f t="shared" si="18"/>
        <v>0</v>
      </c>
      <c r="Y165" t="str">
        <f>IF(AND(ExportQuery13[[#This Row],[QuantityScrapped]]&gt;0,ExportQuery13[[#This Row],[ScrapReason]]=""),"TRUE","FALSE")</f>
        <v>FALSE</v>
      </c>
      <c r="Z165" s="4" t="str">
        <f t="shared" si="19"/>
        <v/>
      </c>
      <c r="AA165" s="4" t="str">
        <f t="shared" si="20"/>
        <v>Yes</v>
      </c>
    </row>
    <row r="166" spans="1:27" x14ac:dyDescent="0.25">
      <c r="A166" t="s">
        <v>70</v>
      </c>
      <c r="B166" t="s">
        <v>145</v>
      </c>
      <c r="C166">
        <v>66</v>
      </c>
      <c r="D166" s="1">
        <v>42877</v>
      </c>
      <c r="E166" t="s">
        <v>47</v>
      </c>
      <c r="F166">
        <v>0</v>
      </c>
      <c r="G166">
        <v>100035</v>
      </c>
      <c r="H166" t="s">
        <v>147</v>
      </c>
      <c r="I166">
        <v>63</v>
      </c>
      <c r="J166" t="s">
        <v>74</v>
      </c>
      <c r="K166">
        <v>175.21</v>
      </c>
      <c r="L166" s="1">
        <v>42877</v>
      </c>
      <c r="M166" t="s">
        <v>47</v>
      </c>
      <c r="N166">
        <v>63</v>
      </c>
      <c r="Q166" t="s">
        <v>38</v>
      </c>
      <c r="R166" t="s">
        <v>39</v>
      </c>
      <c r="S166">
        <v>2.5000000000000001E-2</v>
      </c>
      <c r="T166" t="b">
        <f t="shared" si="14"/>
        <v>0</v>
      </c>
      <c r="U166" t="str">
        <f t="shared" si="15"/>
        <v>FALSE</v>
      </c>
      <c r="V166" t="b">
        <f t="shared" si="16"/>
        <v>0</v>
      </c>
      <c r="W166" t="b">
        <f t="shared" si="17"/>
        <v>0</v>
      </c>
      <c r="X166" t="b">
        <f t="shared" si="18"/>
        <v>0</v>
      </c>
      <c r="Y166" t="str">
        <f>IF(AND(ExportQuery13[[#This Row],[QuantityScrapped]]&gt;0,ExportQuery13[[#This Row],[ScrapReason]]=""),"TRUE","FALSE")</f>
        <v>FALSE</v>
      </c>
      <c r="Z166" s="4" t="str">
        <f t="shared" si="19"/>
        <v/>
      </c>
      <c r="AA166" s="4" t="str">
        <f t="shared" si="20"/>
        <v>Yes</v>
      </c>
    </row>
    <row r="167" spans="1:27" x14ac:dyDescent="0.25">
      <c r="A167" t="s">
        <v>43</v>
      </c>
      <c r="B167" t="s">
        <v>148</v>
      </c>
      <c r="C167">
        <v>67</v>
      </c>
      <c r="D167" s="1">
        <v>42878</v>
      </c>
      <c r="E167" t="s">
        <v>103</v>
      </c>
      <c r="F167">
        <v>1</v>
      </c>
      <c r="G167">
        <v>110002</v>
      </c>
      <c r="H167" t="s">
        <v>46</v>
      </c>
      <c r="I167">
        <v>107</v>
      </c>
      <c r="J167" t="s">
        <v>37</v>
      </c>
      <c r="K167">
        <v>854</v>
      </c>
      <c r="L167" s="1">
        <v>42878</v>
      </c>
      <c r="M167" t="s">
        <v>103</v>
      </c>
      <c r="N167">
        <v>107</v>
      </c>
      <c r="O167">
        <v>4</v>
      </c>
      <c r="P167" t="s">
        <v>25</v>
      </c>
      <c r="Q167" t="s">
        <v>26</v>
      </c>
      <c r="R167" t="s">
        <v>27</v>
      </c>
      <c r="S167">
        <v>0</v>
      </c>
      <c r="T167" t="b">
        <f t="shared" si="14"/>
        <v>0</v>
      </c>
      <c r="U167" t="str">
        <f t="shared" si="15"/>
        <v>FALSE</v>
      </c>
      <c r="V167" t="b">
        <f t="shared" si="16"/>
        <v>0</v>
      </c>
      <c r="W167" t="b">
        <f t="shared" si="17"/>
        <v>0</v>
      </c>
      <c r="X167" t="b">
        <f t="shared" si="18"/>
        <v>0</v>
      </c>
      <c r="Y167" t="str">
        <f>IF(AND(ExportQuery13[[#This Row],[QuantityScrapped]]&gt;0,ExportQuery13[[#This Row],[ScrapReason]]=""),"TRUE","FALSE")</f>
        <v>FALSE</v>
      </c>
      <c r="Z167" s="4" t="str">
        <f t="shared" si="19"/>
        <v/>
      </c>
      <c r="AA167" s="4" t="str">
        <f t="shared" si="20"/>
        <v>Yes</v>
      </c>
    </row>
    <row r="168" spans="1:27" x14ac:dyDescent="0.25">
      <c r="A168" t="s">
        <v>43</v>
      </c>
      <c r="B168" t="s">
        <v>148</v>
      </c>
      <c r="C168">
        <v>67</v>
      </c>
      <c r="D168" s="1">
        <v>42878</v>
      </c>
      <c r="E168" t="s">
        <v>103</v>
      </c>
      <c r="F168">
        <v>1</v>
      </c>
      <c r="G168">
        <v>110003</v>
      </c>
      <c r="H168" t="s">
        <v>48</v>
      </c>
      <c r="I168">
        <v>145</v>
      </c>
      <c r="J168" t="s">
        <v>37</v>
      </c>
      <c r="K168">
        <v>654</v>
      </c>
      <c r="L168" s="1">
        <v>42878</v>
      </c>
      <c r="M168" t="s">
        <v>103</v>
      </c>
      <c r="N168">
        <v>145</v>
      </c>
      <c r="Q168" t="s">
        <v>26</v>
      </c>
      <c r="R168" t="s">
        <v>27</v>
      </c>
      <c r="S168">
        <v>0</v>
      </c>
      <c r="T168" t="b">
        <f t="shared" si="14"/>
        <v>0</v>
      </c>
      <c r="U168" t="str">
        <f t="shared" si="15"/>
        <v>FALSE</v>
      </c>
      <c r="V168" t="b">
        <f t="shared" si="16"/>
        <v>0</v>
      </c>
      <c r="W168" t="b">
        <f t="shared" si="17"/>
        <v>0</v>
      </c>
      <c r="X168" t="b">
        <f t="shared" si="18"/>
        <v>0</v>
      </c>
      <c r="Y168" t="str">
        <f>IF(AND(ExportQuery13[[#This Row],[QuantityScrapped]]&gt;0,ExportQuery13[[#This Row],[ScrapReason]]=""),"TRUE","FALSE")</f>
        <v>FALSE</v>
      </c>
      <c r="Z168" s="4" t="str">
        <f t="shared" si="19"/>
        <v/>
      </c>
      <c r="AA168" s="4" t="str">
        <f t="shared" si="20"/>
        <v>Yes</v>
      </c>
    </row>
    <row r="169" spans="1:27" x14ac:dyDescent="0.25">
      <c r="A169" t="s">
        <v>43</v>
      </c>
      <c r="B169" t="s">
        <v>148</v>
      </c>
      <c r="C169">
        <v>67</v>
      </c>
      <c r="D169" s="1">
        <v>42878</v>
      </c>
      <c r="E169" t="s">
        <v>103</v>
      </c>
      <c r="F169">
        <v>1</v>
      </c>
      <c r="G169">
        <v>110004</v>
      </c>
      <c r="H169" t="s">
        <v>49</v>
      </c>
      <c r="I169">
        <v>174</v>
      </c>
      <c r="J169" t="s">
        <v>37</v>
      </c>
      <c r="K169">
        <v>654</v>
      </c>
      <c r="L169" s="1">
        <v>42878</v>
      </c>
      <c r="M169" t="s">
        <v>103</v>
      </c>
      <c r="N169">
        <v>180</v>
      </c>
      <c r="Q169" t="s">
        <v>26</v>
      </c>
      <c r="R169" t="s">
        <v>27</v>
      </c>
      <c r="S169">
        <v>0</v>
      </c>
      <c r="T169" t="b">
        <f t="shared" si="14"/>
        <v>0</v>
      </c>
      <c r="U169" t="str">
        <f t="shared" si="15"/>
        <v>FALSE</v>
      </c>
      <c r="V169" t="b">
        <f t="shared" si="16"/>
        <v>0</v>
      </c>
      <c r="W169" t="b">
        <f t="shared" si="17"/>
        <v>0</v>
      </c>
      <c r="X169" t="b">
        <f t="shared" si="18"/>
        <v>0</v>
      </c>
      <c r="Y169" t="str">
        <f>IF(AND(ExportQuery13[[#This Row],[QuantityScrapped]]&gt;0,ExportQuery13[[#This Row],[ScrapReason]]=""),"TRUE","FALSE")</f>
        <v>FALSE</v>
      </c>
      <c r="Z169" s="4" t="str">
        <f t="shared" si="19"/>
        <v/>
      </c>
      <c r="AA169" s="4" t="str">
        <f t="shared" si="20"/>
        <v>Yes</v>
      </c>
    </row>
    <row r="170" spans="1:27" x14ac:dyDescent="0.25">
      <c r="A170" t="s">
        <v>56</v>
      </c>
      <c r="B170" t="s">
        <v>79</v>
      </c>
      <c r="C170">
        <v>68</v>
      </c>
      <c r="D170" s="1">
        <v>42879</v>
      </c>
      <c r="E170" t="s">
        <v>67</v>
      </c>
      <c r="F170">
        <v>0</v>
      </c>
      <c r="G170">
        <v>500017</v>
      </c>
      <c r="H170" t="s">
        <v>85</v>
      </c>
      <c r="I170">
        <v>192</v>
      </c>
      <c r="J170" t="s">
        <v>37</v>
      </c>
      <c r="K170">
        <v>450.25</v>
      </c>
      <c r="L170" s="1">
        <v>42879</v>
      </c>
      <c r="M170" t="s">
        <v>67</v>
      </c>
      <c r="N170">
        <v>192</v>
      </c>
      <c r="Q170" t="s">
        <v>26</v>
      </c>
      <c r="R170" t="s">
        <v>27</v>
      </c>
      <c r="S170">
        <v>0</v>
      </c>
      <c r="T170" t="b">
        <f t="shared" si="14"/>
        <v>0</v>
      </c>
      <c r="U170" t="str">
        <f t="shared" si="15"/>
        <v>FALSE</v>
      </c>
      <c r="V170" t="b">
        <f t="shared" si="16"/>
        <v>0</v>
      </c>
      <c r="W170" t="b">
        <f t="shared" si="17"/>
        <v>0</v>
      </c>
      <c r="X170" t="b">
        <f t="shared" si="18"/>
        <v>0</v>
      </c>
      <c r="Y170" t="str">
        <f>IF(AND(ExportQuery13[[#This Row],[QuantityScrapped]]&gt;0,ExportQuery13[[#This Row],[ScrapReason]]=""),"TRUE","FALSE")</f>
        <v>FALSE</v>
      </c>
      <c r="Z170" s="4" t="str">
        <f t="shared" si="19"/>
        <v/>
      </c>
      <c r="AA170" s="4" t="str">
        <f t="shared" si="20"/>
        <v>Yes</v>
      </c>
    </row>
    <row r="171" spans="1:27" x14ac:dyDescent="0.25">
      <c r="A171" t="s">
        <v>56</v>
      </c>
      <c r="B171" t="s">
        <v>79</v>
      </c>
      <c r="C171">
        <v>68</v>
      </c>
      <c r="D171" s="1">
        <v>42879</v>
      </c>
      <c r="E171" t="s">
        <v>67</v>
      </c>
      <c r="F171">
        <v>0</v>
      </c>
      <c r="G171">
        <v>500018</v>
      </c>
      <c r="H171" t="s">
        <v>86</v>
      </c>
      <c r="I171">
        <v>20</v>
      </c>
      <c r="J171" t="s">
        <v>37</v>
      </c>
      <c r="K171">
        <v>450.25</v>
      </c>
      <c r="L171" s="1">
        <v>42879</v>
      </c>
      <c r="M171" t="s">
        <v>67</v>
      </c>
      <c r="N171">
        <v>20</v>
      </c>
      <c r="Q171" t="s">
        <v>26</v>
      </c>
      <c r="R171" t="s">
        <v>27</v>
      </c>
      <c r="S171">
        <v>0</v>
      </c>
      <c r="T171" t="b">
        <f t="shared" si="14"/>
        <v>0</v>
      </c>
      <c r="U171" t="str">
        <f t="shared" si="15"/>
        <v>FALSE</v>
      </c>
      <c r="V171" t="b">
        <f t="shared" si="16"/>
        <v>0</v>
      </c>
      <c r="W171" t="b">
        <f t="shared" si="17"/>
        <v>0</v>
      </c>
      <c r="X171" t="b">
        <f t="shared" si="18"/>
        <v>0</v>
      </c>
      <c r="Y171" t="str">
        <f>IF(AND(ExportQuery13[[#This Row],[QuantityScrapped]]&gt;0,ExportQuery13[[#This Row],[ScrapReason]]=""),"TRUE","FALSE")</f>
        <v>FALSE</v>
      </c>
      <c r="Z171" s="4" t="str">
        <f t="shared" si="19"/>
        <v/>
      </c>
      <c r="AA171" s="4" t="str">
        <f t="shared" si="20"/>
        <v>Yes</v>
      </c>
    </row>
    <row r="172" spans="1:27" x14ac:dyDescent="0.25">
      <c r="A172" t="s">
        <v>56</v>
      </c>
      <c r="B172" t="s">
        <v>79</v>
      </c>
      <c r="C172">
        <v>68</v>
      </c>
      <c r="D172" s="1">
        <v>42879</v>
      </c>
      <c r="E172" t="s">
        <v>67</v>
      </c>
      <c r="F172">
        <v>0</v>
      </c>
      <c r="G172">
        <v>500023</v>
      </c>
      <c r="H172" t="s">
        <v>87</v>
      </c>
      <c r="I172">
        <v>35</v>
      </c>
      <c r="J172" t="s">
        <v>37</v>
      </c>
      <c r="K172">
        <v>199.99</v>
      </c>
      <c r="L172" s="1">
        <v>42879</v>
      </c>
      <c r="M172" t="s">
        <v>67</v>
      </c>
      <c r="N172">
        <v>35</v>
      </c>
      <c r="O172">
        <v>2</v>
      </c>
      <c r="P172" t="s">
        <v>25</v>
      </c>
      <c r="Q172" t="s">
        <v>26</v>
      </c>
      <c r="R172" t="s">
        <v>27</v>
      </c>
      <c r="S172">
        <v>0</v>
      </c>
      <c r="T172" t="b">
        <f t="shared" si="14"/>
        <v>0</v>
      </c>
      <c r="U172" t="str">
        <f t="shared" si="15"/>
        <v>FALSE</v>
      </c>
      <c r="V172" t="b">
        <f t="shared" si="16"/>
        <v>0</v>
      </c>
      <c r="W172" t="b">
        <f t="shared" si="17"/>
        <v>0</v>
      </c>
      <c r="X172" t="b">
        <f t="shared" si="18"/>
        <v>0</v>
      </c>
      <c r="Y172" t="str">
        <f>IF(AND(ExportQuery13[[#This Row],[QuantityScrapped]]&gt;0,ExportQuery13[[#This Row],[ScrapReason]]=""),"TRUE","FALSE")</f>
        <v>FALSE</v>
      </c>
      <c r="Z172" s="4" t="str">
        <f t="shared" si="19"/>
        <v/>
      </c>
      <c r="AA172" s="4" t="str">
        <f t="shared" si="20"/>
        <v>Yes</v>
      </c>
    </row>
    <row r="173" spans="1:27" x14ac:dyDescent="0.25">
      <c r="A173" t="s">
        <v>56</v>
      </c>
      <c r="B173" t="s">
        <v>79</v>
      </c>
      <c r="C173">
        <v>68</v>
      </c>
      <c r="D173" s="1">
        <v>42879</v>
      </c>
      <c r="E173" t="s">
        <v>67</v>
      </c>
      <c r="F173">
        <v>0</v>
      </c>
      <c r="G173">
        <v>500024</v>
      </c>
      <c r="H173" t="s">
        <v>88</v>
      </c>
      <c r="I173">
        <v>22</v>
      </c>
      <c r="J173" t="s">
        <v>37</v>
      </c>
      <c r="K173">
        <v>199.99</v>
      </c>
      <c r="L173" s="1">
        <v>42879</v>
      </c>
      <c r="M173" t="s">
        <v>67</v>
      </c>
      <c r="N173">
        <v>22</v>
      </c>
      <c r="Q173" t="s">
        <v>26</v>
      </c>
      <c r="R173" t="s">
        <v>27</v>
      </c>
      <c r="S173">
        <v>0</v>
      </c>
      <c r="T173" t="b">
        <f t="shared" si="14"/>
        <v>0</v>
      </c>
      <c r="U173" t="str">
        <f t="shared" si="15"/>
        <v>FALSE</v>
      </c>
      <c r="V173" t="b">
        <f t="shared" si="16"/>
        <v>0</v>
      </c>
      <c r="W173" t="b">
        <f t="shared" si="17"/>
        <v>0</v>
      </c>
      <c r="X173" t="b">
        <f t="shared" si="18"/>
        <v>0</v>
      </c>
      <c r="Y173" t="str">
        <f>IF(AND(ExportQuery13[[#This Row],[QuantityScrapped]]&gt;0,ExportQuery13[[#This Row],[ScrapReason]]=""),"TRUE","FALSE")</f>
        <v>FALSE</v>
      </c>
      <c r="Z173" s="4" t="str">
        <f t="shared" si="19"/>
        <v/>
      </c>
      <c r="AA173" s="4" t="str">
        <f t="shared" si="20"/>
        <v>Yes</v>
      </c>
    </row>
    <row r="174" spans="1:27" x14ac:dyDescent="0.25">
      <c r="A174" t="s">
        <v>89</v>
      </c>
      <c r="B174" t="s">
        <v>90</v>
      </c>
      <c r="C174">
        <v>69</v>
      </c>
      <c r="D174" s="1">
        <v>42880</v>
      </c>
      <c r="E174" t="s">
        <v>63</v>
      </c>
      <c r="F174">
        <v>1</v>
      </c>
      <c r="G174">
        <v>700002</v>
      </c>
      <c r="H174" t="s">
        <v>182</v>
      </c>
      <c r="I174">
        <v>25</v>
      </c>
      <c r="J174" t="s">
        <v>74</v>
      </c>
      <c r="K174">
        <v>5.99</v>
      </c>
      <c r="L174" s="1">
        <v>42883</v>
      </c>
      <c r="M174" t="s">
        <v>63</v>
      </c>
      <c r="N174">
        <v>30</v>
      </c>
      <c r="Q174" t="s">
        <v>38</v>
      </c>
      <c r="R174" t="s">
        <v>39</v>
      </c>
      <c r="S174">
        <v>2.5000000000000001E-2</v>
      </c>
      <c r="T174" t="b">
        <f t="shared" si="14"/>
        <v>0</v>
      </c>
      <c r="U174" t="str">
        <f t="shared" si="15"/>
        <v>FALSE</v>
      </c>
      <c r="V174" t="b">
        <f t="shared" si="16"/>
        <v>0</v>
      </c>
      <c r="W174" t="b">
        <f t="shared" si="17"/>
        <v>0</v>
      </c>
      <c r="X174" t="b">
        <f t="shared" si="18"/>
        <v>0</v>
      </c>
      <c r="Y174" t="str">
        <f>IF(AND(ExportQuery13[[#This Row],[QuantityScrapped]]&gt;0,ExportQuery13[[#This Row],[ScrapReason]]=""),"TRUE","FALSE")</f>
        <v>FALSE</v>
      </c>
      <c r="Z174" s="4" t="str">
        <f t="shared" si="19"/>
        <v/>
      </c>
      <c r="AA174" s="4" t="str">
        <f t="shared" si="20"/>
        <v>Yes</v>
      </c>
    </row>
    <row r="175" spans="1:27" x14ac:dyDescent="0.25">
      <c r="A175" t="s">
        <v>89</v>
      </c>
      <c r="B175" t="s">
        <v>90</v>
      </c>
      <c r="C175">
        <v>69</v>
      </c>
      <c r="D175" s="1">
        <v>42880</v>
      </c>
      <c r="E175" t="s">
        <v>63</v>
      </c>
      <c r="F175">
        <v>1</v>
      </c>
      <c r="G175">
        <v>700003</v>
      </c>
      <c r="H175" t="s">
        <v>91</v>
      </c>
      <c r="I175">
        <v>139</v>
      </c>
      <c r="J175" t="s">
        <v>74</v>
      </c>
      <c r="K175">
        <v>5.99</v>
      </c>
      <c r="L175" s="1">
        <v>42883</v>
      </c>
      <c r="M175" t="s">
        <v>63</v>
      </c>
      <c r="N175">
        <v>139</v>
      </c>
      <c r="O175">
        <v>45</v>
      </c>
      <c r="P175" t="s">
        <v>69</v>
      </c>
      <c r="Q175" t="s">
        <v>38</v>
      </c>
      <c r="R175" t="s">
        <v>39</v>
      </c>
      <c r="S175">
        <v>2.5000000000000001E-2</v>
      </c>
      <c r="T175" t="b">
        <f t="shared" si="14"/>
        <v>0</v>
      </c>
      <c r="U175" t="str">
        <f t="shared" si="15"/>
        <v>FALSE</v>
      </c>
      <c r="V175" t="b">
        <f t="shared" si="16"/>
        <v>0</v>
      </c>
      <c r="W175" t="b">
        <f t="shared" si="17"/>
        <v>0</v>
      </c>
      <c r="X175" t="b">
        <f t="shared" si="18"/>
        <v>0</v>
      </c>
      <c r="Y175" t="str">
        <f>IF(AND(ExportQuery13[[#This Row],[QuantityScrapped]]&gt;0,ExportQuery13[[#This Row],[ScrapReason]]=""),"TRUE","FALSE")</f>
        <v>FALSE</v>
      </c>
      <c r="Z175" s="4" t="str">
        <f t="shared" si="19"/>
        <v/>
      </c>
      <c r="AA175" s="4" t="str">
        <f t="shared" si="20"/>
        <v>Yes</v>
      </c>
    </row>
    <row r="176" spans="1:27" x14ac:dyDescent="0.25">
      <c r="A176" t="s">
        <v>89</v>
      </c>
      <c r="B176" t="s">
        <v>90</v>
      </c>
      <c r="C176">
        <v>69</v>
      </c>
      <c r="D176" s="1">
        <v>42880</v>
      </c>
      <c r="E176" t="s">
        <v>63</v>
      </c>
      <c r="F176">
        <v>1</v>
      </c>
      <c r="G176">
        <v>700004</v>
      </c>
      <c r="H176" t="s">
        <v>149</v>
      </c>
      <c r="I176">
        <v>194</v>
      </c>
      <c r="J176" t="s">
        <v>74</v>
      </c>
      <c r="K176">
        <v>5.99</v>
      </c>
      <c r="L176" s="1">
        <v>42883</v>
      </c>
      <c r="M176" t="s">
        <v>63</v>
      </c>
      <c r="N176">
        <v>194</v>
      </c>
      <c r="Q176" t="s">
        <v>38</v>
      </c>
      <c r="R176" t="s">
        <v>39</v>
      </c>
      <c r="S176">
        <v>2.5000000000000001E-2</v>
      </c>
      <c r="T176" t="b">
        <f t="shared" si="14"/>
        <v>0</v>
      </c>
      <c r="U176" t="str">
        <f t="shared" si="15"/>
        <v>FALSE</v>
      </c>
      <c r="V176" t="b">
        <f t="shared" si="16"/>
        <v>0</v>
      </c>
      <c r="W176" t="b">
        <f t="shared" si="17"/>
        <v>0</v>
      </c>
      <c r="X176" t="b">
        <f t="shared" si="18"/>
        <v>0</v>
      </c>
      <c r="Y176" t="str">
        <f>IF(AND(ExportQuery13[[#This Row],[QuantityScrapped]]&gt;0,ExportQuery13[[#This Row],[ScrapReason]]=""),"TRUE","FALSE")</f>
        <v>FALSE</v>
      </c>
      <c r="Z176" s="4" t="str">
        <f t="shared" si="19"/>
        <v/>
      </c>
      <c r="AA176" s="4" t="str">
        <f t="shared" si="20"/>
        <v>Yes</v>
      </c>
    </row>
    <row r="177" spans="1:27" x14ac:dyDescent="0.25">
      <c r="A177" t="s">
        <v>28</v>
      </c>
      <c r="B177" t="s">
        <v>92</v>
      </c>
      <c r="C177">
        <v>70</v>
      </c>
      <c r="D177" s="1">
        <v>42880</v>
      </c>
      <c r="E177" t="s">
        <v>63</v>
      </c>
      <c r="F177">
        <v>0</v>
      </c>
      <c r="G177">
        <v>800056</v>
      </c>
      <c r="H177" t="s">
        <v>94</v>
      </c>
      <c r="I177">
        <v>79</v>
      </c>
      <c r="J177" t="s">
        <v>31</v>
      </c>
      <c r="K177">
        <v>3.5</v>
      </c>
      <c r="L177" s="1">
        <v>42880</v>
      </c>
      <c r="M177" t="s">
        <v>63</v>
      </c>
      <c r="N177">
        <v>79</v>
      </c>
      <c r="Q177" t="s">
        <v>32</v>
      </c>
      <c r="R177" t="s">
        <v>33</v>
      </c>
      <c r="S177">
        <v>0.05</v>
      </c>
      <c r="T177" t="b">
        <f t="shared" si="14"/>
        <v>0</v>
      </c>
      <c r="U177" t="str">
        <f t="shared" si="15"/>
        <v>FALSE</v>
      </c>
      <c r="V177" t="b">
        <f t="shared" si="16"/>
        <v>0</v>
      </c>
      <c r="W177" t="b">
        <f t="shared" si="17"/>
        <v>0</v>
      </c>
      <c r="X177" t="b">
        <f t="shared" si="18"/>
        <v>0</v>
      </c>
      <c r="Y177" t="str">
        <f>IF(AND(ExportQuery13[[#This Row],[QuantityScrapped]]&gt;0,ExportQuery13[[#This Row],[ScrapReason]]=""),"TRUE","FALSE")</f>
        <v>FALSE</v>
      </c>
      <c r="Z177" s="4" t="str">
        <f t="shared" si="19"/>
        <v/>
      </c>
      <c r="AA177" s="4" t="str">
        <f t="shared" si="20"/>
        <v>Yes</v>
      </c>
    </row>
    <row r="178" spans="1:27" x14ac:dyDescent="0.25">
      <c r="A178" t="s">
        <v>28</v>
      </c>
      <c r="B178" t="s">
        <v>92</v>
      </c>
      <c r="C178">
        <v>70</v>
      </c>
      <c r="D178" s="1">
        <v>42880</v>
      </c>
      <c r="E178" t="s">
        <v>63</v>
      </c>
      <c r="F178">
        <v>0</v>
      </c>
      <c r="G178">
        <v>800057</v>
      </c>
      <c r="H178" t="s">
        <v>95</v>
      </c>
      <c r="I178">
        <v>193</v>
      </c>
      <c r="J178" t="s">
        <v>31</v>
      </c>
      <c r="K178">
        <v>3.5</v>
      </c>
      <c r="L178" s="1">
        <v>42880</v>
      </c>
      <c r="M178" t="s">
        <v>63</v>
      </c>
      <c r="N178">
        <v>193</v>
      </c>
      <c r="Q178" t="s">
        <v>32</v>
      </c>
      <c r="R178" t="s">
        <v>33</v>
      </c>
      <c r="S178">
        <v>0.05</v>
      </c>
      <c r="T178" t="b">
        <f t="shared" si="14"/>
        <v>0</v>
      </c>
      <c r="U178" t="str">
        <f t="shared" si="15"/>
        <v>FALSE</v>
      </c>
      <c r="V178" t="b">
        <f t="shared" si="16"/>
        <v>0</v>
      </c>
      <c r="W178" t="b">
        <f t="shared" si="17"/>
        <v>0</v>
      </c>
      <c r="X178" t="b">
        <f t="shared" si="18"/>
        <v>0</v>
      </c>
      <c r="Y178" t="str">
        <f>IF(AND(ExportQuery13[[#This Row],[QuantityScrapped]]&gt;0,ExportQuery13[[#This Row],[ScrapReason]]=""),"TRUE","FALSE")</f>
        <v>FALSE</v>
      </c>
      <c r="Z178" s="4" t="str">
        <f t="shared" si="19"/>
        <v/>
      </c>
      <c r="AA178" s="4" t="str">
        <f t="shared" si="20"/>
        <v>Yes</v>
      </c>
    </row>
    <row r="179" spans="1:27" x14ac:dyDescent="0.25">
      <c r="A179" t="s">
        <v>28</v>
      </c>
      <c r="B179" t="s">
        <v>92</v>
      </c>
      <c r="C179">
        <v>70</v>
      </c>
      <c r="D179" s="1">
        <v>42880</v>
      </c>
      <c r="E179" t="s">
        <v>63</v>
      </c>
      <c r="F179">
        <v>0</v>
      </c>
      <c r="G179">
        <v>800058</v>
      </c>
      <c r="H179" t="s">
        <v>97</v>
      </c>
      <c r="I179">
        <v>151</v>
      </c>
      <c r="J179" t="s">
        <v>31</v>
      </c>
      <c r="K179">
        <v>3.5</v>
      </c>
      <c r="L179" s="1">
        <v>42880</v>
      </c>
      <c r="M179" t="s">
        <v>63</v>
      </c>
      <c r="N179">
        <v>151</v>
      </c>
      <c r="Q179" t="s">
        <v>32</v>
      </c>
      <c r="R179" t="s">
        <v>33</v>
      </c>
      <c r="S179">
        <v>0.05</v>
      </c>
      <c r="T179" t="b">
        <f t="shared" si="14"/>
        <v>0</v>
      </c>
      <c r="U179" t="str">
        <f t="shared" si="15"/>
        <v>FALSE</v>
      </c>
      <c r="V179" t="b">
        <f t="shared" si="16"/>
        <v>0</v>
      </c>
      <c r="W179" t="b">
        <f t="shared" si="17"/>
        <v>0</v>
      </c>
      <c r="X179" t="b">
        <f t="shared" si="18"/>
        <v>0</v>
      </c>
      <c r="Y179" t="str">
        <f>IF(AND(ExportQuery13[[#This Row],[QuantityScrapped]]&gt;0,ExportQuery13[[#This Row],[ScrapReason]]=""),"TRUE","FALSE")</f>
        <v>FALSE</v>
      </c>
      <c r="Z179" s="4" t="str">
        <f t="shared" si="19"/>
        <v/>
      </c>
      <c r="AA179" s="4" t="str">
        <f t="shared" si="20"/>
        <v>Yes</v>
      </c>
    </row>
    <row r="180" spans="1:27" x14ac:dyDescent="0.25">
      <c r="A180" t="s">
        <v>19</v>
      </c>
      <c r="B180" t="s">
        <v>20</v>
      </c>
      <c r="C180">
        <v>71</v>
      </c>
      <c r="D180" s="1">
        <v>42880</v>
      </c>
      <c r="E180" t="s">
        <v>21</v>
      </c>
      <c r="F180">
        <v>0</v>
      </c>
      <c r="G180">
        <v>200042</v>
      </c>
      <c r="H180" t="s">
        <v>100</v>
      </c>
      <c r="I180">
        <v>37</v>
      </c>
      <c r="J180" t="s">
        <v>23</v>
      </c>
      <c r="K180">
        <v>250</v>
      </c>
      <c r="L180" s="1">
        <v>42880</v>
      </c>
      <c r="M180" t="s">
        <v>21</v>
      </c>
      <c r="N180">
        <v>40</v>
      </c>
      <c r="Q180" t="s">
        <v>26</v>
      </c>
      <c r="R180" t="s">
        <v>27</v>
      </c>
      <c r="S180">
        <v>0</v>
      </c>
      <c r="T180" t="b">
        <f t="shared" si="14"/>
        <v>0</v>
      </c>
      <c r="U180" t="str">
        <f t="shared" si="15"/>
        <v>FALSE</v>
      </c>
      <c r="V180" t="b">
        <f t="shared" si="16"/>
        <v>0</v>
      </c>
      <c r="W180" t="b">
        <f t="shared" si="17"/>
        <v>0</v>
      </c>
      <c r="X180" t="b">
        <f t="shared" si="18"/>
        <v>0</v>
      </c>
      <c r="Y180" t="str">
        <f>IF(AND(ExportQuery13[[#This Row],[QuantityScrapped]]&gt;0,ExportQuery13[[#This Row],[ScrapReason]]=""),"TRUE","FALSE")</f>
        <v>FALSE</v>
      </c>
      <c r="Z180" s="4" t="str">
        <f t="shared" si="19"/>
        <v/>
      </c>
      <c r="AA180" s="4" t="str">
        <f t="shared" si="20"/>
        <v>Yes</v>
      </c>
    </row>
    <row r="181" spans="1:27" x14ac:dyDescent="0.25">
      <c r="A181" t="s">
        <v>19</v>
      </c>
      <c r="B181" t="s">
        <v>102</v>
      </c>
      <c r="C181">
        <v>72</v>
      </c>
      <c r="D181" s="1">
        <v>42881</v>
      </c>
      <c r="E181" t="s">
        <v>24</v>
      </c>
      <c r="F181">
        <v>0</v>
      </c>
      <c r="G181">
        <v>900000</v>
      </c>
      <c r="H181" t="s">
        <v>104</v>
      </c>
      <c r="I181">
        <v>30</v>
      </c>
      <c r="J181" t="s">
        <v>37</v>
      </c>
      <c r="K181">
        <v>0.4</v>
      </c>
      <c r="L181" s="1">
        <v>42881</v>
      </c>
      <c r="M181" t="s">
        <v>47</v>
      </c>
      <c r="N181">
        <v>30</v>
      </c>
      <c r="Q181" t="s">
        <v>32</v>
      </c>
      <c r="R181" t="s">
        <v>33</v>
      </c>
      <c r="S181">
        <v>0.05</v>
      </c>
      <c r="T181" t="b">
        <f t="shared" si="14"/>
        <v>0</v>
      </c>
      <c r="U181" t="str">
        <f t="shared" si="15"/>
        <v>FALSE</v>
      </c>
      <c r="V181" t="b">
        <f t="shared" si="16"/>
        <v>0</v>
      </c>
      <c r="W181" t="b">
        <f t="shared" si="17"/>
        <v>0</v>
      </c>
      <c r="X181" t="b">
        <f t="shared" si="18"/>
        <v>0</v>
      </c>
      <c r="Y181" t="str">
        <f>IF(AND(ExportQuery13[[#This Row],[QuantityScrapped]]&gt;0,ExportQuery13[[#This Row],[ScrapReason]]=""),"TRUE","FALSE")</f>
        <v>FALSE</v>
      </c>
      <c r="Z181" s="4" t="str">
        <f t="shared" si="19"/>
        <v/>
      </c>
      <c r="AA181" s="4" t="str">
        <f t="shared" si="20"/>
        <v>Yes</v>
      </c>
    </row>
    <row r="182" spans="1:27" x14ac:dyDescent="0.25">
      <c r="A182" t="s">
        <v>19</v>
      </c>
      <c r="B182" t="s">
        <v>102</v>
      </c>
      <c r="C182">
        <v>72</v>
      </c>
      <c r="D182" s="1">
        <v>42881</v>
      </c>
      <c r="E182" t="s">
        <v>24</v>
      </c>
      <c r="F182">
        <v>0</v>
      </c>
      <c r="G182">
        <v>900001</v>
      </c>
      <c r="H182" t="s">
        <v>105</v>
      </c>
      <c r="I182">
        <v>38</v>
      </c>
      <c r="J182" t="s">
        <v>37</v>
      </c>
      <c r="K182">
        <v>1.75</v>
      </c>
      <c r="L182" s="1">
        <v>42881</v>
      </c>
      <c r="M182" t="s">
        <v>24</v>
      </c>
      <c r="N182">
        <v>38</v>
      </c>
      <c r="Q182" t="s">
        <v>32</v>
      </c>
      <c r="R182" t="s">
        <v>33</v>
      </c>
      <c r="S182">
        <v>0.05</v>
      </c>
      <c r="T182" t="b">
        <f t="shared" si="14"/>
        <v>0</v>
      </c>
      <c r="U182" t="str">
        <f t="shared" si="15"/>
        <v>FALSE</v>
      </c>
      <c r="V182" t="b">
        <f t="shared" si="16"/>
        <v>0</v>
      </c>
      <c r="W182" t="b">
        <f t="shared" si="17"/>
        <v>0</v>
      </c>
      <c r="X182" t="b">
        <f t="shared" si="18"/>
        <v>0</v>
      </c>
      <c r="Y182" t="str">
        <f>IF(AND(ExportQuery13[[#This Row],[QuantityScrapped]]&gt;0,ExportQuery13[[#This Row],[ScrapReason]]=""),"TRUE","FALSE")</f>
        <v>FALSE</v>
      </c>
      <c r="Z182" s="4" t="str">
        <f t="shared" si="19"/>
        <v/>
      </c>
      <c r="AA182" s="4" t="str">
        <f t="shared" si="20"/>
        <v>Yes</v>
      </c>
    </row>
    <row r="183" spans="1:27" x14ac:dyDescent="0.25">
      <c r="A183" t="s">
        <v>89</v>
      </c>
      <c r="B183" t="s">
        <v>154</v>
      </c>
      <c r="C183">
        <v>73</v>
      </c>
      <c r="D183" s="1">
        <v>42888</v>
      </c>
      <c r="E183" t="s">
        <v>67</v>
      </c>
      <c r="F183">
        <v>1</v>
      </c>
      <c r="G183">
        <v>700007</v>
      </c>
      <c r="H183" t="s">
        <v>157</v>
      </c>
      <c r="I183">
        <v>164</v>
      </c>
      <c r="J183" t="s">
        <v>74</v>
      </c>
      <c r="K183">
        <v>2.5</v>
      </c>
      <c r="L183" s="1">
        <v>42888</v>
      </c>
      <c r="M183" t="s">
        <v>67</v>
      </c>
      <c r="N183">
        <v>164</v>
      </c>
      <c r="O183">
        <v>14</v>
      </c>
      <c r="P183" t="s">
        <v>41</v>
      </c>
      <c r="Q183" t="s">
        <v>38</v>
      </c>
      <c r="R183" t="s">
        <v>39</v>
      </c>
      <c r="S183">
        <v>2.5000000000000001E-2</v>
      </c>
      <c r="T183" t="b">
        <f t="shared" si="14"/>
        <v>0</v>
      </c>
      <c r="U183" t="str">
        <f t="shared" si="15"/>
        <v>FALSE</v>
      </c>
      <c r="V183" t="b">
        <f t="shared" si="16"/>
        <v>0</v>
      </c>
      <c r="W183" t="b">
        <f t="shared" si="17"/>
        <v>0</v>
      </c>
      <c r="X183" t="b">
        <f t="shared" si="18"/>
        <v>0</v>
      </c>
      <c r="Y183" t="str">
        <f>IF(AND(ExportQuery13[[#This Row],[QuantityScrapped]]&gt;0,ExportQuery13[[#This Row],[ScrapReason]]=""),"TRUE","FALSE")</f>
        <v>FALSE</v>
      </c>
      <c r="Z183" s="4" t="str">
        <f t="shared" si="19"/>
        <v/>
      </c>
      <c r="AA183" s="4" t="str">
        <f t="shared" si="20"/>
        <v>Yes</v>
      </c>
    </row>
    <row r="184" spans="1:27" x14ac:dyDescent="0.25">
      <c r="A184" t="s">
        <v>19</v>
      </c>
      <c r="B184" t="s">
        <v>160</v>
      </c>
      <c r="C184">
        <v>74</v>
      </c>
      <c r="D184" s="1">
        <v>42888</v>
      </c>
      <c r="E184" t="s">
        <v>103</v>
      </c>
      <c r="F184">
        <v>0</v>
      </c>
      <c r="G184">
        <v>200039</v>
      </c>
      <c r="H184" t="s">
        <v>183</v>
      </c>
      <c r="I184">
        <v>116</v>
      </c>
      <c r="J184" t="s">
        <v>74</v>
      </c>
      <c r="K184">
        <v>95.62</v>
      </c>
      <c r="L184" s="1">
        <v>42888</v>
      </c>
      <c r="M184" t="s">
        <v>103</v>
      </c>
      <c r="N184">
        <v>116</v>
      </c>
      <c r="Q184" t="s">
        <v>38</v>
      </c>
      <c r="R184" t="s">
        <v>39</v>
      </c>
      <c r="S184">
        <v>2.5000000000000001E-2</v>
      </c>
      <c r="T184" t="b">
        <f t="shared" si="14"/>
        <v>0</v>
      </c>
      <c r="U184" t="str">
        <f t="shared" si="15"/>
        <v>FALSE</v>
      </c>
      <c r="V184" t="b">
        <f t="shared" si="16"/>
        <v>0</v>
      </c>
      <c r="W184" t="b">
        <f t="shared" si="17"/>
        <v>0</v>
      </c>
      <c r="X184" t="b">
        <f t="shared" si="18"/>
        <v>0</v>
      </c>
      <c r="Y184" t="str">
        <f>IF(AND(ExportQuery13[[#This Row],[QuantityScrapped]]&gt;0,ExportQuery13[[#This Row],[ScrapReason]]=""),"TRUE","FALSE")</f>
        <v>FALSE</v>
      </c>
      <c r="Z184" s="4" t="str">
        <f t="shared" si="19"/>
        <v/>
      </c>
      <c r="AA184" s="4" t="str">
        <f t="shared" si="20"/>
        <v>Yes</v>
      </c>
    </row>
    <row r="185" spans="1:27" x14ac:dyDescent="0.25">
      <c r="A185" t="s">
        <v>19</v>
      </c>
      <c r="B185" t="s">
        <v>160</v>
      </c>
      <c r="C185">
        <v>74</v>
      </c>
      <c r="D185" s="1">
        <v>42888</v>
      </c>
      <c r="E185" t="s">
        <v>103</v>
      </c>
      <c r="F185">
        <v>0</v>
      </c>
      <c r="G185">
        <v>200040</v>
      </c>
      <c r="H185" t="s">
        <v>184</v>
      </c>
      <c r="I185">
        <v>188</v>
      </c>
      <c r="J185" t="s">
        <v>74</v>
      </c>
      <c r="K185">
        <v>65.23</v>
      </c>
      <c r="L185" s="1">
        <v>42888</v>
      </c>
      <c r="M185" t="s">
        <v>103</v>
      </c>
      <c r="N185">
        <v>188</v>
      </c>
      <c r="Q185" t="s">
        <v>38</v>
      </c>
      <c r="R185" t="s">
        <v>39</v>
      </c>
      <c r="S185">
        <v>2.5000000000000001E-2</v>
      </c>
      <c r="T185" t="b">
        <f t="shared" si="14"/>
        <v>0</v>
      </c>
      <c r="U185" t="str">
        <f t="shared" si="15"/>
        <v>FALSE</v>
      </c>
      <c r="V185" t="b">
        <f t="shared" si="16"/>
        <v>0</v>
      </c>
      <c r="W185" t="b">
        <f t="shared" si="17"/>
        <v>0</v>
      </c>
      <c r="X185" t="b">
        <f t="shared" si="18"/>
        <v>0</v>
      </c>
      <c r="Y185" t="str">
        <f>IF(AND(ExportQuery13[[#This Row],[QuantityScrapped]]&gt;0,ExportQuery13[[#This Row],[ScrapReason]]=""),"TRUE","FALSE")</f>
        <v>FALSE</v>
      </c>
      <c r="Z185" s="4" t="str">
        <f t="shared" si="19"/>
        <v/>
      </c>
      <c r="AA185" s="4" t="str">
        <f t="shared" si="20"/>
        <v>Yes</v>
      </c>
    </row>
    <row r="186" spans="1:27" x14ac:dyDescent="0.25">
      <c r="A186" t="s">
        <v>34</v>
      </c>
      <c r="B186" t="s">
        <v>164</v>
      </c>
      <c r="C186">
        <v>75</v>
      </c>
      <c r="D186" s="1">
        <v>42888</v>
      </c>
      <c r="E186" t="s">
        <v>45</v>
      </c>
      <c r="F186">
        <v>0</v>
      </c>
      <c r="G186">
        <v>300013</v>
      </c>
      <c r="H186" t="s">
        <v>40</v>
      </c>
      <c r="I186">
        <v>97</v>
      </c>
      <c r="J186" t="s">
        <v>37</v>
      </c>
      <c r="K186">
        <v>150.99</v>
      </c>
      <c r="L186" s="1">
        <v>42888</v>
      </c>
      <c r="M186" t="s">
        <v>45</v>
      </c>
      <c r="N186">
        <v>97</v>
      </c>
      <c r="Q186" t="s">
        <v>38</v>
      </c>
      <c r="R186" t="s">
        <v>39</v>
      </c>
      <c r="S186">
        <v>2.5000000000000001E-2</v>
      </c>
      <c r="T186" t="b">
        <f t="shared" si="14"/>
        <v>0</v>
      </c>
      <c r="U186" t="str">
        <f t="shared" si="15"/>
        <v>FALSE</v>
      </c>
      <c r="V186" t="b">
        <f t="shared" si="16"/>
        <v>0</v>
      </c>
      <c r="W186" t="b">
        <f t="shared" si="17"/>
        <v>0</v>
      </c>
      <c r="X186" t="b">
        <f t="shared" si="18"/>
        <v>0</v>
      </c>
      <c r="Y186" t="str">
        <f>IF(AND(ExportQuery13[[#This Row],[QuantityScrapped]]&gt;0,ExportQuery13[[#This Row],[ScrapReason]]=""),"TRUE","FALSE")</f>
        <v>FALSE</v>
      </c>
      <c r="Z186" s="4" t="str">
        <f t="shared" si="19"/>
        <v/>
      </c>
      <c r="AA186" s="4" t="str">
        <f t="shared" si="20"/>
        <v>Yes</v>
      </c>
    </row>
    <row r="187" spans="1:27" x14ac:dyDescent="0.25">
      <c r="A187" t="s">
        <v>89</v>
      </c>
      <c r="B187" t="s">
        <v>165</v>
      </c>
      <c r="C187">
        <v>76</v>
      </c>
      <c r="D187" s="1">
        <v>42888</v>
      </c>
      <c r="E187" t="s">
        <v>45</v>
      </c>
      <c r="F187">
        <v>1</v>
      </c>
      <c r="G187">
        <v>700011</v>
      </c>
      <c r="H187" t="s">
        <v>167</v>
      </c>
      <c r="I187">
        <v>189</v>
      </c>
      <c r="J187" t="s">
        <v>37</v>
      </c>
      <c r="K187">
        <v>150.99</v>
      </c>
      <c r="L187" s="1">
        <v>42888</v>
      </c>
      <c r="M187" t="s">
        <v>45</v>
      </c>
      <c r="N187">
        <v>200</v>
      </c>
      <c r="O187">
        <v>2</v>
      </c>
      <c r="P187" t="s">
        <v>25</v>
      </c>
      <c r="Q187" t="s">
        <v>38</v>
      </c>
      <c r="R187" t="s">
        <v>39</v>
      </c>
      <c r="S187">
        <v>2.5000000000000001E-2</v>
      </c>
      <c r="T187" t="b">
        <f t="shared" si="14"/>
        <v>0</v>
      </c>
      <c r="U187" t="str">
        <f t="shared" si="15"/>
        <v>FALSE</v>
      </c>
      <c r="V187" t="b">
        <f t="shared" si="16"/>
        <v>0</v>
      </c>
      <c r="W187" t="b">
        <f t="shared" si="17"/>
        <v>0</v>
      </c>
      <c r="X187" t="b">
        <f t="shared" si="18"/>
        <v>0</v>
      </c>
      <c r="Y187" t="str">
        <f>IF(AND(ExportQuery13[[#This Row],[QuantityScrapped]]&gt;0,ExportQuery13[[#This Row],[ScrapReason]]=""),"TRUE","FALSE")</f>
        <v>FALSE</v>
      </c>
      <c r="Z187" s="4" t="str">
        <f t="shared" si="19"/>
        <v/>
      </c>
      <c r="AA187" s="4" t="str">
        <f t="shared" si="20"/>
        <v>Yes</v>
      </c>
    </row>
    <row r="188" spans="1:27" x14ac:dyDescent="0.25">
      <c r="A188" t="s">
        <v>89</v>
      </c>
      <c r="B188" t="s">
        <v>165</v>
      </c>
      <c r="C188">
        <v>76</v>
      </c>
      <c r="D188" s="1">
        <v>42888</v>
      </c>
      <c r="E188" t="s">
        <v>45</v>
      </c>
      <c r="F188">
        <v>1</v>
      </c>
      <c r="G188">
        <v>700012</v>
      </c>
      <c r="H188" t="s">
        <v>168</v>
      </c>
      <c r="I188">
        <v>50</v>
      </c>
      <c r="J188" t="s">
        <v>37</v>
      </c>
      <c r="K188">
        <v>204.54</v>
      </c>
      <c r="L188" s="1">
        <v>42888</v>
      </c>
      <c r="M188" t="s">
        <v>45</v>
      </c>
      <c r="N188">
        <v>50</v>
      </c>
      <c r="Q188" t="s">
        <v>38</v>
      </c>
      <c r="R188" t="s">
        <v>39</v>
      </c>
      <c r="S188">
        <v>2.5000000000000001E-2</v>
      </c>
      <c r="T188" t="b">
        <f t="shared" si="14"/>
        <v>0</v>
      </c>
      <c r="U188" t="str">
        <f t="shared" si="15"/>
        <v>FALSE</v>
      </c>
      <c r="V188" t="b">
        <f t="shared" si="16"/>
        <v>0</v>
      </c>
      <c r="W188" t="b">
        <f t="shared" si="17"/>
        <v>0</v>
      </c>
      <c r="X188" t="b">
        <f t="shared" si="18"/>
        <v>0</v>
      </c>
      <c r="Y188" t="str">
        <f>IF(AND(ExportQuery13[[#This Row],[QuantityScrapped]]&gt;0,ExportQuery13[[#This Row],[ScrapReason]]=""),"TRUE","FALSE")</f>
        <v>FALSE</v>
      </c>
      <c r="Z188" s="4" t="str">
        <f t="shared" si="19"/>
        <v/>
      </c>
      <c r="AA188" s="4" t="str">
        <f t="shared" si="20"/>
        <v>Yes</v>
      </c>
    </row>
    <row r="189" spans="1:27" x14ac:dyDescent="0.25">
      <c r="A189" t="s">
        <v>171</v>
      </c>
      <c r="B189" t="s">
        <v>172</v>
      </c>
      <c r="C189">
        <v>77</v>
      </c>
      <c r="D189" s="1">
        <v>42890</v>
      </c>
      <c r="E189" t="s">
        <v>103</v>
      </c>
      <c r="F189">
        <v>4</v>
      </c>
      <c r="G189">
        <v>400002</v>
      </c>
      <c r="H189" t="s">
        <v>185</v>
      </c>
      <c r="I189">
        <v>22</v>
      </c>
      <c r="J189" t="s">
        <v>37</v>
      </c>
      <c r="K189">
        <v>5.99</v>
      </c>
      <c r="L189" s="1">
        <v>42888</v>
      </c>
      <c r="M189" t="s">
        <v>103</v>
      </c>
      <c r="N189">
        <v>22</v>
      </c>
      <c r="Q189" t="s">
        <v>38</v>
      </c>
      <c r="R189" t="s">
        <v>39</v>
      </c>
      <c r="S189">
        <v>2.5000000000000001E-2</v>
      </c>
      <c r="T189" t="b">
        <f t="shared" si="14"/>
        <v>0</v>
      </c>
      <c r="U189" t="str">
        <f t="shared" si="15"/>
        <v>FALSE</v>
      </c>
      <c r="V189" t="b">
        <f t="shared" si="16"/>
        <v>0</v>
      </c>
      <c r="W189" t="b">
        <f t="shared" si="17"/>
        <v>0</v>
      </c>
      <c r="X189" t="b">
        <f t="shared" si="18"/>
        <v>0</v>
      </c>
      <c r="Y189" t="str">
        <f>IF(AND(ExportQuery13[[#This Row],[QuantityScrapped]]&gt;0,ExportQuery13[[#This Row],[ScrapReason]]=""),"TRUE","FALSE")</f>
        <v>FALSE</v>
      </c>
      <c r="Z189" s="4" t="str">
        <f t="shared" si="19"/>
        <v/>
      </c>
      <c r="AA189" s="4" t="str">
        <f t="shared" si="20"/>
        <v>Yes</v>
      </c>
    </row>
    <row r="190" spans="1:27" x14ac:dyDescent="0.25">
      <c r="A190" t="s">
        <v>171</v>
      </c>
      <c r="B190" t="s">
        <v>172</v>
      </c>
      <c r="C190">
        <v>77</v>
      </c>
      <c r="D190" s="1">
        <v>42890</v>
      </c>
      <c r="E190" t="s">
        <v>103</v>
      </c>
      <c r="F190">
        <v>4</v>
      </c>
      <c r="G190">
        <v>400003</v>
      </c>
      <c r="H190" t="s">
        <v>186</v>
      </c>
      <c r="I190">
        <v>142</v>
      </c>
      <c r="J190" t="s">
        <v>37</v>
      </c>
      <c r="K190">
        <v>5.99</v>
      </c>
      <c r="L190" s="1">
        <v>42888</v>
      </c>
      <c r="M190" t="s">
        <v>103</v>
      </c>
      <c r="N190">
        <v>142</v>
      </c>
      <c r="O190">
        <v>11</v>
      </c>
      <c r="P190" t="s">
        <v>41</v>
      </c>
      <c r="Q190" t="s">
        <v>38</v>
      </c>
      <c r="R190" t="s">
        <v>39</v>
      </c>
      <c r="S190">
        <v>2.5000000000000001E-2</v>
      </c>
      <c r="T190" t="b">
        <f t="shared" si="14"/>
        <v>0</v>
      </c>
      <c r="U190" t="str">
        <f t="shared" si="15"/>
        <v>FALSE</v>
      </c>
      <c r="V190" t="b">
        <f t="shared" si="16"/>
        <v>0</v>
      </c>
      <c r="W190" t="b">
        <f t="shared" si="17"/>
        <v>0</v>
      </c>
      <c r="X190" t="b">
        <f t="shared" si="18"/>
        <v>0</v>
      </c>
      <c r="Y190" t="str">
        <f>IF(AND(ExportQuery13[[#This Row],[QuantityScrapped]]&gt;0,ExportQuery13[[#This Row],[ScrapReason]]=""),"TRUE","FALSE")</f>
        <v>FALSE</v>
      </c>
      <c r="Z190" s="4" t="str">
        <f t="shared" si="19"/>
        <v/>
      </c>
      <c r="AA190" s="4" t="str">
        <f t="shared" si="20"/>
        <v>Yes</v>
      </c>
    </row>
    <row r="191" spans="1:27" x14ac:dyDescent="0.25">
      <c r="A191" t="s">
        <v>171</v>
      </c>
      <c r="B191" t="s">
        <v>172</v>
      </c>
      <c r="C191">
        <v>77</v>
      </c>
      <c r="D191" s="1">
        <v>42890</v>
      </c>
      <c r="E191" t="s">
        <v>103</v>
      </c>
      <c r="F191">
        <v>4</v>
      </c>
      <c r="G191">
        <v>400004</v>
      </c>
      <c r="H191" t="s">
        <v>173</v>
      </c>
      <c r="I191">
        <v>116</v>
      </c>
      <c r="J191" t="s">
        <v>37</v>
      </c>
      <c r="K191">
        <v>5.99</v>
      </c>
      <c r="L191" s="1">
        <v>42888</v>
      </c>
      <c r="M191" t="s">
        <v>103</v>
      </c>
      <c r="N191">
        <v>116</v>
      </c>
      <c r="Q191" t="s">
        <v>38</v>
      </c>
      <c r="R191" t="s">
        <v>39</v>
      </c>
      <c r="S191">
        <v>2.5000000000000001E-2</v>
      </c>
      <c r="T191" t="b">
        <f t="shared" si="14"/>
        <v>0</v>
      </c>
      <c r="U191" t="str">
        <f t="shared" si="15"/>
        <v>FALSE</v>
      </c>
      <c r="V191" t="b">
        <f t="shared" si="16"/>
        <v>0</v>
      </c>
      <c r="W191" t="b">
        <f t="shared" si="17"/>
        <v>0</v>
      </c>
      <c r="X191" t="b">
        <f t="shared" si="18"/>
        <v>0</v>
      </c>
      <c r="Y191" t="str">
        <f>IF(AND(ExportQuery13[[#This Row],[QuantityScrapped]]&gt;0,ExportQuery13[[#This Row],[ScrapReason]]=""),"TRUE","FALSE")</f>
        <v>FALSE</v>
      </c>
      <c r="Z191" s="4" t="str">
        <f t="shared" si="19"/>
        <v/>
      </c>
      <c r="AA191" s="4" t="str">
        <f t="shared" si="20"/>
        <v>Yes</v>
      </c>
    </row>
    <row r="192" spans="1:27" x14ac:dyDescent="0.25">
      <c r="A192" t="s">
        <v>171</v>
      </c>
      <c r="B192" t="s">
        <v>172</v>
      </c>
      <c r="C192">
        <v>77</v>
      </c>
      <c r="D192" s="1">
        <v>42890</v>
      </c>
      <c r="E192" t="s">
        <v>103</v>
      </c>
      <c r="F192">
        <v>4</v>
      </c>
      <c r="G192">
        <v>400005</v>
      </c>
      <c r="H192" t="s">
        <v>174</v>
      </c>
      <c r="I192">
        <v>129</v>
      </c>
      <c r="J192" t="s">
        <v>37</v>
      </c>
      <c r="K192">
        <v>5.99</v>
      </c>
      <c r="L192" s="1">
        <v>42888</v>
      </c>
      <c r="M192" t="s">
        <v>103</v>
      </c>
      <c r="N192">
        <v>129</v>
      </c>
      <c r="O192">
        <v>5</v>
      </c>
      <c r="P192" t="s">
        <v>25</v>
      </c>
      <c r="Q192" t="s">
        <v>38</v>
      </c>
      <c r="R192" t="s">
        <v>39</v>
      </c>
      <c r="S192">
        <v>2.5000000000000001E-2</v>
      </c>
      <c r="T192" t="b">
        <f t="shared" si="14"/>
        <v>0</v>
      </c>
      <c r="U192" t="str">
        <f t="shared" si="15"/>
        <v>FALSE</v>
      </c>
      <c r="V192" t="b">
        <f t="shared" si="16"/>
        <v>0</v>
      </c>
      <c r="W192" t="b">
        <f t="shared" si="17"/>
        <v>0</v>
      </c>
      <c r="X192" t="b">
        <f t="shared" si="18"/>
        <v>0</v>
      </c>
      <c r="Y192" t="str">
        <f>IF(AND(ExportQuery13[[#This Row],[QuantityScrapped]]&gt;0,ExportQuery13[[#This Row],[ScrapReason]]=""),"TRUE","FALSE")</f>
        <v>FALSE</v>
      </c>
      <c r="Z192" s="4" t="str">
        <f t="shared" si="19"/>
        <v/>
      </c>
      <c r="AA192" s="4" t="str">
        <f t="shared" si="20"/>
        <v>Yes</v>
      </c>
    </row>
    <row r="193" spans="1:27" x14ac:dyDescent="0.25">
      <c r="A193" t="s">
        <v>171</v>
      </c>
      <c r="B193" t="s">
        <v>172</v>
      </c>
      <c r="C193">
        <v>77</v>
      </c>
      <c r="D193" s="1">
        <v>42890</v>
      </c>
      <c r="E193" t="s">
        <v>103</v>
      </c>
      <c r="F193">
        <v>4</v>
      </c>
      <c r="G193">
        <v>400006</v>
      </c>
      <c r="H193" t="s">
        <v>187</v>
      </c>
      <c r="I193">
        <v>25</v>
      </c>
      <c r="J193" t="s">
        <v>37</v>
      </c>
      <c r="K193">
        <v>7.99</v>
      </c>
      <c r="L193" s="1">
        <v>42888</v>
      </c>
      <c r="M193" t="s">
        <v>103</v>
      </c>
      <c r="N193">
        <v>30</v>
      </c>
      <c r="Q193" t="s">
        <v>38</v>
      </c>
      <c r="R193" t="s">
        <v>39</v>
      </c>
      <c r="S193">
        <v>2.5000000000000001E-2</v>
      </c>
      <c r="T193" t="b">
        <f t="shared" si="14"/>
        <v>0</v>
      </c>
      <c r="U193" t="str">
        <f t="shared" si="15"/>
        <v>TRUE</v>
      </c>
      <c r="V193" t="b">
        <f t="shared" si="16"/>
        <v>0</v>
      </c>
      <c r="W193" t="b">
        <f t="shared" si="17"/>
        <v>0</v>
      </c>
      <c r="X193" t="b">
        <f t="shared" si="18"/>
        <v>0</v>
      </c>
      <c r="Y193" t="str">
        <f>IF(AND(ExportQuery13[[#This Row],[QuantityScrapped]]&gt;0,ExportQuery13[[#This Row],[ScrapReason]]=""),"TRUE","FALSE")</f>
        <v>FALSE</v>
      </c>
      <c r="Z193" s="4" t="str">
        <f t="shared" si="19"/>
        <v/>
      </c>
      <c r="AA193" s="4" t="str">
        <f t="shared" si="20"/>
        <v>Yes</v>
      </c>
    </row>
    <row r="194" spans="1:27" x14ac:dyDescent="0.25">
      <c r="A194" t="s">
        <v>171</v>
      </c>
      <c r="B194" t="s">
        <v>172</v>
      </c>
      <c r="C194">
        <v>77</v>
      </c>
      <c r="D194" s="1">
        <v>42890</v>
      </c>
      <c r="E194" t="s">
        <v>103</v>
      </c>
      <c r="F194">
        <v>4</v>
      </c>
      <c r="G194">
        <v>400006</v>
      </c>
      <c r="H194" t="s">
        <v>187</v>
      </c>
      <c r="I194">
        <v>53</v>
      </c>
      <c r="J194" t="s">
        <v>37</v>
      </c>
      <c r="K194">
        <v>7.99</v>
      </c>
      <c r="L194" s="1">
        <v>42888</v>
      </c>
      <c r="M194" t="s">
        <v>103</v>
      </c>
      <c r="N194">
        <v>53</v>
      </c>
      <c r="Q194" t="s">
        <v>38</v>
      </c>
      <c r="R194" t="s">
        <v>39</v>
      </c>
      <c r="S194">
        <v>2.5000000000000001E-2</v>
      </c>
      <c r="T194" t="b">
        <f t="shared" ref="T194:T257" si="21">OR(ISBLANK(I194),ISBLANK(K194),ISBLANK(N194))</f>
        <v>0</v>
      </c>
      <c r="U194" t="str">
        <f t="shared" ref="U194:U257" si="22">IF(COUNTIFS($C$2:$C$290,C194,$G$2:$G$290,G194)&gt;1,"TRUE","FALSE")</f>
        <v>TRUE</v>
      </c>
      <c r="V194" t="b">
        <f t="shared" ref="V194:V257" si="23">OR(NOT(ISNUMBER(C194)),NOT(ISNUMBER(F194)),NOT(ISNUMBER(I194)),NOT(ISNUMBER(N194)))</f>
        <v>0</v>
      </c>
      <c r="W194" t="b">
        <f t="shared" ref="W194:W257" si="24">OR(NOT(ISTEXT(A194)),NOT(ISTEXT(B194)),NOT(ISTEXT(Q194)),NOT(ISTEXT(R194)))</f>
        <v>0</v>
      </c>
      <c r="X194" t="b">
        <f t="shared" ref="X194:X257" si="25">NOT(LEN(G194)=6)</f>
        <v>0</v>
      </c>
      <c r="Y194" t="str">
        <f>IF(AND(ExportQuery13[[#This Row],[QuantityScrapped]]&gt;0,ExportQuery13[[#This Row],[ScrapReason]]=""),"TRUE","FALSE")</f>
        <v>FALSE</v>
      </c>
      <c r="Z194" s="4" t="str">
        <f t="shared" ref="Z194:Z257" si="26">IF(T194="TRUE","Missing Quantity/Price",IF(U194=TRUE,"Duplicate Record",IF(V194="TRUE","Invalid Number Field Format",IF(W194="TRUE","Invalid Text Field Format",IF(X194="TRUE","Error in Part Number",IF(Y194="TRUE","Missing Scrap Reason",""))))))</f>
        <v/>
      </c>
      <c r="AA194" s="4" t="str">
        <f t="shared" ref="AA194:AA257" si="27">IF(Z194="","Yes","No")</f>
        <v>Yes</v>
      </c>
    </row>
    <row r="195" spans="1:27" x14ac:dyDescent="0.25">
      <c r="A195" t="s">
        <v>171</v>
      </c>
      <c r="B195" t="s">
        <v>172</v>
      </c>
      <c r="C195">
        <v>77</v>
      </c>
      <c r="D195" s="1">
        <v>42890</v>
      </c>
      <c r="E195" t="s">
        <v>103</v>
      </c>
      <c r="F195">
        <v>4</v>
      </c>
      <c r="G195">
        <v>400008</v>
      </c>
      <c r="H195" t="s">
        <v>188</v>
      </c>
      <c r="I195">
        <v>140</v>
      </c>
      <c r="J195" t="s">
        <v>37</v>
      </c>
      <c r="K195">
        <v>7.99</v>
      </c>
      <c r="L195" s="1">
        <v>42888</v>
      </c>
      <c r="M195" t="s">
        <v>103</v>
      </c>
      <c r="N195">
        <v>140</v>
      </c>
      <c r="Q195" t="s">
        <v>38</v>
      </c>
      <c r="R195" t="s">
        <v>39</v>
      </c>
      <c r="S195">
        <v>2.5000000000000001E-2</v>
      </c>
      <c r="T195" t="b">
        <f t="shared" si="21"/>
        <v>0</v>
      </c>
      <c r="U195" t="str">
        <f t="shared" si="22"/>
        <v>FALSE</v>
      </c>
      <c r="V195" t="b">
        <f t="shared" si="23"/>
        <v>0</v>
      </c>
      <c r="W195" t="b">
        <f t="shared" si="24"/>
        <v>0</v>
      </c>
      <c r="X195" t="b">
        <f t="shared" si="25"/>
        <v>0</v>
      </c>
      <c r="Y195" t="str">
        <f>IF(AND(ExportQuery13[[#This Row],[QuantityScrapped]]&gt;0,ExportQuery13[[#This Row],[ScrapReason]]=""),"TRUE","FALSE")</f>
        <v>FALSE</v>
      </c>
      <c r="Z195" s="4" t="str">
        <f t="shared" si="26"/>
        <v/>
      </c>
      <c r="AA195" s="4" t="str">
        <f t="shared" si="27"/>
        <v>Yes</v>
      </c>
    </row>
    <row r="196" spans="1:27" x14ac:dyDescent="0.25">
      <c r="A196" t="s">
        <v>34</v>
      </c>
      <c r="B196" t="s">
        <v>175</v>
      </c>
      <c r="C196">
        <v>78</v>
      </c>
      <c r="D196" s="1">
        <v>42901</v>
      </c>
      <c r="E196" t="s">
        <v>47</v>
      </c>
      <c r="F196">
        <v>0</v>
      </c>
      <c r="G196">
        <v>110008</v>
      </c>
      <c r="H196" t="s">
        <v>53</v>
      </c>
      <c r="I196">
        <v>23</v>
      </c>
      <c r="J196" t="s">
        <v>37</v>
      </c>
      <c r="K196">
        <v>1154.54</v>
      </c>
      <c r="L196" s="1">
        <v>42901</v>
      </c>
      <c r="M196" t="s">
        <v>141</v>
      </c>
      <c r="N196">
        <v>23</v>
      </c>
      <c r="Q196" t="s">
        <v>26</v>
      </c>
      <c r="R196" t="s">
        <v>27</v>
      </c>
      <c r="S196">
        <v>0</v>
      </c>
      <c r="T196" t="b">
        <f t="shared" si="21"/>
        <v>0</v>
      </c>
      <c r="U196" t="str">
        <f t="shared" si="22"/>
        <v>FALSE</v>
      </c>
      <c r="V196" t="b">
        <f t="shared" si="23"/>
        <v>0</v>
      </c>
      <c r="W196" t="b">
        <f t="shared" si="24"/>
        <v>0</v>
      </c>
      <c r="X196" t="b">
        <f t="shared" si="25"/>
        <v>0</v>
      </c>
      <c r="Y196" t="str">
        <f>IF(AND(ExportQuery13[[#This Row],[QuantityScrapped]]&gt;0,ExportQuery13[[#This Row],[ScrapReason]]=""),"TRUE","FALSE")</f>
        <v>FALSE</v>
      </c>
      <c r="Z196" s="4" t="str">
        <f t="shared" si="26"/>
        <v/>
      </c>
      <c r="AA196" s="4" t="str">
        <f t="shared" si="27"/>
        <v>Yes</v>
      </c>
    </row>
    <row r="197" spans="1:27" x14ac:dyDescent="0.25">
      <c r="A197" t="s">
        <v>43</v>
      </c>
      <c r="B197" t="s">
        <v>176</v>
      </c>
      <c r="C197">
        <v>79</v>
      </c>
      <c r="D197" s="1">
        <v>42903</v>
      </c>
      <c r="E197" t="s">
        <v>63</v>
      </c>
      <c r="F197">
        <v>1</v>
      </c>
      <c r="G197">
        <v>110005</v>
      </c>
      <c r="H197" t="s">
        <v>50</v>
      </c>
      <c r="I197">
        <v>19</v>
      </c>
      <c r="J197" t="s">
        <v>37</v>
      </c>
      <c r="K197">
        <v>789</v>
      </c>
      <c r="L197" s="1">
        <v>42903</v>
      </c>
      <c r="M197" t="s">
        <v>63</v>
      </c>
      <c r="N197">
        <v>15</v>
      </c>
      <c r="Q197" t="s">
        <v>26</v>
      </c>
      <c r="R197" t="s">
        <v>27</v>
      </c>
      <c r="S197">
        <v>0</v>
      </c>
      <c r="T197" t="b">
        <f t="shared" si="21"/>
        <v>0</v>
      </c>
      <c r="U197" t="str">
        <f t="shared" si="22"/>
        <v>FALSE</v>
      </c>
      <c r="V197" t="b">
        <f t="shared" si="23"/>
        <v>0</v>
      </c>
      <c r="W197" t="b">
        <f t="shared" si="24"/>
        <v>0</v>
      </c>
      <c r="X197" t="b">
        <f t="shared" si="25"/>
        <v>0</v>
      </c>
      <c r="Y197" t="str">
        <f>IF(AND(ExportQuery13[[#This Row],[QuantityScrapped]]&gt;0,ExportQuery13[[#This Row],[ScrapReason]]=""),"TRUE","FALSE")</f>
        <v>FALSE</v>
      </c>
      <c r="Z197" s="4" t="str">
        <f t="shared" si="26"/>
        <v/>
      </c>
      <c r="AA197" s="4" t="str">
        <f t="shared" si="27"/>
        <v>Yes</v>
      </c>
    </row>
    <row r="198" spans="1:27" x14ac:dyDescent="0.25">
      <c r="A198" t="s">
        <v>34</v>
      </c>
      <c r="B198" t="s">
        <v>177</v>
      </c>
      <c r="C198">
        <v>80</v>
      </c>
      <c r="D198" s="1">
        <v>42904</v>
      </c>
      <c r="E198" t="s">
        <v>24</v>
      </c>
      <c r="F198">
        <v>0</v>
      </c>
      <c r="G198">
        <v>110006</v>
      </c>
      <c r="H198" t="s">
        <v>51</v>
      </c>
      <c r="I198">
        <v>31</v>
      </c>
      <c r="J198" t="s">
        <v>37</v>
      </c>
      <c r="K198">
        <v>854</v>
      </c>
      <c r="L198" s="1">
        <v>42904</v>
      </c>
      <c r="M198" t="s">
        <v>24</v>
      </c>
      <c r="N198">
        <v>31</v>
      </c>
      <c r="Q198" t="s">
        <v>26</v>
      </c>
      <c r="R198" t="s">
        <v>27</v>
      </c>
      <c r="S198">
        <v>0</v>
      </c>
      <c r="T198" t="b">
        <f t="shared" si="21"/>
        <v>0</v>
      </c>
      <c r="U198" t="str">
        <f t="shared" si="22"/>
        <v>FALSE</v>
      </c>
      <c r="V198" t="b">
        <f t="shared" si="23"/>
        <v>0</v>
      </c>
      <c r="W198" t="b">
        <f t="shared" si="24"/>
        <v>0</v>
      </c>
      <c r="X198" t="b">
        <f t="shared" si="25"/>
        <v>0</v>
      </c>
      <c r="Y198" t="str">
        <f>IF(AND(ExportQuery13[[#This Row],[QuantityScrapped]]&gt;0,ExportQuery13[[#This Row],[ScrapReason]]=""),"TRUE","FALSE")</f>
        <v>FALSE</v>
      </c>
      <c r="Z198" s="4" t="str">
        <f t="shared" si="26"/>
        <v/>
      </c>
      <c r="AA198" s="4" t="str">
        <f t="shared" si="27"/>
        <v>Yes</v>
      </c>
    </row>
    <row r="199" spans="1:27" x14ac:dyDescent="0.25">
      <c r="A199" t="s">
        <v>19</v>
      </c>
      <c r="B199" t="s">
        <v>178</v>
      </c>
      <c r="C199">
        <v>81</v>
      </c>
      <c r="D199" s="1">
        <v>42905</v>
      </c>
      <c r="E199" t="s">
        <v>47</v>
      </c>
      <c r="F199">
        <v>0</v>
      </c>
      <c r="G199">
        <v>100031</v>
      </c>
      <c r="H199" t="s">
        <v>142</v>
      </c>
      <c r="I199">
        <v>182</v>
      </c>
      <c r="J199" t="s">
        <v>74</v>
      </c>
      <c r="K199">
        <v>4.99</v>
      </c>
      <c r="L199" s="1">
        <v>42905</v>
      </c>
      <c r="M199" t="s">
        <v>47</v>
      </c>
      <c r="N199">
        <v>182</v>
      </c>
      <c r="Q199" t="s">
        <v>38</v>
      </c>
      <c r="R199" t="s">
        <v>39</v>
      </c>
      <c r="S199">
        <v>2.5000000000000001E-2</v>
      </c>
      <c r="T199" t="b">
        <f t="shared" si="21"/>
        <v>0</v>
      </c>
      <c r="U199" t="str">
        <f t="shared" si="22"/>
        <v>FALSE</v>
      </c>
      <c r="V199" t="b">
        <f t="shared" si="23"/>
        <v>0</v>
      </c>
      <c r="W199" t="b">
        <f t="shared" si="24"/>
        <v>0</v>
      </c>
      <c r="X199" t="b">
        <f t="shared" si="25"/>
        <v>0</v>
      </c>
      <c r="Y199" t="str">
        <f>IF(AND(ExportQuery13[[#This Row],[QuantityScrapped]]&gt;0,ExportQuery13[[#This Row],[ScrapReason]]=""),"TRUE","FALSE")</f>
        <v>FALSE</v>
      </c>
      <c r="Z199" s="4" t="str">
        <f t="shared" si="26"/>
        <v/>
      </c>
      <c r="AA199" s="4" t="str">
        <f t="shared" si="27"/>
        <v>Yes</v>
      </c>
    </row>
    <row r="200" spans="1:27" x14ac:dyDescent="0.25">
      <c r="A200" t="s">
        <v>171</v>
      </c>
      <c r="B200" t="s">
        <v>181</v>
      </c>
      <c r="C200">
        <v>82</v>
      </c>
      <c r="D200" s="1">
        <v>42907</v>
      </c>
      <c r="E200" t="s">
        <v>67</v>
      </c>
      <c r="F200">
        <v>4</v>
      </c>
      <c r="G200">
        <v>110009</v>
      </c>
      <c r="H200" t="s">
        <v>54</v>
      </c>
      <c r="I200">
        <v>78</v>
      </c>
      <c r="J200" t="s">
        <v>37</v>
      </c>
      <c r="K200">
        <v>1154.54</v>
      </c>
      <c r="L200" s="1">
        <v>42907</v>
      </c>
      <c r="M200" t="s">
        <v>67</v>
      </c>
      <c r="N200">
        <v>78</v>
      </c>
      <c r="Q200" t="s">
        <v>26</v>
      </c>
      <c r="R200" t="s">
        <v>27</v>
      </c>
      <c r="S200">
        <v>0</v>
      </c>
      <c r="T200" t="b">
        <f t="shared" si="21"/>
        <v>0</v>
      </c>
      <c r="U200" t="str">
        <f t="shared" si="22"/>
        <v>FALSE</v>
      </c>
      <c r="V200" t="b">
        <f t="shared" si="23"/>
        <v>0</v>
      </c>
      <c r="W200" t="b">
        <f t="shared" si="24"/>
        <v>0</v>
      </c>
      <c r="X200" t="b">
        <f t="shared" si="25"/>
        <v>0</v>
      </c>
      <c r="Y200" t="str">
        <f>IF(AND(ExportQuery13[[#This Row],[QuantityScrapped]]&gt;0,ExportQuery13[[#This Row],[ScrapReason]]=""),"TRUE","FALSE")</f>
        <v>FALSE</v>
      </c>
      <c r="Z200" s="4" t="str">
        <f t="shared" si="26"/>
        <v/>
      </c>
      <c r="AA200" s="4" t="str">
        <f t="shared" si="27"/>
        <v>Yes</v>
      </c>
    </row>
    <row r="201" spans="1:27" x14ac:dyDescent="0.25">
      <c r="A201" t="s">
        <v>34</v>
      </c>
      <c r="B201" t="s">
        <v>113</v>
      </c>
      <c r="C201">
        <v>83</v>
      </c>
      <c r="D201" s="1">
        <v>42907</v>
      </c>
      <c r="E201" t="s">
        <v>47</v>
      </c>
      <c r="F201">
        <v>0</v>
      </c>
      <c r="G201">
        <v>150025</v>
      </c>
      <c r="H201" t="s">
        <v>114</v>
      </c>
      <c r="I201">
        <v>183</v>
      </c>
      <c r="J201" t="s">
        <v>23</v>
      </c>
      <c r="K201">
        <v>8.99</v>
      </c>
      <c r="L201" s="1">
        <v>42907</v>
      </c>
      <c r="M201" t="s">
        <v>47</v>
      </c>
      <c r="N201">
        <v>183</v>
      </c>
      <c r="O201">
        <v>33</v>
      </c>
      <c r="P201" t="s">
        <v>25</v>
      </c>
      <c r="Q201" t="s">
        <v>38</v>
      </c>
      <c r="R201" t="s">
        <v>39</v>
      </c>
      <c r="S201">
        <v>2.5000000000000001E-2</v>
      </c>
      <c r="T201" t="b">
        <f t="shared" si="21"/>
        <v>0</v>
      </c>
      <c r="U201" t="str">
        <f t="shared" si="22"/>
        <v>FALSE</v>
      </c>
      <c r="V201" t="b">
        <f t="shared" si="23"/>
        <v>0</v>
      </c>
      <c r="W201" t="b">
        <f t="shared" si="24"/>
        <v>0</v>
      </c>
      <c r="X201" t="b">
        <f t="shared" si="25"/>
        <v>0</v>
      </c>
      <c r="Y201" t="str">
        <f>IF(AND(ExportQuery13[[#This Row],[QuantityScrapped]]&gt;0,ExportQuery13[[#This Row],[ScrapReason]]=""),"TRUE","FALSE")</f>
        <v>FALSE</v>
      </c>
      <c r="Z201" s="4" t="str">
        <f t="shared" si="26"/>
        <v/>
      </c>
      <c r="AA201" s="4" t="str">
        <f t="shared" si="27"/>
        <v>Yes</v>
      </c>
    </row>
    <row r="202" spans="1:27" x14ac:dyDescent="0.25">
      <c r="A202" t="s">
        <v>28</v>
      </c>
      <c r="B202" t="s">
        <v>115</v>
      </c>
      <c r="C202">
        <v>84</v>
      </c>
      <c r="D202" s="1">
        <v>42907</v>
      </c>
      <c r="E202" t="s">
        <v>103</v>
      </c>
      <c r="F202">
        <v>0</v>
      </c>
      <c r="G202">
        <v>160013</v>
      </c>
      <c r="H202" t="s">
        <v>117</v>
      </c>
      <c r="I202">
        <v>160</v>
      </c>
      <c r="J202" t="s">
        <v>74</v>
      </c>
      <c r="K202">
        <v>3.54</v>
      </c>
      <c r="L202" s="1">
        <v>42907</v>
      </c>
      <c r="M202" t="s">
        <v>103</v>
      </c>
      <c r="N202">
        <v>150</v>
      </c>
      <c r="Q202" t="s">
        <v>38</v>
      </c>
      <c r="R202" t="s">
        <v>39</v>
      </c>
      <c r="S202">
        <v>2.5000000000000001E-2</v>
      </c>
      <c r="T202" t="b">
        <f t="shared" si="21"/>
        <v>0</v>
      </c>
      <c r="U202" t="str">
        <f t="shared" si="22"/>
        <v>FALSE</v>
      </c>
      <c r="V202" t="b">
        <f t="shared" si="23"/>
        <v>0</v>
      </c>
      <c r="W202" t="b">
        <f t="shared" si="24"/>
        <v>0</v>
      </c>
      <c r="X202" t="b">
        <f t="shared" si="25"/>
        <v>0</v>
      </c>
      <c r="Y202" t="str">
        <f>IF(AND(ExportQuery13[[#This Row],[QuantityScrapped]]&gt;0,ExportQuery13[[#This Row],[ScrapReason]]=""),"TRUE","FALSE")</f>
        <v>FALSE</v>
      </c>
      <c r="Z202" s="4" t="str">
        <f t="shared" si="26"/>
        <v/>
      </c>
      <c r="AA202" s="4" t="str">
        <f t="shared" si="27"/>
        <v>Yes</v>
      </c>
    </row>
    <row r="203" spans="1:27" x14ac:dyDescent="0.25">
      <c r="A203" t="s">
        <v>28</v>
      </c>
      <c r="B203" t="s">
        <v>115</v>
      </c>
      <c r="C203">
        <v>84</v>
      </c>
      <c r="D203" s="1">
        <v>42907</v>
      </c>
      <c r="E203" t="s">
        <v>103</v>
      </c>
      <c r="F203">
        <v>0</v>
      </c>
      <c r="G203">
        <v>160014</v>
      </c>
      <c r="H203" t="s">
        <v>118</v>
      </c>
      <c r="I203">
        <v>199</v>
      </c>
      <c r="J203" t="s">
        <v>74</v>
      </c>
      <c r="K203">
        <v>5.64</v>
      </c>
      <c r="L203" s="1">
        <v>42907</v>
      </c>
      <c r="M203" t="s">
        <v>103</v>
      </c>
      <c r="N203">
        <v>200</v>
      </c>
      <c r="Q203" t="s">
        <v>38</v>
      </c>
      <c r="R203" t="s">
        <v>39</v>
      </c>
      <c r="S203">
        <v>2.5000000000000001E-2</v>
      </c>
      <c r="T203" t="b">
        <f t="shared" si="21"/>
        <v>0</v>
      </c>
      <c r="U203" t="str">
        <f t="shared" si="22"/>
        <v>FALSE</v>
      </c>
      <c r="V203" t="b">
        <f t="shared" si="23"/>
        <v>0</v>
      </c>
      <c r="W203" t="b">
        <f t="shared" si="24"/>
        <v>0</v>
      </c>
      <c r="X203" t="b">
        <f t="shared" si="25"/>
        <v>0</v>
      </c>
      <c r="Y203" t="str">
        <f>IF(AND(ExportQuery13[[#This Row],[QuantityScrapped]]&gt;0,ExportQuery13[[#This Row],[ScrapReason]]=""),"TRUE","FALSE")</f>
        <v>FALSE</v>
      </c>
      <c r="Z203" s="4" t="str">
        <f t="shared" si="26"/>
        <v/>
      </c>
      <c r="AA203" s="4" t="str">
        <f t="shared" si="27"/>
        <v>Yes</v>
      </c>
    </row>
    <row r="204" spans="1:27" x14ac:dyDescent="0.25">
      <c r="A204" t="s">
        <v>119</v>
      </c>
      <c r="B204" t="s">
        <v>120</v>
      </c>
      <c r="C204">
        <v>85</v>
      </c>
      <c r="D204" s="1">
        <v>42910</v>
      </c>
      <c r="E204" t="s">
        <v>103</v>
      </c>
      <c r="F204">
        <v>2</v>
      </c>
      <c r="G204">
        <v>180015</v>
      </c>
      <c r="H204" t="s">
        <v>121</v>
      </c>
      <c r="I204">
        <v>108</v>
      </c>
      <c r="J204" t="s">
        <v>23</v>
      </c>
      <c r="K204">
        <v>2.4849999999999999</v>
      </c>
      <c r="L204" s="1">
        <v>42910</v>
      </c>
      <c r="M204" t="s">
        <v>103</v>
      </c>
      <c r="N204">
        <v>108</v>
      </c>
      <c r="Q204" t="s">
        <v>38</v>
      </c>
      <c r="R204" t="s">
        <v>39</v>
      </c>
      <c r="S204">
        <v>2.5000000000000001E-2</v>
      </c>
      <c r="T204" t="b">
        <f t="shared" si="21"/>
        <v>0</v>
      </c>
      <c r="U204" t="str">
        <f t="shared" si="22"/>
        <v>FALSE</v>
      </c>
      <c r="V204" t="b">
        <f t="shared" si="23"/>
        <v>0</v>
      </c>
      <c r="W204" t="b">
        <f t="shared" si="24"/>
        <v>0</v>
      </c>
      <c r="X204" t="b">
        <f t="shared" si="25"/>
        <v>0</v>
      </c>
      <c r="Y204" t="str">
        <f>IF(AND(ExportQuery13[[#This Row],[QuantityScrapped]]&gt;0,ExportQuery13[[#This Row],[ScrapReason]]=""),"TRUE","FALSE")</f>
        <v>FALSE</v>
      </c>
      <c r="Z204" s="4" t="str">
        <f t="shared" si="26"/>
        <v/>
      </c>
      <c r="AA204" s="4" t="str">
        <f t="shared" si="27"/>
        <v>Yes</v>
      </c>
    </row>
    <row r="205" spans="1:27" x14ac:dyDescent="0.25">
      <c r="A205" t="s">
        <v>119</v>
      </c>
      <c r="B205" t="s">
        <v>127</v>
      </c>
      <c r="C205">
        <v>86</v>
      </c>
      <c r="D205" s="1">
        <v>42910</v>
      </c>
      <c r="E205" t="s">
        <v>47</v>
      </c>
      <c r="F205">
        <v>2</v>
      </c>
      <c r="G205">
        <v>180013</v>
      </c>
      <c r="H205" t="s">
        <v>128</v>
      </c>
      <c r="I205">
        <v>38</v>
      </c>
      <c r="J205" t="s">
        <v>37</v>
      </c>
      <c r="K205">
        <v>1.25</v>
      </c>
      <c r="L205" s="1">
        <v>42910</v>
      </c>
      <c r="M205" t="s">
        <v>47</v>
      </c>
      <c r="N205">
        <v>38</v>
      </c>
      <c r="Q205" t="s">
        <v>38</v>
      </c>
      <c r="R205" t="s">
        <v>39</v>
      </c>
      <c r="S205">
        <v>2.5000000000000001E-2</v>
      </c>
      <c r="T205" t="b">
        <f t="shared" si="21"/>
        <v>0</v>
      </c>
      <c r="U205" t="str">
        <f t="shared" si="22"/>
        <v>FALSE</v>
      </c>
      <c r="V205" t="b">
        <f t="shared" si="23"/>
        <v>0</v>
      </c>
      <c r="W205" t="b">
        <f t="shared" si="24"/>
        <v>0</v>
      </c>
      <c r="X205" t="b">
        <f t="shared" si="25"/>
        <v>0</v>
      </c>
      <c r="Y205" t="str">
        <f>IF(AND(ExportQuery13[[#This Row],[QuantityScrapped]]&gt;0,ExportQuery13[[#This Row],[ScrapReason]]=""),"TRUE","FALSE")</f>
        <v>FALSE</v>
      </c>
      <c r="Z205" s="4" t="str">
        <f t="shared" si="26"/>
        <v/>
      </c>
      <c r="AA205" s="4" t="str">
        <f t="shared" si="27"/>
        <v>Yes</v>
      </c>
    </row>
    <row r="206" spans="1:27" x14ac:dyDescent="0.25">
      <c r="A206" t="s">
        <v>119</v>
      </c>
      <c r="B206" t="s">
        <v>129</v>
      </c>
      <c r="C206">
        <v>87</v>
      </c>
      <c r="D206" s="1">
        <v>42912</v>
      </c>
      <c r="E206" t="s">
        <v>21</v>
      </c>
      <c r="F206">
        <v>2</v>
      </c>
      <c r="G206">
        <v>180016</v>
      </c>
      <c r="H206" t="s">
        <v>130</v>
      </c>
      <c r="I206">
        <v>193</v>
      </c>
      <c r="J206" t="s">
        <v>31</v>
      </c>
      <c r="K206">
        <v>9.48</v>
      </c>
      <c r="L206" s="1">
        <v>42912</v>
      </c>
      <c r="M206" t="s">
        <v>21</v>
      </c>
      <c r="N206">
        <v>193</v>
      </c>
      <c r="Q206" t="s">
        <v>38</v>
      </c>
      <c r="R206" t="s">
        <v>39</v>
      </c>
      <c r="S206">
        <v>2.5000000000000001E-2</v>
      </c>
      <c r="T206" t="b">
        <f t="shared" si="21"/>
        <v>0</v>
      </c>
      <c r="U206" t="str">
        <f t="shared" si="22"/>
        <v>FALSE</v>
      </c>
      <c r="V206" t="b">
        <f t="shared" si="23"/>
        <v>0</v>
      </c>
      <c r="W206" t="b">
        <f t="shared" si="24"/>
        <v>0</v>
      </c>
      <c r="X206" t="b">
        <f t="shared" si="25"/>
        <v>0</v>
      </c>
      <c r="Y206" t="str">
        <f>IF(AND(ExportQuery13[[#This Row],[QuantityScrapped]]&gt;0,ExportQuery13[[#This Row],[ScrapReason]]=""),"TRUE","FALSE")</f>
        <v>FALSE</v>
      </c>
      <c r="Z206" s="4" t="str">
        <f t="shared" si="26"/>
        <v/>
      </c>
      <c r="AA206" s="4" t="str">
        <f t="shared" si="27"/>
        <v>Yes</v>
      </c>
    </row>
    <row r="207" spans="1:27" x14ac:dyDescent="0.25">
      <c r="A207" t="s">
        <v>89</v>
      </c>
      <c r="B207" t="s">
        <v>131</v>
      </c>
      <c r="C207">
        <v>88</v>
      </c>
      <c r="D207" s="1">
        <v>42913</v>
      </c>
      <c r="E207" t="s">
        <v>72</v>
      </c>
      <c r="F207">
        <v>1</v>
      </c>
      <c r="G207">
        <v>180018</v>
      </c>
      <c r="H207" t="s">
        <v>132</v>
      </c>
      <c r="I207">
        <v>157</v>
      </c>
      <c r="J207" t="s">
        <v>133</v>
      </c>
      <c r="K207">
        <v>54.21</v>
      </c>
      <c r="L207" s="1">
        <v>42913</v>
      </c>
      <c r="M207" t="s">
        <v>72</v>
      </c>
      <c r="N207">
        <v>157</v>
      </c>
      <c r="O207">
        <v>1</v>
      </c>
      <c r="P207" t="s">
        <v>41</v>
      </c>
      <c r="Q207" t="s">
        <v>38</v>
      </c>
      <c r="R207" t="s">
        <v>39</v>
      </c>
      <c r="S207">
        <v>2.5000000000000001E-2</v>
      </c>
      <c r="T207" t="b">
        <f t="shared" si="21"/>
        <v>0</v>
      </c>
      <c r="U207" t="str">
        <f t="shared" si="22"/>
        <v>FALSE</v>
      </c>
      <c r="V207" t="b">
        <f t="shared" si="23"/>
        <v>0</v>
      </c>
      <c r="W207" t="b">
        <f t="shared" si="24"/>
        <v>0</v>
      </c>
      <c r="X207" t="b">
        <f t="shared" si="25"/>
        <v>0</v>
      </c>
      <c r="Y207" t="str">
        <f>IF(AND(ExportQuery13[[#This Row],[QuantityScrapped]]&gt;0,ExportQuery13[[#This Row],[ScrapReason]]=""),"TRUE","FALSE")</f>
        <v>FALSE</v>
      </c>
      <c r="Z207" s="4" t="str">
        <f t="shared" si="26"/>
        <v/>
      </c>
      <c r="AA207" s="4" t="str">
        <f t="shared" si="27"/>
        <v>Yes</v>
      </c>
    </row>
    <row r="208" spans="1:27" x14ac:dyDescent="0.25">
      <c r="A208" t="s">
        <v>119</v>
      </c>
      <c r="B208" t="s">
        <v>134</v>
      </c>
      <c r="C208">
        <v>89</v>
      </c>
      <c r="D208" s="1">
        <v>42915</v>
      </c>
      <c r="E208" t="s">
        <v>96</v>
      </c>
      <c r="F208">
        <v>2</v>
      </c>
      <c r="G208">
        <v>180017</v>
      </c>
      <c r="H208" t="s">
        <v>135</v>
      </c>
      <c r="I208">
        <v>107</v>
      </c>
      <c r="J208" t="s">
        <v>23</v>
      </c>
      <c r="K208">
        <v>0.85</v>
      </c>
      <c r="L208" s="1">
        <v>42915</v>
      </c>
      <c r="M208" t="s">
        <v>45</v>
      </c>
      <c r="N208">
        <v>100</v>
      </c>
      <c r="Q208" t="s">
        <v>32</v>
      </c>
      <c r="R208" t="s">
        <v>33</v>
      </c>
      <c r="S208">
        <v>0.05</v>
      </c>
      <c r="T208" t="b">
        <f t="shared" si="21"/>
        <v>0</v>
      </c>
      <c r="U208" t="str">
        <f t="shared" si="22"/>
        <v>FALSE</v>
      </c>
      <c r="V208" t="b">
        <f t="shared" si="23"/>
        <v>0</v>
      </c>
      <c r="W208" t="b">
        <f t="shared" si="24"/>
        <v>0</v>
      </c>
      <c r="X208" t="b">
        <f t="shared" si="25"/>
        <v>0</v>
      </c>
      <c r="Y208" t="str">
        <f>IF(AND(ExportQuery13[[#This Row],[QuantityScrapped]]&gt;0,ExportQuery13[[#This Row],[ScrapReason]]=""),"TRUE","FALSE")</f>
        <v>FALSE</v>
      </c>
      <c r="Z208" s="4" t="str">
        <f t="shared" si="26"/>
        <v/>
      </c>
      <c r="AA208" s="4" t="str">
        <f t="shared" si="27"/>
        <v>Yes</v>
      </c>
    </row>
    <row r="209" spans="1:27" x14ac:dyDescent="0.25">
      <c r="A209" t="s">
        <v>34</v>
      </c>
      <c r="B209" t="s">
        <v>136</v>
      </c>
      <c r="C209">
        <v>90</v>
      </c>
      <c r="D209" s="1">
        <v>42907</v>
      </c>
      <c r="E209" t="s">
        <v>80</v>
      </c>
      <c r="F209">
        <v>0</v>
      </c>
      <c r="G209">
        <v>110007</v>
      </c>
      <c r="H209" t="s">
        <v>52</v>
      </c>
      <c r="I209">
        <v>84</v>
      </c>
      <c r="J209" t="s">
        <v>37</v>
      </c>
      <c r="K209">
        <v>599.99</v>
      </c>
      <c r="L209" s="1">
        <v>42907</v>
      </c>
      <c r="M209" t="s">
        <v>80</v>
      </c>
      <c r="N209">
        <v>84</v>
      </c>
      <c r="Q209" t="s">
        <v>26</v>
      </c>
      <c r="R209" t="s">
        <v>27</v>
      </c>
      <c r="S209">
        <v>0</v>
      </c>
      <c r="T209" t="b">
        <f t="shared" si="21"/>
        <v>0</v>
      </c>
      <c r="U209" t="str">
        <f t="shared" si="22"/>
        <v>FALSE</v>
      </c>
      <c r="V209" t="b">
        <f t="shared" si="23"/>
        <v>0</v>
      </c>
      <c r="W209" t="b">
        <f t="shared" si="24"/>
        <v>0</v>
      </c>
      <c r="X209" t="b">
        <f t="shared" si="25"/>
        <v>0</v>
      </c>
      <c r="Y209" t="str">
        <f>IF(AND(ExportQuery13[[#This Row],[QuantityScrapped]]&gt;0,ExportQuery13[[#This Row],[ScrapReason]]=""),"TRUE","FALSE")</f>
        <v>FALSE</v>
      </c>
      <c r="Z209" s="4" t="str">
        <f t="shared" si="26"/>
        <v/>
      </c>
      <c r="AA209" s="4" t="str">
        <f t="shared" si="27"/>
        <v>Yes</v>
      </c>
    </row>
    <row r="210" spans="1:27" x14ac:dyDescent="0.25">
      <c r="A210" t="s">
        <v>34</v>
      </c>
      <c r="B210" t="s">
        <v>138</v>
      </c>
      <c r="C210">
        <v>91</v>
      </c>
      <c r="D210" s="1">
        <v>42907</v>
      </c>
      <c r="E210" t="s">
        <v>80</v>
      </c>
      <c r="F210">
        <v>0</v>
      </c>
      <c r="G210">
        <v>110009</v>
      </c>
      <c r="H210" t="s">
        <v>54</v>
      </c>
      <c r="I210">
        <v>35</v>
      </c>
      <c r="J210" t="s">
        <v>37</v>
      </c>
      <c r="K210">
        <v>1154.54</v>
      </c>
      <c r="L210" s="1">
        <v>42907</v>
      </c>
      <c r="M210" t="s">
        <v>80</v>
      </c>
      <c r="N210">
        <v>35</v>
      </c>
      <c r="O210">
        <v>2</v>
      </c>
      <c r="P210" t="s">
        <v>25</v>
      </c>
      <c r="Q210" t="s">
        <v>26</v>
      </c>
      <c r="R210" t="s">
        <v>27</v>
      </c>
      <c r="S210">
        <v>0</v>
      </c>
      <c r="T210" t="b">
        <f t="shared" si="21"/>
        <v>0</v>
      </c>
      <c r="U210" t="str">
        <f t="shared" si="22"/>
        <v>FALSE</v>
      </c>
      <c r="V210" t="b">
        <f t="shared" si="23"/>
        <v>0</v>
      </c>
      <c r="W210" t="b">
        <f t="shared" si="24"/>
        <v>0</v>
      </c>
      <c r="X210" t="b">
        <f t="shared" si="25"/>
        <v>0</v>
      </c>
      <c r="Y210" t="str">
        <f>IF(AND(ExportQuery13[[#This Row],[QuantityScrapped]]&gt;0,ExportQuery13[[#This Row],[ScrapReason]]=""),"TRUE","FALSE")</f>
        <v>FALSE</v>
      </c>
      <c r="Z210" s="4" t="str">
        <f t="shared" si="26"/>
        <v/>
      </c>
      <c r="AA210" s="4" t="str">
        <f t="shared" si="27"/>
        <v>Yes</v>
      </c>
    </row>
    <row r="211" spans="1:27" x14ac:dyDescent="0.25">
      <c r="A211" t="s">
        <v>119</v>
      </c>
      <c r="B211" t="s">
        <v>139</v>
      </c>
      <c r="C211">
        <v>92</v>
      </c>
      <c r="D211" s="1">
        <v>42908</v>
      </c>
      <c r="E211" t="s">
        <v>137</v>
      </c>
      <c r="F211">
        <v>2</v>
      </c>
      <c r="G211">
        <v>180014</v>
      </c>
      <c r="H211" t="s">
        <v>140</v>
      </c>
      <c r="I211">
        <v>103</v>
      </c>
      <c r="J211" t="s">
        <v>23</v>
      </c>
      <c r="K211">
        <v>0.52</v>
      </c>
      <c r="L211" s="1">
        <v>42908</v>
      </c>
      <c r="M211" t="s">
        <v>137</v>
      </c>
      <c r="N211">
        <v>103</v>
      </c>
      <c r="Q211" t="s">
        <v>38</v>
      </c>
      <c r="R211" t="s">
        <v>39</v>
      </c>
      <c r="S211">
        <v>2.5000000000000001E-2</v>
      </c>
      <c r="T211" t="b">
        <f t="shared" si="21"/>
        <v>0</v>
      </c>
      <c r="U211" t="str">
        <f t="shared" si="22"/>
        <v>FALSE</v>
      </c>
      <c r="V211" t="b">
        <f t="shared" si="23"/>
        <v>0</v>
      </c>
      <c r="W211" t="b">
        <f t="shared" si="24"/>
        <v>0</v>
      </c>
      <c r="X211" t="b">
        <f t="shared" si="25"/>
        <v>0</v>
      </c>
      <c r="Y211" t="str">
        <f>IF(AND(ExportQuery13[[#This Row],[QuantityScrapped]]&gt;0,ExportQuery13[[#This Row],[ScrapReason]]=""),"TRUE","FALSE")</f>
        <v>FALSE</v>
      </c>
      <c r="Z211" s="4" t="str">
        <f t="shared" si="26"/>
        <v/>
      </c>
      <c r="AA211" s="4" t="str">
        <f t="shared" si="27"/>
        <v>Yes</v>
      </c>
    </row>
    <row r="212" spans="1:27" x14ac:dyDescent="0.25">
      <c r="A212" t="s">
        <v>34</v>
      </c>
      <c r="B212" t="s">
        <v>35</v>
      </c>
      <c r="C212">
        <v>93</v>
      </c>
      <c r="D212" s="1">
        <v>42909</v>
      </c>
      <c r="E212" t="s">
        <v>103</v>
      </c>
      <c r="F212">
        <v>0</v>
      </c>
      <c r="G212">
        <v>300012</v>
      </c>
      <c r="H212" t="s">
        <v>36</v>
      </c>
      <c r="I212">
        <v>165</v>
      </c>
      <c r="J212" t="s">
        <v>37</v>
      </c>
      <c r="K212">
        <v>65.5</v>
      </c>
      <c r="L212" s="1">
        <v>42909</v>
      </c>
      <c r="M212" t="s">
        <v>103</v>
      </c>
      <c r="N212">
        <v>165</v>
      </c>
      <c r="O212">
        <v>12</v>
      </c>
      <c r="P212" t="s">
        <v>69</v>
      </c>
      <c r="Q212" t="s">
        <v>38</v>
      </c>
      <c r="R212" t="s">
        <v>39</v>
      </c>
      <c r="S212">
        <v>2.5000000000000001E-2</v>
      </c>
      <c r="T212" t="b">
        <f t="shared" si="21"/>
        <v>0</v>
      </c>
      <c r="U212" t="str">
        <f t="shared" si="22"/>
        <v>FALSE</v>
      </c>
      <c r="V212" t="b">
        <f t="shared" si="23"/>
        <v>0</v>
      </c>
      <c r="W212" t="b">
        <f t="shared" si="24"/>
        <v>0</v>
      </c>
      <c r="X212" t="b">
        <f t="shared" si="25"/>
        <v>0</v>
      </c>
      <c r="Y212" t="str">
        <f>IF(AND(ExportQuery13[[#This Row],[QuantityScrapped]]&gt;0,ExportQuery13[[#This Row],[ScrapReason]]=""),"TRUE","FALSE")</f>
        <v>FALSE</v>
      </c>
      <c r="Z212" s="4" t="str">
        <f t="shared" si="26"/>
        <v/>
      </c>
      <c r="AA212" s="4" t="str">
        <f t="shared" si="27"/>
        <v>Yes</v>
      </c>
    </row>
    <row r="213" spans="1:27" x14ac:dyDescent="0.25">
      <c r="A213" t="s">
        <v>34</v>
      </c>
      <c r="B213" t="s">
        <v>35</v>
      </c>
      <c r="C213">
        <v>93</v>
      </c>
      <c r="D213" s="1">
        <v>42909</v>
      </c>
      <c r="E213" t="s">
        <v>103</v>
      </c>
      <c r="F213">
        <v>0</v>
      </c>
      <c r="G213">
        <v>300013</v>
      </c>
      <c r="H213" t="s">
        <v>40</v>
      </c>
      <c r="I213">
        <v>142</v>
      </c>
      <c r="J213" t="s">
        <v>37</v>
      </c>
      <c r="K213">
        <v>150.99</v>
      </c>
      <c r="L213" s="1">
        <v>42909</v>
      </c>
      <c r="M213" t="s">
        <v>103</v>
      </c>
      <c r="N213">
        <v>142</v>
      </c>
      <c r="Q213" t="s">
        <v>38</v>
      </c>
      <c r="R213" t="s">
        <v>39</v>
      </c>
      <c r="S213">
        <v>2.5000000000000001E-2</v>
      </c>
      <c r="T213" t="b">
        <f t="shared" si="21"/>
        <v>0</v>
      </c>
      <c r="U213" t="str">
        <f t="shared" si="22"/>
        <v>FALSE</v>
      </c>
      <c r="V213" t="b">
        <f t="shared" si="23"/>
        <v>0</v>
      </c>
      <c r="W213" t="b">
        <f t="shared" si="24"/>
        <v>0</v>
      </c>
      <c r="X213" t="b">
        <f t="shared" si="25"/>
        <v>0</v>
      </c>
      <c r="Y213" t="str">
        <f>IF(AND(ExportQuery13[[#This Row],[QuantityScrapped]]&gt;0,ExportQuery13[[#This Row],[ScrapReason]]=""),"TRUE","FALSE")</f>
        <v>FALSE</v>
      </c>
      <c r="Z213" s="4" t="str">
        <f t="shared" si="26"/>
        <v/>
      </c>
      <c r="AA213" s="4" t="str">
        <f t="shared" si="27"/>
        <v>Yes</v>
      </c>
    </row>
    <row r="214" spans="1:27" x14ac:dyDescent="0.25">
      <c r="A214" t="s">
        <v>34</v>
      </c>
      <c r="B214" t="s">
        <v>35</v>
      </c>
      <c r="C214">
        <v>93</v>
      </c>
      <c r="D214" s="1">
        <v>42909</v>
      </c>
      <c r="E214" t="s">
        <v>103</v>
      </c>
      <c r="F214">
        <v>0</v>
      </c>
      <c r="G214">
        <v>300014</v>
      </c>
      <c r="H214" t="s">
        <v>42</v>
      </c>
      <c r="I214">
        <v>182</v>
      </c>
      <c r="J214" t="s">
        <v>37</v>
      </c>
      <c r="K214">
        <v>204.54</v>
      </c>
      <c r="L214" s="1">
        <v>42909</v>
      </c>
      <c r="M214" t="s">
        <v>103</v>
      </c>
      <c r="N214">
        <v>180</v>
      </c>
      <c r="Q214" t="s">
        <v>38</v>
      </c>
      <c r="R214" t="s">
        <v>39</v>
      </c>
      <c r="S214">
        <v>2.5000000000000001E-2</v>
      </c>
      <c r="T214" t="b">
        <f t="shared" si="21"/>
        <v>0</v>
      </c>
      <c r="U214" t="str">
        <f t="shared" si="22"/>
        <v>FALSE</v>
      </c>
      <c r="V214" t="b">
        <f t="shared" si="23"/>
        <v>0</v>
      </c>
      <c r="W214" t="b">
        <f t="shared" si="24"/>
        <v>0</v>
      </c>
      <c r="X214" t="b">
        <f t="shared" si="25"/>
        <v>0</v>
      </c>
      <c r="Y214" t="str">
        <f>IF(AND(ExportQuery13[[#This Row],[QuantityScrapped]]&gt;0,ExportQuery13[[#This Row],[ScrapReason]]=""),"TRUE","FALSE")</f>
        <v>FALSE</v>
      </c>
      <c r="Z214" s="4" t="str">
        <f t="shared" si="26"/>
        <v/>
      </c>
      <c r="AA214" s="4" t="str">
        <f t="shared" si="27"/>
        <v>Yes</v>
      </c>
    </row>
    <row r="215" spans="1:27" x14ac:dyDescent="0.25">
      <c r="A215" t="s">
        <v>43</v>
      </c>
      <c r="B215" t="s">
        <v>44</v>
      </c>
      <c r="C215">
        <v>94</v>
      </c>
      <c r="D215" s="1">
        <v>42910</v>
      </c>
      <c r="E215" t="s">
        <v>45</v>
      </c>
      <c r="F215">
        <v>1</v>
      </c>
      <c r="G215">
        <v>110010</v>
      </c>
      <c r="H215" t="s">
        <v>55</v>
      </c>
      <c r="I215">
        <v>183</v>
      </c>
      <c r="J215" t="s">
        <v>37</v>
      </c>
      <c r="K215">
        <v>1154.54</v>
      </c>
      <c r="L215" s="1">
        <v>42910</v>
      </c>
      <c r="M215" t="s">
        <v>45</v>
      </c>
      <c r="N215">
        <v>150</v>
      </c>
      <c r="Q215" t="s">
        <v>26</v>
      </c>
      <c r="R215" t="s">
        <v>27</v>
      </c>
      <c r="S215">
        <v>0</v>
      </c>
      <c r="T215" t="b">
        <f t="shared" si="21"/>
        <v>0</v>
      </c>
      <c r="U215" t="str">
        <f t="shared" si="22"/>
        <v>FALSE</v>
      </c>
      <c r="V215" t="b">
        <f t="shared" si="23"/>
        <v>0</v>
      </c>
      <c r="W215" t="b">
        <f t="shared" si="24"/>
        <v>0</v>
      </c>
      <c r="X215" t="b">
        <f t="shared" si="25"/>
        <v>0</v>
      </c>
      <c r="Y215" t="str">
        <f>IF(AND(ExportQuery13[[#This Row],[QuantityScrapped]]&gt;0,ExportQuery13[[#This Row],[ScrapReason]]=""),"TRUE","FALSE")</f>
        <v>FALSE</v>
      </c>
      <c r="Z215" s="4" t="str">
        <f t="shared" si="26"/>
        <v/>
      </c>
      <c r="AA215" s="4" t="str">
        <f t="shared" si="27"/>
        <v>Yes</v>
      </c>
    </row>
    <row r="216" spans="1:27" x14ac:dyDescent="0.25">
      <c r="A216" t="s">
        <v>56</v>
      </c>
      <c r="B216" t="s">
        <v>57</v>
      </c>
      <c r="C216">
        <v>95</v>
      </c>
      <c r="D216" s="1">
        <v>42912</v>
      </c>
      <c r="E216" t="s">
        <v>47</v>
      </c>
      <c r="F216">
        <v>0</v>
      </c>
      <c r="G216">
        <v>500021</v>
      </c>
      <c r="H216" t="s">
        <v>60</v>
      </c>
      <c r="I216">
        <v>169</v>
      </c>
      <c r="J216" t="s">
        <v>37</v>
      </c>
      <c r="K216">
        <v>799.99</v>
      </c>
      <c r="L216" s="1">
        <v>42911</v>
      </c>
      <c r="M216" t="s">
        <v>47</v>
      </c>
      <c r="N216">
        <v>169</v>
      </c>
      <c r="Q216" t="s">
        <v>26</v>
      </c>
      <c r="R216" t="s">
        <v>27</v>
      </c>
      <c r="S216">
        <v>0</v>
      </c>
      <c r="T216" t="b">
        <f t="shared" si="21"/>
        <v>0</v>
      </c>
      <c r="U216" t="str">
        <f t="shared" si="22"/>
        <v>FALSE</v>
      </c>
      <c r="V216" t="b">
        <f t="shared" si="23"/>
        <v>0</v>
      </c>
      <c r="W216" t="b">
        <f t="shared" si="24"/>
        <v>0</v>
      </c>
      <c r="X216" t="b">
        <f t="shared" si="25"/>
        <v>0</v>
      </c>
      <c r="Y216" t="str">
        <f>IF(AND(ExportQuery13[[#This Row],[QuantityScrapped]]&gt;0,ExportQuery13[[#This Row],[ScrapReason]]=""),"TRUE","FALSE")</f>
        <v>FALSE</v>
      </c>
      <c r="Z216" s="4" t="str">
        <f t="shared" si="26"/>
        <v/>
      </c>
      <c r="AA216" s="4" t="str">
        <f t="shared" si="27"/>
        <v>Yes</v>
      </c>
    </row>
    <row r="217" spans="1:27" x14ac:dyDescent="0.25">
      <c r="A217" t="s">
        <v>34</v>
      </c>
      <c r="B217" t="s">
        <v>62</v>
      </c>
      <c r="C217">
        <v>96</v>
      </c>
      <c r="D217" s="1">
        <v>42915</v>
      </c>
      <c r="E217" t="s">
        <v>67</v>
      </c>
      <c r="F217">
        <v>0</v>
      </c>
      <c r="G217">
        <v>500025</v>
      </c>
      <c r="H217" t="s">
        <v>68</v>
      </c>
      <c r="I217">
        <v>64</v>
      </c>
      <c r="J217" t="s">
        <v>37</v>
      </c>
      <c r="K217">
        <v>250</v>
      </c>
      <c r="L217" s="1">
        <v>42912</v>
      </c>
      <c r="M217" t="s">
        <v>141</v>
      </c>
      <c r="N217">
        <v>64</v>
      </c>
      <c r="Q217" t="s">
        <v>26</v>
      </c>
      <c r="R217" t="s">
        <v>27</v>
      </c>
      <c r="S217">
        <v>0</v>
      </c>
      <c r="T217" t="b">
        <f t="shared" si="21"/>
        <v>0</v>
      </c>
      <c r="U217" t="str">
        <f t="shared" si="22"/>
        <v>FALSE</v>
      </c>
      <c r="V217" t="b">
        <f t="shared" si="23"/>
        <v>0</v>
      </c>
      <c r="W217" t="b">
        <f t="shared" si="24"/>
        <v>0</v>
      </c>
      <c r="X217" t="b">
        <f t="shared" si="25"/>
        <v>0</v>
      </c>
      <c r="Y217" t="str">
        <f>IF(AND(ExportQuery13[[#This Row],[QuantityScrapped]]&gt;0,ExportQuery13[[#This Row],[ScrapReason]]=""),"TRUE","FALSE")</f>
        <v>FALSE</v>
      </c>
      <c r="Z217" s="4" t="str">
        <f t="shared" si="26"/>
        <v/>
      </c>
      <c r="AA217" s="4" t="str">
        <f t="shared" si="27"/>
        <v>Yes</v>
      </c>
    </row>
    <row r="218" spans="1:27" x14ac:dyDescent="0.25">
      <c r="A218" t="s">
        <v>28</v>
      </c>
      <c r="B218" t="s">
        <v>29</v>
      </c>
      <c r="C218">
        <v>97</v>
      </c>
      <c r="D218" s="1">
        <v>42903</v>
      </c>
      <c r="E218" t="s">
        <v>21</v>
      </c>
      <c r="F218">
        <v>0</v>
      </c>
      <c r="G218">
        <v>800056</v>
      </c>
      <c r="H218" t="s">
        <v>94</v>
      </c>
      <c r="I218">
        <v>66</v>
      </c>
      <c r="J218" t="s">
        <v>31</v>
      </c>
      <c r="K218">
        <v>3.5</v>
      </c>
      <c r="L218" s="1">
        <v>42905</v>
      </c>
      <c r="M218" t="s">
        <v>21</v>
      </c>
      <c r="N218">
        <v>66</v>
      </c>
      <c r="Q218" t="s">
        <v>32</v>
      </c>
      <c r="R218" t="s">
        <v>33</v>
      </c>
      <c r="S218">
        <v>0.05</v>
      </c>
      <c r="T218" t="b">
        <f t="shared" si="21"/>
        <v>0</v>
      </c>
      <c r="U218" t="str">
        <f t="shared" si="22"/>
        <v>FALSE</v>
      </c>
      <c r="V218" t="b">
        <f t="shared" si="23"/>
        <v>0</v>
      </c>
      <c r="W218" t="b">
        <f t="shared" si="24"/>
        <v>0</v>
      </c>
      <c r="X218" t="b">
        <f t="shared" si="25"/>
        <v>0</v>
      </c>
      <c r="Y218" t="str">
        <f>IF(AND(ExportQuery13[[#This Row],[QuantityScrapped]]&gt;0,ExportQuery13[[#This Row],[ScrapReason]]=""),"TRUE","FALSE")</f>
        <v>FALSE</v>
      </c>
      <c r="Z218" s="4" t="str">
        <f t="shared" si="26"/>
        <v/>
      </c>
      <c r="AA218" s="4" t="str">
        <f t="shared" si="27"/>
        <v>Yes</v>
      </c>
    </row>
    <row r="219" spans="1:27" x14ac:dyDescent="0.25">
      <c r="A219" t="s">
        <v>70</v>
      </c>
      <c r="B219" t="s">
        <v>122</v>
      </c>
      <c r="C219">
        <v>98</v>
      </c>
      <c r="D219" s="1">
        <v>42904</v>
      </c>
      <c r="E219" t="s">
        <v>24</v>
      </c>
      <c r="F219">
        <v>0</v>
      </c>
      <c r="G219">
        <v>100022</v>
      </c>
      <c r="H219" t="s">
        <v>123</v>
      </c>
      <c r="I219">
        <v>143</v>
      </c>
      <c r="J219" t="s">
        <v>74</v>
      </c>
      <c r="K219">
        <v>4.99</v>
      </c>
      <c r="L219" s="1">
        <v>42904</v>
      </c>
      <c r="M219" t="s">
        <v>24</v>
      </c>
      <c r="N219">
        <v>143</v>
      </c>
      <c r="Q219" t="s">
        <v>32</v>
      </c>
      <c r="R219" t="s">
        <v>33</v>
      </c>
      <c r="S219">
        <v>0.05</v>
      </c>
      <c r="T219" t="b">
        <f t="shared" si="21"/>
        <v>0</v>
      </c>
      <c r="U219" t="str">
        <f t="shared" si="22"/>
        <v>FALSE</v>
      </c>
      <c r="V219" t="b">
        <f t="shared" si="23"/>
        <v>0</v>
      </c>
      <c r="W219" t="b">
        <f t="shared" si="24"/>
        <v>0</v>
      </c>
      <c r="X219" t="b">
        <f t="shared" si="25"/>
        <v>0</v>
      </c>
      <c r="Y219" t="str">
        <f>IF(AND(ExportQuery13[[#This Row],[QuantityScrapped]]&gt;0,ExportQuery13[[#This Row],[ScrapReason]]=""),"TRUE","FALSE")</f>
        <v>FALSE</v>
      </c>
      <c r="Z219" s="4" t="str">
        <f t="shared" si="26"/>
        <v/>
      </c>
      <c r="AA219" s="4" t="str">
        <f t="shared" si="27"/>
        <v>Yes</v>
      </c>
    </row>
    <row r="220" spans="1:27" x14ac:dyDescent="0.25">
      <c r="A220" t="s">
        <v>70</v>
      </c>
      <c r="B220" t="s">
        <v>122</v>
      </c>
      <c r="C220">
        <v>98</v>
      </c>
      <c r="D220" s="1">
        <v>42904</v>
      </c>
      <c r="E220" t="s">
        <v>24</v>
      </c>
      <c r="F220">
        <v>0</v>
      </c>
      <c r="G220">
        <v>100023</v>
      </c>
      <c r="H220" t="s">
        <v>124</v>
      </c>
      <c r="I220">
        <v>10</v>
      </c>
      <c r="J220" t="s">
        <v>74</v>
      </c>
      <c r="K220">
        <v>3.99</v>
      </c>
      <c r="L220" s="1">
        <v>42904</v>
      </c>
      <c r="M220" t="s">
        <v>24</v>
      </c>
      <c r="N220">
        <v>10</v>
      </c>
      <c r="Q220" t="s">
        <v>38</v>
      </c>
      <c r="R220" t="s">
        <v>39</v>
      </c>
      <c r="S220">
        <v>2.5000000000000001E-2</v>
      </c>
      <c r="T220" t="b">
        <f t="shared" si="21"/>
        <v>0</v>
      </c>
      <c r="U220" t="str">
        <f t="shared" si="22"/>
        <v>FALSE</v>
      </c>
      <c r="V220" t="b">
        <f t="shared" si="23"/>
        <v>0</v>
      </c>
      <c r="W220" t="b">
        <f t="shared" si="24"/>
        <v>0</v>
      </c>
      <c r="X220" t="b">
        <f t="shared" si="25"/>
        <v>0</v>
      </c>
      <c r="Y220" t="str">
        <f>IF(AND(ExportQuery13[[#This Row],[QuantityScrapped]]&gt;0,ExportQuery13[[#This Row],[ScrapReason]]=""),"TRUE","FALSE")</f>
        <v>FALSE</v>
      </c>
      <c r="Z220" s="4" t="str">
        <f t="shared" si="26"/>
        <v/>
      </c>
      <c r="AA220" s="4" t="str">
        <f t="shared" si="27"/>
        <v>Yes</v>
      </c>
    </row>
    <row r="221" spans="1:27" x14ac:dyDescent="0.25">
      <c r="A221" t="s">
        <v>70</v>
      </c>
      <c r="B221" t="s">
        <v>122</v>
      </c>
      <c r="C221">
        <v>98</v>
      </c>
      <c r="D221" s="1">
        <v>42904</v>
      </c>
      <c r="E221" t="s">
        <v>24</v>
      </c>
      <c r="F221">
        <v>0</v>
      </c>
      <c r="G221">
        <v>100024</v>
      </c>
      <c r="H221" t="s">
        <v>125</v>
      </c>
      <c r="I221">
        <v>74</v>
      </c>
      <c r="J221" t="s">
        <v>74</v>
      </c>
      <c r="K221">
        <v>5.99</v>
      </c>
      <c r="L221" s="1">
        <v>42904</v>
      </c>
      <c r="M221" t="s">
        <v>24</v>
      </c>
      <c r="N221">
        <v>74</v>
      </c>
      <c r="Q221" t="s">
        <v>38</v>
      </c>
      <c r="R221" t="s">
        <v>39</v>
      </c>
      <c r="S221">
        <v>2.5000000000000001E-2</v>
      </c>
      <c r="T221" t="b">
        <f t="shared" si="21"/>
        <v>0</v>
      </c>
      <c r="U221" t="str">
        <f t="shared" si="22"/>
        <v>TRUE</v>
      </c>
      <c r="V221" t="b">
        <f t="shared" si="23"/>
        <v>0</v>
      </c>
      <c r="W221" t="b">
        <f t="shared" si="24"/>
        <v>0</v>
      </c>
      <c r="X221" t="b">
        <f t="shared" si="25"/>
        <v>0</v>
      </c>
      <c r="Y221" t="str">
        <f>IF(AND(ExportQuery13[[#This Row],[QuantityScrapped]]&gt;0,ExportQuery13[[#This Row],[ScrapReason]]=""),"TRUE","FALSE")</f>
        <v>FALSE</v>
      </c>
      <c r="Z221" s="4" t="str">
        <f t="shared" si="26"/>
        <v/>
      </c>
      <c r="AA221" s="4" t="str">
        <f t="shared" si="27"/>
        <v>Yes</v>
      </c>
    </row>
    <row r="222" spans="1:27" x14ac:dyDescent="0.25">
      <c r="A222" t="s">
        <v>70</v>
      </c>
      <c r="B222" t="s">
        <v>122</v>
      </c>
      <c r="C222">
        <v>98</v>
      </c>
      <c r="D222" s="1">
        <v>42904</v>
      </c>
      <c r="E222" t="s">
        <v>24</v>
      </c>
      <c r="F222">
        <v>0</v>
      </c>
      <c r="G222">
        <v>100025</v>
      </c>
      <c r="H222" t="s">
        <v>126</v>
      </c>
      <c r="I222">
        <v>199</v>
      </c>
      <c r="J222" t="s">
        <v>74</v>
      </c>
      <c r="K222">
        <v>6.99</v>
      </c>
      <c r="L222" s="1">
        <v>42904</v>
      </c>
      <c r="M222" t="s">
        <v>24</v>
      </c>
      <c r="N222">
        <v>199</v>
      </c>
      <c r="Q222" t="s">
        <v>38</v>
      </c>
      <c r="R222" t="s">
        <v>39</v>
      </c>
      <c r="S222">
        <v>2.5000000000000001E-2</v>
      </c>
      <c r="T222" t="b">
        <f t="shared" si="21"/>
        <v>0</v>
      </c>
      <c r="U222" t="str">
        <f t="shared" si="22"/>
        <v>FALSE</v>
      </c>
      <c r="V222" t="b">
        <f t="shared" si="23"/>
        <v>0</v>
      </c>
      <c r="W222" t="b">
        <f t="shared" si="24"/>
        <v>0</v>
      </c>
      <c r="X222" t="b">
        <f t="shared" si="25"/>
        <v>0</v>
      </c>
      <c r="Y222" t="str">
        <f>IF(AND(ExportQuery13[[#This Row],[QuantityScrapped]]&gt;0,ExportQuery13[[#This Row],[ScrapReason]]=""),"TRUE","FALSE")</f>
        <v>FALSE</v>
      </c>
      <c r="Z222" s="4" t="str">
        <f t="shared" si="26"/>
        <v/>
      </c>
      <c r="AA222" s="4" t="str">
        <f t="shared" si="27"/>
        <v>Yes</v>
      </c>
    </row>
    <row r="223" spans="1:27" x14ac:dyDescent="0.25">
      <c r="A223" t="s">
        <v>70</v>
      </c>
      <c r="B223" t="s">
        <v>71</v>
      </c>
      <c r="C223">
        <v>99</v>
      </c>
      <c r="D223" s="1">
        <v>42905</v>
      </c>
      <c r="E223" t="s">
        <v>21</v>
      </c>
      <c r="F223">
        <v>0</v>
      </c>
      <c r="G223">
        <v>100027</v>
      </c>
      <c r="H223" t="s">
        <v>75</v>
      </c>
      <c r="I223">
        <v>18</v>
      </c>
      <c r="J223" t="s">
        <v>74</v>
      </c>
      <c r="K223">
        <v>0.99</v>
      </c>
      <c r="L223" s="1">
        <v>42905</v>
      </c>
      <c r="M223" t="s">
        <v>21</v>
      </c>
      <c r="N223">
        <v>18</v>
      </c>
      <c r="Q223" t="s">
        <v>38</v>
      </c>
      <c r="R223" t="s">
        <v>39</v>
      </c>
      <c r="S223">
        <v>2.5000000000000001E-2</v>
      </c>
      <c r="T223" t="b">
        <f t="shared" si="21"/>
        <v>0</v>
      </c>
      <c r="U223" t="str">
        <f t="shared" si="22"/>
        <v>FALSE</v>
      </c>
      <c r="V223" t="b">
        <f t="shared" si="23"/>
        <v>0</v>
      </c>
      <c r="W223" t="b">
        <f t="shared" si="24"/>
        <v>0</v>
      </c>
      <c r="X223" t="b">
        <f t="shared" si="25"/>
        <v>0</v>
      </c>
      <c r="Y223" t="str">
        <f>IF(AND(ExportQuery13[[#This Row],[QuantityScrapped]]&gt;0,ExportQuery13[[#This Row],[ScrapReason]]=""),"TRUE","FALSE")</f>
        <v>FALSE</v>
      </c>
      <c r="Z223" s="4" t="str">
        <f t="shared" si="26"/>
        <v/>
      </c>
      <c r="AA223" s="4" t="str">
        <f t="shared" si="27"/>
        <v>Yes</v>
      </c>
    </row>
    <row r="224" spans="1:27" x14ac:dyDescent="0.25">
      <c r="A224" t="s">
        <v>70</v>
      </c>
      <c r="B224" t="s">
        <v>71</v>
      </c>
      <c r="C224">
        <v>99</v>
      </c>
      <c r="D224" s="1">
        <v>42905</v>
      </c>
      <c r="E224" t="s">
        <v>21</v>
      </c>
      <c r="F224">
        <v>0</v>
      </c>
      <c r="G224">
        <v>100028</v>
      </c>
      <c r="H224" t="s">
        <v>76</v>
      </c>
      <c r="I224">
        <v>136</v>
      </c>
      <c r="J224" t="s">
        <v>74</v>
      </c>
      <c r="K224">
        <v>0.99</v>
      </c>
      <c r="L224" s="1">
        <v>42905</v>
      </c>
      <c r="M224" t="s">
        <v>21</v>
      </c>
      <c r="N224">
        <v>100</v>
      </c>
      <c r="Q224" t="s">
        <v>38</v>
      </c>
      <c r="R224" t="s">
        <v>39</v>
      </c>
      <c r="S224">
        <v>2.5000000000000001E-2</v>
      </c>
      <c r="T224" t="b">
        <f t="shared" si="21"/>
        <v>0</v>
      </c>
      <c r="U224" t="str">
        <f t="shared" si="22"/>
        <v>FALSE</v>
      </c>
      <c r="V224" t="b">
        <f t="shared" si="23"/>
        <v>0</v>
      </c>
      <c r="W224" t="b">
        <f t="shared" si="24"/>
        <v>0</v>
      </c>
      <c r="X224" t="b">
        <f t="shared" si="25"/>
        <v>0</v>
      </c>
      <c r="Y224" t="str">
        <f>IF(AND(ExportQuery13[[#This Row],[QuantityScrapped]]&gt;0,ExportQuery13[[#This Row],[ScrapReason]]=""),"TRUE","FALSE")</f>
        <v>FALSE</v>
      </c>
      <c r="Z224" s="4" t="str">
        <f t="shared" si="26"/>
        <v/>
      </c>
      <c r="AA224" s="4" t="str">
        <f t="shared" si="27"/>
        <v>Yes</v>
      </c>
    </row>
    <row r="225" spans="1:27" x14ac:dyDescent="0.25">
      <c r="A225" t="s">
        <v>70</v>
      </c>
      <c r="B225" t="s">
        <v>71</v>
      </c>
      <c r="C225">
        <v>99</v>
      </c>
      <c r="D225" s="1">
        <v>42905</v>
      </c>
      <c r="E225" t="s">
        <v>21</v>
      </c>
      <c r="F225">
        <v>0</v>
      </c>
      <c r="G225">
        <v>100029</v>
      </c>
      <c r="H225" t="s">
        <v>77</v>
      </c>
      <c r="I225">
        <v>140</v>
      </c>
      <c r="J225" t="s">
        <v>74</v>
      </c>
      <c r="K225">
        <v>1.1499999999999999</v>
      </c>
      <c r="L225" s="1">
        <v>42905</v>
      </c>
      <c r="M225" t="s">
        <v>21</v>
      </c>
      <c r="N225">
        <v>140</v>
      </c>
      <c r="Q225" t="s">
        <v>38</v>
      </c>
      <c r="R225" t="s">
        <v>39</v>
      </c>
      <c r="S225">
        <v>2.5000000000000001E-2</v>
      </c>
      <c r="T225" t="b">
        <f t="shared" si="21"/>
        <v>0</v>
      </c>
      <c r="U225" t="str">
        <f t="shared" si="22"/>
        <v>FALSE</v>
      </c>
      <c r="V225" t="b">
        <f t="shared" si="23"/>
        <v>0</v>
      </c>
      <c r="W225" t="b">
        <f t="shared" si="24"/>
        <v>0</v>
      </c>
      <c r="X225" t="b">
        <f t="shared" si="25"/>
        <v>0</v>
      </c>
      <c r="Y225" t="str">
        <f>IF(AND(ExportQuery13[[#This Row],[QuantityScrapped]]&gt;0,ExportQuery13[[#This Row],[ScrapReason]]=""),"TRUE","FALSE")</f>
        <v>FALSE</v>
      </c>
      <c r="Z225" s="4" t="str">
        <f t="shared" si="26"/>
        <v/>
      </c>
      <c r="AA225" s="4" t="str">
        <f t="shared" si="27"/>
        <v>Yes</v>
      </c>
    </row>
    <row r="226" spans="1:27" x14ac:dyDescent="0.25">
      <c r="A226" t="s">
        <v>70</v>
      </c>
      <c r="B226" t="s">
        <v>145</v>
      </c>
      <c r="C226">
        <v>100</v>
      </c>
      <c r="D226" s="1">
        <v>42906</v>
      </c>
      <c r="E226" t="s">
        <v>47</v>
      </c>
      <c r="F226">
        <v>0</v>
      </c>
      <c r="G226">
        <v>100034</v>
      </c>
      <c r="H226" t="s">
        <v>146</v>
      </c>
      <c r="I226">
        <v>94</v>
      </c>
      <c r="J226" t="s">
        <v>74</v>
      </c>
      <c r="K226">
        <v>2.99</v>
      </c>
      <c r="L226" s="1">
        <v>42908</v>
      </c>
      <c r="M226" t="s">
        <v>47</v>
      </c>
      <c r="N226">
        <v>94</v>
      </c>
      <c r="Q226" t="s">
        <v>38</v>
      </c>
      <c r="R226" t="s">
        <v>39</v>
      </c>
      <c r="S226">
        <v>2.5000000000000001E-2</v>
      </c>
      <c r="T226" t="b">
        <f t="shared" si="21"/>
        <v>0</v>
      </c>
      <c r="U226" t="str">
        <f t="shared" si="22"/>
        <v>FALSE</v>
      </c>
      <c r="V226" t="b">
        <f t="shared" si="23"/>
        <v>0</v>
      </c>
      <c r="W226" t="b">
        <f t="shared" si="24"/>
        <v>0</v>
      </c>
      <c r="X226" t="b">
        <f t="shared" si="25"/>
        <v>0</v>
      </c>
      <c r="Y226" t="str">
        <f>IF(AND(ExportQuery13[[#This Row],[QuantityScrapped]]&gt;0,ExportQuery13[[#This Row],[ScrapReason]]=""),"TRUE","FALSE")</f>
        <v>FALSE</v>
      </c>
      <c r="Z226" s="4" t="str">
        <f t="shared" si="26"/>
        <v/>
      </c>
      <c r="AA226" s="4" t="str">
        <f t="shared" si="27"/>
        <v>Yes</v>
      </c>
    </row>
    <row r="227" spans="1:27" x14ac:dyDescent="0.25">
      <c r="A227" t="s">
        <v>70</v>
      </c>
      <c r="B227" t="s">
        <v>145</v>
      </c>
      <c r="C227">
        <v>100</v>
      </c>
      <c r="D227" s="1">
        <v>42906</v>
      </c>
      <c r="E227" t="s">
        <v>47</v>
      </c>
      <c r="F227">
        <v>0</v>
      </c>
      <c r="G227">
        <v>100035</v>
      </c>
      <c r="H227" t="s">
        <v>147</v>
      </c>
      <c r="I227">
        <v>69</v>
      </c>
      <c r="J227" t="s">
        <v>74</v>
      </c>
      <c r="K227">
        <v>175.21</v>
      </c>
      <c r="L227" s="1">
        <v>42908</v>
      </c>
      <c r="M227" t="s">
        <v>47</v>
      </c>
      <c r="N227">
        <v>69</v>
      </c>
      <c r="Q227" t="s">
        <v>38</v>
      </c>
      <c r="R227" t="s">
        <v>39</v>
      </c>
      <c r="S227">
        <v>2.5000000000000001E-2</v>
      </c>
      <c r="T227" t="b">
        <f t="shared" si="21"/>
        <v>0</v>
      </c>
      <c r="U227" t="str">
        <f t="shared" si="22"/>
        <v>FALSE</v>
      </c>
      <c r="V227" t="b">
        <f t="shared" si="23"/>
        <v>0</v>
      </c>
      <c r="W227" t="b">
        <f t="shared" si="24"/>
        <v>0</v>
      </c>
      <c r="X227" t="b">
        <f t="shared" si="25"/>
        <v>0</v>
      </c>
      <c r="Y227" t="str">
        <f>IF(AND(ExportQuery13[[#This Row],[QuantityScrapped]]&gt;0,ExportQuery13[[#This Row],[ScrapReason]]=""),"TRUE","FALSE")</f>
        <v>FALSE</v>
      </c>
      <c r="Z227" s="4" t="str">
        <f t="shared" si="26"/>
        <v/>
      </c>
      <c r="AA227" s="4" t="str">
        <f t="shared" si="27"/>
        <v>Yes</v>
      </c>
    </row>
    <row r="228" spans="1:27" x14ac:dyDescent="0.25">
      <c r="A228" t="s">
        <v>43</v>
      </c>
      <c r="B228" t="s">
        <v>148</v>
      </c>
      <c r="C228">
        <v>101</v>
      </c>
      <c r="D228" s="1">
        <v>42907</v>
      </c>
      <c r="E228" t="s">
        <v>47</v>
      </c>
      <c r="F228">
        <v>1</v>
      </c>
      <c r="G228">
        <v>110002</v>
      </c>
      <c r="H228" t="s">
        <v>46</v>
      </c>
      <c r="I228">
        <v>12</v>
      </c>
      <c r="J228" t="s">
        <v>37</v>
      </c>
      <c r="K228">
        <v>854</v>
      </c>
      <c r="L228" s="1">
        <v>42907</v>
      </c>
      <c r="M228" t="s">
        <v>47</v>
      </c>
      <c r="N228">
        <v>12</v>
      </c>
      <c r="Q228" t="s">
        <v>26</v>
      </c>
      <c r="R228" t="s">
        <v>27</v>
      </c>
      <c r="S228">
        <v>0</v>
      </c>
      <c r="T228" t="b">
        <f t="shared" si="21"/>
        <v>0</v>
      </c>
      <c r="U228" t="str">
        <f t="shared" si="22"/>
        <v>FALSE</v>
      </c>
      <c r="V228" t="b">
        <f t="shared" si="23"/>
        <v>0</v>
      </c>
      <c r="W228" t="b">
        <f t="shared" si="24"/>
        <v>0</v>
      </c>
      <c r="X228" t="b">
        <f t="shared" si="25"/>
        <v>0</v>
      </c>
      <c r="Y228" t="str">
        <f>IF(AND(ExportQuery13[[#This Row],[QuantityScrapped]]&gt;0,ExportQuery13[[#This Row],[ScrapReason]]=""),"TRUE","FALSE")</f>
        <v>FALSE</v>
      </c>
      <c r="Z228" s="4" t="str">
        <f t="shared" si="26"/>
        <v/>
      </c>
      <c r="AA228" s="4" t="str">
        <f t="shared" si="27"/>
        <v>Yes</v>
      </c>
    </row>
    <row r="229" spans="1:27" x14ac:dyDescent="0.25">
      <c r="A229" t="s">
        <v>43</v>
      </c>
      <c r="B229" t="s">
        <v>148</v>
      </c>
      <c r="C229">
        <v>101</v>
      </c>
      <c r="D229" s="1">
        <v>42907</v>
      </c>
      <c r="E229" t="s">
        <v>47</v>
      </c>
      <c r="F229">
        <v>1</v>
      </c>
      <c r="G229">
        <v>110003</v>
      </c>
      <c r="H229" t="s">
        <v>48</v>
      </c>
      <c r="I229">
        <v>141</v>
      </c>
      <c r="J229" t="s">
        <v>37</v>
      </c>
      <c r="K229">
        <v>654</v>
      </c>
      <c r="L229" s="1">
        <v>42907</v>
      </c>
      <c r="M229" t="s">
        <v>47</v>
      </c>
      <c r="N229">
        <v>141</v>
      </c>
      <c r="Q229" t="s">
        <v>26</v>
      </c>
      <c r="R229" t="s">
        <v>27</v>
      </c>
      <c r="S229">
        <v>0</v>
      </c>
      <c r="T229" t="b">
        <f t="shared" si="21"/>
        <v>0</v>
      </c>
      <c r="U229" t="str">
        <f t="shared" si="22"/>
        <v>FALSE</v>
      </c>
      <c r="V229" t="b">
        <f t="shared" si="23"/>
        <v>0</v>
      </c>
      <c r="W229" t="b">
        <f t="shared" si="24"/>
        <v>0</v>
      </c>
      <c r="X229" t="b">
        <f t="shared" si="25"/>
        <v>0</v>
      </c>
      <c r="Y229" t="str">
        <f>IF(AND(ExportQuery13[[#This Row],[QuantityScrapped]]&gt;0,ExportQuery13[[#This Row],[ScrapReason]]=""),"TRUE","FALSE")</f>
        <v>FALSE</v>
      </c>
      <c r="Z229" s="4" t="str">
        <f t="shared" si="26"/>
        <v/>
      </c>
      <c r="AA229" s="4" t="str">
        <f t="shared" si="27"/>
        <v>Yes</v>
      </c>
    </row>
    <row r="230" spans="1:27" x14ac:dyDescent="0.25">
      <c r="A230" t="s">
        <v>43</v>
      </c>
      <c r="B230" t="s">
        <v>148</v>
      </c>
      <c r="C230">
        <v>101</v>
      </c>
      <c r="D230" s="1">
        <v>42907</v>
      </c>
      <c r="E230" t="s">
        <v>47</v>
      </c>
      <c r="F230">
        <v>1</v>
      </c>
      <c r="G230">
        <v>110004</v>
      </c>
      <c r="H230" t="s">
        <v>49</v>
      </c>
      <c r="I230">
        <v>151</v>
      </c>
      <c r="J230" t="s">
        <v>37</v>
      </c>
      <c r="K230">
        <v>654</v>
      </c>
      <c r="L230" s="1">
        <v>42907</v>
      </c>
      <c r="M230" t="s">
        <v>103</v>
      </c>
      <c r="N230">
        <v>151</v>
      </c>
      <c r="Q230" t="s">
        <v>26</v>
      </c>
      <c r="R230" t="s">
        <v>27</v>
      </c>
      <c r="S230">
        <v>0</v>
      </c>
      <c r="T230" t="b">
        <f t="shared" si="21"/>
        <v>0</v>
      </c>
      <c r="U230" t="str">
        <f t="shared" si="22"/>
        <v>FALSE</v>
      </c>
      <c r="V230" t="b">
        <f t="shared" si="23"/>
        <v>0</v>
      </c>
      <c r="W230" t="b">
        <f t="shared" si="24"/>
        <v>0</v>
      </c>
      <c r="X230" t="b">
        <f t="shared" si="25"/>
        <v>0</v>
      </c>
      <c r="Y230" t="str">
        <f>IF(AND(ExportQuery13[[#This Row],[QuantityScrapped]]&gt;0,ExportQuery13[[#This Row],[ScrapReason]]=""),"TRUE","FALSE")</f>
        <v>FALSE</v>
      </c>
      <c r="Z230" s="4" t="str">
        <f t="shared" si="26"/>
        <v/>
      </c>
      <c r="AA230" s="4" t="str">
        <f t="shared" si="27"/>
        <v>Yes</v>
      </c>
    </row>
    <row r="231" spans="1:27" x14ac:dyDescent="0.25">
      <c r="A231" t="s">
        <v>56</v>
      </c>
      <c r="B231" t="s">
        <v>79</v>
      </c>
      <c r="C231">
        <v>102</v>
      </c>
      <c r="D231" s="1">
        <v>42908</v>
      </c>
      <c r="E231" t="s">
        <v>47</v>
      </c>
      <c r="F231">
        <v>0</v>
      </c>
      <c r="G231">
        <v>500011</v>
      </c>
      <c r="H231" t="s">
        <v>81</v>
      </c>
      <c r="I231">
        <v>88</v>
      </c>
      <c r="J231" t="s">
        <v>37</v>
      </c>
      <c r="K231">
        <v>199.75</v>
      </c>
      <c r="L231" s="1">
        <v>42908</v>
      </c>
      <c r="M231" t="s">
        <v>47</v>
      </c>
      <c r="N231">
        <v>88</v>
      </c>
      <c r="Q231" t="s">
        <v>26</v>
      </c>
      <c r="R231" t="s">
        <v>27</v>
      </c>
      <c r="S231">
        <v>0</v>
      </c>
      <c r="T231" t="b">
        <f t="shared" si="21"/>
        <v>0</v>
      </c>
      <c r="U231" t="str">
        <f t="shared" si="22"/>
        <v>FALSE</v>
      </c>
      <c r="V231" t="b">
        <f t="shared" si="23"/>
        <v>0</v>
      </c>
      <c r="W231" t="b">
        <f t="shared" si="24"/>
        <v>0</v>
      </c>
      <c r="X231" t="b">
        <f t="shared" si="25"/>
        <v>0</v>
      </c>
      <c r="Y231" t="str">
        <f>IF(AND(ExportQuery13[[#This Row],[QuantityScrapped]]&gt;0,ExportQuery13[[#This Row],[ScrapReason]]=""),"TRUE","FALSE")</f>
        <v>FALSE</v>
      </c>
      <c r="Z231" s="4" t="str">
        <f t="shared" si="26"/>
        <v/>
      </c>
      <c r="AA231" s="4" t="str">
        <f t="shared" si="27"/>
        <v>Yes</v>
      </c>
    </row>
    <row r="232" spans="1:27" x14ac:dyDescent="0.25">
      <c r="A232" t="s">
        <v>56</v>
      </c>
      <c r="B232" t="s">
        <v>79</v>
      </c>
      <c r="C232">
        <v>102</v>
      </c>
      <c r="D232" s="1">
        <v>42908</v>
      </c>
      <c r="E232" t="s">
        <v>47</v>
      </c>
      <c r="F232">
        <v>0</v>
      </c>
      <c r="G232">
        <v>500012</v>
      </c>
      <c r="H232" t="s">
        <v>82</v>
      </c>
      <c r="I232">
        <v>108</v>
      </c>
      <c r="J232" t="s">
        <v>37</v>
      </c>
      <c r="K232">
        <v>199.75</v>
      </c>
      <c r="L232" s="1">
        <v>42908</v>
      </c>
      <c r="M232" t="s">
        <v>47</v>
      </c>
      <c r="N232">
        <v>108</v>
      </c>
      <c r="Q232" t="s">
        <v>26</v>
      </c>
      <c r="R232" t="s">
        <v>27</v>
      </c>
      <c r="S232">
        <v>0</v>
      </c>
      <c r="T232" t="b">
        <f t="shared" si="21"/>
        <v>0</v>
      </c>
      <c r="U232" t="str">
        <f t="shared" si="22"/>
        <v>FALSE</v>
      </c>
      <c r="V232" t="b">
        <f t="shared" si="23"/>
        <v>0</v>
      </c>
      <c r="W232" t="b">
        <f t="shared" si="24"/>
        <v>0</v>
      </c>
      <c r="X232" t="b">
        <f t="shared" si="25"/>
        <v>0</v>
      </c>
      <c r="Y232" t="str">
        <f>IF(AND(ExportQuery13[[#This Row],[QuantityScrapped]]&gt;0,ExportQuery13[[#This Row],[ScrapReason]]=""),"TRUE","FALSE")</f>
        <v>FALSE</v>
      </c>
      <c r="Z232" s="4" t="str">
        <f t="shared" si="26"/>
        <v/>
      </c>
      <c r="AA232" s="4" t="str">
        <f t="shared" si="27"/>
        <v>Yes</v>
      </c>
    </row>
    <row r="233" spans="1:27" x14ac:dyDescent="0.25">
      <c r="A233" t="s">
        <v>56</v>
      </c>
      <c r="B233" t="s">
        <v>79</v>
      </c>
      <c r="C233">
        <v>102</v>
      </c>
      <c r="D233" s="1">
        <v>42908</v>
      </c>
      <c r="E233" t="s">
        <v>47</v>
      </c>
      <c r="F233">
        <v>0</v>
      </c>
      <c r="G233">
        <v>500014</v>
      </c>
      <c r="H233" t="s">
        <v>83</v>
      </c>
      <c r="I233">
        <v>65</v>
      </c>
      <c r="J233" t="s">
        <v>37</v>
      </c>
      <c r="K233">
        <v>89.99</v>
      </c>
      <c r="L233" s="1">
        <v>42908</v>
      </c>
      <c r="M233" t="s">
        <v>47</v>
      </c>
      <c r="N233">
        <v>65</v>
      </c>
      <c r="O233">
        <v>3</v>
      </c>
      <c r="P233" t="s">
        <v>41</v>
      </c>
      <c r="Q233" t="s">
        <v>26</v>
      </c>
      <c r="R233" t="s">
        <v>27</v>
      </c>
      <c r="S233">
        <v>0</v>
      </c>
      <c r="T233" t="b">
        <f t="shared" si="21"/>
        <v>0</v>
      </c>
      <c r="U233" t="str">
        <f t="shared" si="22"/>
        <v>FALSE</v>
      </c>
      <c r="V233" t="b">
        <f t="shared" si="23"/>
        <v>0</v>
      </c>
      <c r="W233" t="b">
        <f t="shared" si="24"/>
        <v>0</v>
      </c>
      <c r="X233" t="b">
        <f t="shared" si="25"/>
        <v>0</v>
      </c>
      <c r="Y233" t="str">
        <f>IF(AND(ExportQuery13[[#This Row],[QuantityScrapped]]&gt;0,ExportQuery13[[#This Row],[ScrapReason]]=""),"TRUE","FALSE")</f>
        <v>FALSE</v>
      </c>
      <c r="Z233" s="4" t="str">
        <f t="shared" si="26"/>
        <v/>
      </c>
      <c r="AA233" s="4" t="str">
        <f t="shared" si="27"/>
        <v>Yes</v>
      </c>
    </row>
    <row r="234" spans="1:27" x14ac:dyDescent="0.25">
      <c r="A234" t="s">
        <v>89</v>
      </c>
      <c r="B234" t="s">
        <v>90</v>
      </c>
      <c r="C234">
        <v>103</v>
      </c>
      <c r="D234" s="1">
        <v>42919</v>
      </c>
      <c r="E234" t="s">
        <v>103</v>
      </c>
      <c r="F234">
        <v>1</v>
      </c>
      <c r="G234">
        <v>700002</v>
      </c>
      <c r="H234" t="s">
        <v>182</v>
      </c>
      <c r="I234">
        <v>87</v>
      </c>
      <c r="J234" t="s">
        <v>74</v>
      </c>
      <c r="K234">
        <v>5.99</v>
      </c>
      <c r="L234" s="1">
        <v>42920</v>
      </c>
      <c r="M234" t="s">
        <v>103</v>
      </c>
      <c r="N234">
        <v>87</v>
      </c>
      <c r="Q234" t="s">
        <v>38</v>
      </c>
      <c r="R234" t="s">
        <v>39</v>
      </c>
      <c r="S234">
        <v>2.5000000000000001E-2</v>
      </c>
      <c r="T234" t="b">
        <f t="shared" si="21"/>
        <v>0</v>
      </c>
      <c r="U234" t="str">
        <f t="shared" si="22"/>
        <v>TRUE</v>
      </c>
      <c r="V234" t="b">
        <f t="shared" si="23"/>
        <v>0</v>
      </c>
      <c r="W234" t="b">
        <f t="shared" si="24"/>
        <v>0</v>
      </c>
      <c r="X234" t="b">
        <f t="shared" si="25"/>
        <v>0</v>
      </c>
      <c r="Y234" t="str">
        <f>IF(AND(ExportQuery13[[#This Row],[QuantityScrapped]]&gt;0,ExportQuery13[[#This Row],[ScrapReason]]=""),"TRUE","FALSE")</f>
        <v>FALSE</v>
      </c>
      <c r="Z234" s="4" t="str">
        <f t="shared" si="26"/>
        <v/>
      </c>
      <c r="AA234" s="4" t="str">
        <f t="shared" si="27"/>
        <v>Yes</v>
      </c>
    </row>
    <row r="235" spans="1:27" x14ac:dyDescent="0.25">
      <c r="A235" t="s">
        <v>89</v>
      </c>
      <c r="B235" t="s">
        <v>90</v>
      </c>
      <c r="C235">
        <v>103</v>
      </c>
      <c r="D235" s="1">
        <v>42919</v>
      </c>
      <c r="E235" t="s">
        <v>103</v>
      </c>
      <c r="F235">
        <v>1</v>
      </c>
      <c r="G235">
        <v>700002</v>
      </c>
      <c r="H235" t="s">
        <v>182</v>
      </c>
      <c r="I235">
        <v>98</v>
      </c>
      <c r="J235" t="s">
        <v>74</v>
      </c>
      <c r="K235">
        <v>5.99</v>
      </c>
      <c r="L235" s="1">
        <v>42920</v>
      </c>
      <c r="M235" t="s">
        <v>103</v>
      </c>
      <c r="N235">
        <v>98</v>
      </c>
      <c r="Q235" t="s">
        <v>38</v>
      </c>
      <c r="R235" t="s">
        <v>39</v>
      </c>
      <c r="S235">
        <v>2.5000000000000001E-2</v>
      </c>
      <c r="T235" t="b">
        <f t="shared" si="21"/>
        <v>0</v>
      </c>
      <c r="U235" t="str">
        <f t="shared" si="22"/>
        <v>TRUE</v>
      </c>
      <c r="V235" t="b">
        <f t="shared" si="23"/>
        <v>0</v>
      </c>
      <c r="W235" t="b">
        <f t="shared" si="24"/>
        <v>0</v>
      </c>
      <c r="X235" t="b">
        <f t="shared" si="25"/>
        <v>0</v>
      </c>
      <c r="Y235" t="str">
        <f>IF(AND(ExportQuery13[[#This Row],[QuantityScrapped]]&gt;0,ExportQuery13[[#This Row],[ScrapReason]]=""),"TRUE","FALSE")</f>
        <v>FALSE</v>
      </c>
      <c r="Z235" s="4" t="str">
        <f t="shared" si="26"/>
        <v/>
      </c>
      <c r="AA235" s="4" t="str">
        <f t="shared" si="27"/>
        <v>Yes</v>
      </c>
    </row>
    <row r="236" spans="1:27" x14ac:dyDescent="0.25">
      <c r="A236" t="s">
        <v>28</v>
      </c>
      <c r="B236" t="s">
        <v>92</v>
      </c>
      <c r="C236">
        <v>104</v>
      </c>
      <c r="D236" s="1">
        <v>42910</v>
      </c>
      <c r="E236" t="s">
        <v>45</v>
      </c>
      <c r="F236">
        <v>0</v>
      </c>
      <c r="G236">
        <v>800060</v>
      </c>
      <c r="H236" t="s">
        <v>150</v>
      </c>
      <c r="I236">
        <v>42</v>
      </c>
      <c r="J236" t="s">
        <v>31</v>
      </c>
      <c r="K236">
        <v>3.5</v>
      </c>
      <c r="L236" s="1">
        <v>42910</v>
      </c>
      <c r="M236" t="s">
        <v>45</v>
      </c>
      <c r="N236">
        <v>35</v>
      </c>
      <c r="Q236" t="s">
        <v>32</v>
      </c>
      <c r="R236" t="s">
        <v>33</v>
      </c>
      <c r="S236">
        <v>0.05</v>
      </c>
      <c r="T236" t="b">
        <f t="shared" si="21"/>
        <v>0</v>
      </c>
      <c r="U236" t="str">
        <f t="shared" si="22"/>
        <v>FALSE</v>
      </c>
      <c r="V236" t="b">
        <f t="shared" si="23"/>
        <v>0</v>
      </c>
      <c r="W236" t="b">
        <f t="shared" si="24"/>
        <v>0</v>
      </c>
      <c r="X236" t="b">
        <f t="shared" si="25"/>
        <v>0</v>
      </c>
      <c r="Y236" t="str">
        <f>IF(AND(ExportQuery13[[#This Row],[QuantityScrapped]]&gt;0,ExportQuery13[[#This Row],[ScrapReason]]=""),"TRUE","FALSE")</f>
        <v>FALSE</v>
      </c>
      <c r="Z236" s="4" t="str">
        <f t="shared" si="26"/>
        <v/>
      </c>
      <c r="AA236" s="4" t="str">
        <f t="shared" si="27"/>
        <v>Yes</v>
      </c>
    </row>
    <row r="237" spans="1:27" x14ac:dyDescent="0.25">
      <c r="A237" t="s">
        <v>28</v>
      </c>
      <c r="B237" t="s">
        <v>92</v>
      </c>
      <c r="C237">
        <v>104</v>
      </c>
      <c r="D237" s="1">
        <v>42910</v>
      </c>
      <c r="E237" t="s">
        <v>45</v>
      </c>
      <c r="F237">
        <v>0</v>
      </c>
      <c r="G237">
        <v>800061</v>
      </c>
      <c r="H237" t="s">
        <v>151</v>
      </c>
      <c r="I237">
        <v>28</v>
      </c>
      <c r="J237" t="s">
        <v>31</v>
      </c>
      <c r="K237">
        <v>3.5</v>
      </c>
      <c r="L237" s="1">
        <v>42910</v>
      </c>
      <c r="M237" t="s">
        <v>103</v>
      </c>
      <c r="N237">
        <v>28</v>
      </c>
      <c r="Q237" t="s">
        <v>32</v>
      </c>
      <c r="R237" t="s">
        <v>33</v>
      </c>
      <c r="S237">
        <v>0.05</v>
      </c>
      <c r="T237" t="b">
        <f t="shared" si="21"/>
        <v>0</v>
      </c>
      <c r="U237" t="str">
        <f t="shared" si="22"/>
        <v>FALSE</v>
      </c>
      <c r="V237" t="b">
        <f t="shared" si="23"/>
        <v>0</v>
      </c>
      <c r="W237" t="b">
        <f t="shared" si="24"/>
        <v>0</v>
      </c>
      <c r="X237" t="b">
        <f t="shared" si="25"/>
        <v>0</v>
      </c>
      <c r="Y237" t="str">
        <f>IF(AND(ExportQuery13[[#This Row],[QuantityScrapped]]&gt;0,ExportQuery13[[#This Row],[ScrapReason]]=""),"TRUE","FALSE")</f>
        <v>FALSE</v>
      </c>
      <c r="Z237" s="4" t="str">
        <f t="shared" si="26"/>
        <v/>
      </c>
      <c r="AA237" s="4" t="str">
        <f t="shared" si="27"/>
        <v>Yes</v>
      </c>
    </row>
    <row r="238" spans="1:27" x14ac:dyDescent="0.25">
      <c r="A238" t="s">
        <v>28</v>
      </c>
      <c r="B238" t="s">
        <v>92</v>
      </c>
      <c r="C238">
        <v>104</v>
      </c>
      <c r="D238" s="1">
        <v>42910</v>
      </c>
      <c r="E238" t="s">
        <v>45</v>
      </c>
      <c r="F238">
        <v>0</v>
      </c>
      <c r="G238">
        <v>800062</v>
      </c>
      <c r="H238" t="s">
        <v>152</v>
      </c>
      <c r="I238">
        <v>52</v>
      </c>
      <c r="J238" t="s">
        <v>31</v>
      </c>
      <c r="K238">
        <v>3.5</v>
      </c>
      <c r="L238" s="1">
        <v>42910</v>
      </c>
      <c r="M238" t="s">
        <v>45</v>
      </c>
      <c r="N238">
        <v>52</v>
      </c>
      <c r="Q238" t="s">
        <v>32</v>
      </c>
      <c r="R238" t="s">
        <v>33</v>
      </c>
      <c r="S238">
        <v>0.05</v>
      </c>
      <c r="T238" t="b">
        <f t="shared" si="21"/>
        <v>0</v>
      </c>
      <c r="U238" t="str">
        <f t="shared" si="22"/>
        <v>FALSE</v>
      </c>
      <c r="V238" t="b">
        <f t="shared" si="23"/>
        <v>0</v>
      </c>
      <c r="W238" t="b">
        <f t="shared" si="24"/>
        <v>0</v>
      </c>
      <c r="X238" t="b">
        <f t="shared" si="25"/>
        <v>0</v>
      </c>
      <c r="Y238" t="str">
        <f>IF(AND(ExportQuery13[[#This Row],[QuantityScrapped]]&gt;0,ExportQuery13[[#This Row],[ScrapReason]]=""),"TRUE","FALSE")</f>
        <v>FALSE</v>
      </c>
      <c r="Z238" s="4" t="str">
        <f t="shared" si="26"/>
        <v/>
      </c>
      <c r="AA238" s="4" t="str">
        <f t="shared" si="27"/>
        <v>Yes</v>
      </c>
    </row>
    <row r="239" spans="1:27" x14ac:dyDescent="0.25">
      <c r="A239" t="s">
        <v>19</v>
      </c>
      <c r="B239" t="s">
        <v>20</v>
      </c>
      <c r="C239">
        <v>105</v>
      </c>
      <c r="D239" s="1">
        <v>42921</v>
      </c>
      <c r="E239" t="s">
        <v>72</v>
      </c>
      <c r="F239">
        <v>0</v>
      </c>
      <c r="G239">
        <v>200043</v>
      </c>
      <c r="H239" t="s">
        <v>101</v>
      </c>
      <c r="I239">
        <v>57</v>
      </c>
      <c r="J239" t="s">
        <v>23</v>
      </c>
      <c r="K239">
        <v>799.99</v>
      </c>
      <c r="L239" s="1">
        <v>42921</v>
      </c>
      <c r="M239" t="s">
        <v>72</v>
      </c>
      <c r="N239">
        <v>57</v>
      </c>
      <c r="Q239" t="s">
        <v>26</v>
      </c>
      <c r="R239" t="s">
        <v>27</v>
      </c>
      <c r="S239">
        <v>0</v>
      </c>
      <c r="T239" t="b">
        <f t="shared" si="21"/>
        <v>0</v>
      </c>
      <c r="U239" t="str">
        <f t="shared" si="22"/>
        <v>FALSE</v>
      </c>
      <c r="V239" t="b">
        <f t="shared" si="23"/>
        <v>0</v>
      </c>
      <c r="W239" t="b">
        <f t="shared" si="24"/>
        <v>0</v>
      </c>
      <c r="X239" t="b">
        <f t="shared" si="25"/>
        <v>0</v>
      </c>
      <c r="Y239" t="str">
        <f>IF(AND(ExportQuery13[[#This Row],[QuantityScrapped]]&gt;0,ExportQuery13[[#This Row],[ScrapReason]]=""),"TRUE","FALSE")</f>
        <v>FALSE</v>
      </c>
      <c r="Z239" s="4" t="str">
        <f t="shared" si="26"/>
        <v/>
      </c>
      <c r="AA239" s="4" t="str">
        <f t="shared" si="27"/>
        <v>Yes</v>
      </c>
    </row>
    <row r="240" spans="1:27" x14ac:dyDescent="0.25">
      <c r="A240" t="s">
        <v>19</v>
      </c>
      <c r="B240" t="s">
        <v>102</v>
      </c>
      <c r="C240">
        <v>106</v>
      </c>
      <c r="D240" s="1">
        <v>42912</v>
      </c>
      <c r="E240" t="s">
        <v>45</v>
      </c>
      <c r="F240">
        <v>0</v>
      </c>
      <c r="G240">
        <v>900003</v>
      </c>
      <c r="H240" t="s">
        <v>107</v>
      </c>
      <c r="I240">
        <v>187</v>
      </c>
      <c r="J240" t="s">
        <v>37</v>
      </c>
      <c r="K240">
        <v>0.4</v>
      </c>
      <c r="L240" s="1">
        <v>42912</v>
      </c>
      <c r="M240" t="s">
        <v>45</v>
      </c>
      <c r="N240">
        <v>187</v>
      </c>
      <c r="O240">
        <v>3</v>
      </c>
      <c r="P240" t="s">
        <v>25</v>
      </c>
      <c r="Q240" t="s">
        <v>32</v>
      </c>
      <c r="R240" t="s">
        <v>33</v>
      </c>
      <c r="S240">
        <v>0.05</v>
      </c>
      <c r="T240" t="b">
        <f t="shared" si="21"/>
        <v>0</v>
      </c>
      <c r="U240" t="str">
        <f t="shared" si="22"/>
        <v>FALSE</v>
      </c>
      <c r="V240" t="b">
        <f t="shared" si="23"/>
        <v>0</v>
      </c>
      <c r="W240" t="b">
        <f t="shared" si="24"/>
        <v>0</v>
      </c>
      <c r="X240" t="b">
        <f t="shared" si="25"/>
        <v>0</v>
      </c>
      <c r="Y240" t="str">
        <f>IF(AND(ExportQuery13[[#This Row],[QuantityScrapped]]&gt;0,ExportQuery13[[#This Row],[ScrapReason]]=""),"TRUE","FALSE")</f>
        <v>FALSE</v>
      </c>
      <c r="Z240" s="4" t="str">
        <f t="shared" si="26"/>
        <v/>
      </c>
      <c r="AA240" s="4" t="str">
        <f t="shared" si="27"/>
        <v>Yes</v>
      </c>
    </row>
    <row r="241" spans="1:27" x14ac:dyDescent="0.25">
      <c r="A241" t="s">
        <v>19</v>
      </c>
      <c r="B241" t="s">
        <v>102</v>
      </c>
      <c r="C241">
        <v>106</v>
      </c>
      <c r="D241" s="1">
        <v>42912</v>
      </c>
      <c r="E241" t="s">
        <v>45</v>
      </c>
      <c r="F241">
        <v>0</v>
      </c>
      <c r="G241">
        <v>900004</v>
      </c>
      <c r="H241" t="s">
        <v>108</v>
      </c>
      <c r="I241">
        <v>145</v>
      </c>
      <c r="J241" t="s">
        <v>37</v>
      </c>
      <c r="K241">
        <v>1.75</v>
      </c>
      <c r="L241" s="1">
        <v>42912</v>
      </c>
      <c r="M241" t="s">
        <v>45</v>
      </c>
      <c r="N241">
        <v>145</v>
      </c>
      <c r="Q241" t="s">
        <v>32</v>
      </c>
      <c r="R241" t="s">
        <v>33</v>
      </c>
      <c r="S241">
        <v>0.05</v>
      </c>
      <c r="T241" t="b">
        <f t="shared" si="21"/>
        <v>0</v>
      </c>
      <c r="U241" t="str">
        <f t="shared" si="22"/>
        <v>FALSE</v>
      </c>
      <c r="V241" t="b">
        <f t="shared" si="23"/>
        <v>0</v>
      </c>
      <c r="W241" t="b">
        <f t="shared" si="24"/>
        <v>0</v>
      </c>
      <c r="X241" t="b">
        <f t="shared" si="25"/>
        <v>0</v>
      </c>
      <c r="Y241" t="str">
        <f>IF(AND(ExportQuery13[[#This Row],[QuantityScrapped]]&gt;0,ExportQuery13[[#This Row],[ScrapReason]]=""),"TRUE","FALSE")</f>
        <v>FALSE</v>
      </c>
      <c r="Z241" s="4" t="str">
        <f t="shared" si="26"/>
        <v/>
      </c>
      <c r="AA241" s="4" t="str">
        <f t="shared" si="27"/>
        <v>Yes</v>
      </c>
    </row>
    <row r="242" spans="1:27" x14ac:dyDescent="0.25">
      <c r="A242" t="s">
        <v>19</v>
      </c>
      <c r="B242" t="s">
        <v>102</v>
      </c>
      <c r="C242">
        <v>106</v>
      </c>
      <c r="D242" s="1">
        <v>42912</v>
      </c>
      <c r="E242" t="s">
        <v>45</v>
      </c>
      <c r="F242">
        <v>0</v>
      </c>
      <c r="G242">
        <v>900005</v>
      </c>
      <c r="H242" t="s">
        <v>109</v>
      </c>
      <c r="I242">
        <v>108</v>
      </c>
      <c r="J242" t="s">
        <v>37</v>
      </c>
      <c r="K242">
        <v>2.75</v>
      </c>
      <c r="L242" s="1">
        <v>42912</v>
      </c>
      <c r="M242" t="s">
        <v>45</v>
      </c>
      <c r="N242">
        <v>108</v>
      </c>
      <c r="Q242" t="s">
        <v>32</v>
      </c>
      <c r="R242" t="s">
        <v>33</v>
      </c>
      <c r="S242">
        <v>0.05</v>
      </c>
      <c r="T242" t="b">
        <f t="shared" si="21"/>
        <v>0</v>
      </c>
      <c r="U242" t="str">
        <f t="shared" si="22"/>
        <v>FALSE</v>
      </c>
      <c r="V242" t="b">
        <f t="shared" si="23"/>
        <v>0</v>
      </c>
      <c r="W242" t="b">
        <f t="shared" si="24"/>
        <v>0</v>
      </c>
      <c r="X242" t="b">
        <f t="shared" si="25"/>
        <v>0</v>
      </c>
      <c r="Y242" t="str">
        <f>IF(AND(ExportQuery13[[#This Row],[QuantityScrapped]]&gt;0,ExportQuery13[[#This Row],[ScrapReason]]=""),"TRUE","FALSE")</f>
        <v>FALSE</v>
      </c>
      <c r="Z242" s="4" t="str">
        <f t="shared" si="26"/>
        <v/>
      </c>
      <c r="AA242" s="4" t="str">
        <f t="shared" si="27"/>
        <v>Yes</v>
      </c>
    </row>
    <row r="243" spans="1:27" x14ac:dyDescent="0.25">
      <c r="A243" t="s">
        <v>89</v>
      </c>
      <c r="B243" t="s">
        <v>154</v>
      </c>
      <c r="C243">
        <v>107</v>
      </c>
      <c r="D243" s="1">
        <v>42913</v>
      </c>
      <c r="E243" t="s">
        <v>80</v>
      </c>
      <c r="F243">
        <v>1</v>
      </c>
      <c r="G243">
        <v>700009</v>
      </c>
      <c r="H243" t="s">
        <v>159</v>
      </c>
      <c r="I243">
        <v>164</v>
      </c>
      <c r="J243" t="s">
        <v>74</v>
      </c>
      <c r="K243">
        <v>2.5</v>
      </c>
      <c r="L243" s="1">
        <v>42913</v>
      </c>
      <c r="M243" t="s">
        <v>80</v>
      </c>
      <c r="N243">
        <v>164</v>
      </c>
      <c r="Q243" t="s">
        <v>38</v>
      </c>
      <c r="R243" t="s">
        <v>39</v>
      </c>
      <c r="S243">
        <v>2.5000000000000001E-2</v>
      </c>
      <c r="T243" t="b">
        <f t="shared" si="21"/>
        <v>0</v>
      </c>
      <c r="U243" t="str">
        <f t="shared" si="22"/>
        <v>FALSE</v>
      </c>
      <c r="V243" t="b">
        <f t="shared" si="23"/>
        <v>0</v>
      </c>
      <c r="W243" t="b">
        <f t="shared" si="24"/>
        <v>0</v>
      </c>
      <c r="X243" t="b">
        <f t="shared" si="25"/>
        <v>0</v>
      </c>
      <c r="Y243" t="str">
        <f>IF(AND(ExportQuery13[[#This Row],[QuantityScrapped]]&gt;0,ExportQuery13[[#This Row],[ScrapReason]]=""),"TRUE","FALSE")</f>
        <v>FALSE</v>
      </c>
      <c r="Z243" s="4" t="str">
        <f t="shared" si="26"/>
        <v/>
      </c>
      <c r="AA243" s="4" t="str">
        <f t="shared" si="27"/>
        <v>Yes</v>
      </c>
    </row>
    <row r="244" spans="1:27" x14ac:dyDescent="0.25">
      <c r="A244" t="s">
        <v>19</v>
      </c>
      <c r="B244" t="s">
        <v>160</v>
      </c>
      <c r="C244">
        <v>108</v>
      </c>
      <c r="D244" s="1">
        <v>42914</v>
      </c>
      <c r="E244" t="s">
        <v>47</v>
      </c>
      <c r="F244">
        <v>0</v>
      </c>
      <c r="G244">
        <v>200036</v>
      </c>
      <c r="H244" t="s">
        <v>161</v>
      </c>
      <c r="I244">
        <v>181</v>
      </c>
      <c r="J244" t="s">
        <v>74</v>
      </c>
      <c r="K244">
        <v>15.31</v>
      </c>
      <c r="L244" s="1">
        <v>42914</v>
      </c>
      <c r="M244" t="s">
        <v>47</v>
      </c>
      <c r="N244">
        <v>181</v>
      </c>
      <c r="Q244" t="s">
        <v>26</v>
      </c>
      <c r="R244" t="s">
        <v>27</v>
      </c>
      <c r="S244">
        <v>0</v>
      </c>
      <c r="T244" t="b">
        <f t="shared" si="21"/>
        <v>0</v>
      </c>
      <c r="U244" t="str">
        <f t="shared" si="22"/>
        <v>FALSE</v>
      </c>
      <c r="V244" t="b">
        <f t="shared" si="23"/>
        <v>0</v>
      </c>
      <c r="W244" t="b">
        <f t="shared" si="24"/>
        <v>0</v>
      </c>
      <c r="X244" t="b">
        <f t="shared" si="25"/>
        <v>0</v>
      </c>
      <c r="Y244" t="str">
        <f>IF(AND(ExportQuery13[[#This Row],[QuantityScrapped]]&gt;0,ExportQuery13[[#This Row],[ScrapReason]]=""),"TRUE","FALSE")</f>
        <v>FALSE</v>
      </c>
      <c r="Z244" s="4" t="str">
        <f t="shared" si="26"/>
        <v/>
      </c>
      <c r="AA244" s="4" t="str">
        <f t="shared" si="27"/>
        <v>Yes</v>
      </c>
    </row>
    <row r="245" spans="1:27" x14ac:dyDescent="0.25">
      <c r="A245" t="s">
        <v>19</v>
      </c>
      <c r="B245" t="s">
        <v>160</v>
      </c>
      <c r="C245">
        <v>108</v>
      </c>
      <c r="D245" s="1">
        <v>42914</v>
      </c>
      <c r="E245" t="s">
        <v>47</v>
      </c>
      <c r="F245">
        <v>0</v>
      </c>
      <c r="G245">
        <v>200037</v>
      </c>
      <c r="H245" t="s">
        <v>162</v>
      </c>
      <c r="I245">
        <v>79</v>
      </c>
      <c r="J245" t="s">
        <v>74</v>
      </c>
      <c r="K245">
        <v>49.85</v>
      </c>
      <c r="L245" s="1">
        <v>42914</v>
      </c>
      <c r="M245" t="s">
        <v>47</v>
      </c>
      <c r="N245">
        <v>79</v>
      </c>
      <c r="O245">
        <v>5</v>
      </c>
      <c r="P245" t="s">
        <v>25</v>
      </c>
      <c r="Q245" t="s">
        <v>38</v>
      </c>
      <c r="R245" t="s">
        <v>39</v>
      </c>
      <c r="S245">
        <v>2.5000000000000001E-2</v>
      </c>
      <c r="T245" t="b">
        <f t="shared" si="21"/>
        <v>0</v>
      </c>
      <c r="U245" t="str">
        <f t="shared" si="22"/>
        <v>FALSE</v>
      </c>
      <c r="V245" t="b">
        <f t="shared" si="23"/>
        <v>0</v>
      </c>
      <c r="W245" t="b">
        <f t="shared" si="24"/>
        <v>0</v>
      </c>
      <c r="X245" t="b">
        <f t="shared" si="25"/>
        <v>0</v>
      </c>
      <c r="Y245" t="str">
        <f>IF(AND(ExportQuery13[[#This Row],[QuantityScrapped]]&gt;0,ExportQuery13[[#This Row],[ScrapReason]]=""),"TRUE","FALSE")</f>
        <v>FALSE</v>
      </c>
      <c r="Z245" s="4" t="str">
        <f t="shared" si="26"/>
        <v/>
      </c>
      <c r="AA245" s="4" t="str">
        <f t="shared" si="27"/>
        <v>Yes</v>
      </c>
    </row>
    <row r="246" spans="1:27" x14ac:dyDescent="0.25">
      <c r="A246" t="s">
        <v>19</v>
      </c>
      <c r="B246" t="s">
        <v>160</v>
      </c>
      <c r="C246">
        <v>108</v>
      </c>
      <c r="D246" s="1">
        <v>42914</v>
      </c>
      <c r="E246" t="s">
        <v>47</v>
      </c>
      <c r="F246">
        <v>0</v>
      </c>
      <c r="G246">
        <v>200038</v>
      </c>
      <c r="H246" t="s">
        <v>163</v>
      </c>
      <c r="I246">
        <v>17</v>
      </c>
      <c r="J246" t="s">
        <v>74</v>
      </c>
      <c r="K246">
        <v>25.78</v>
      </c>
      <c r="L246" s="1">
        <v>42914</v>
      </c>
      <c r="M246" t="s">
        <v>47</v>
      </c>
      <c r="N246">
        <v>17</v>
      </c>
      <c r="O246">
        <v>6</v>
      </c>
      <c r="P246" t="s">
        <v>25</v>
      </c>
      <c r="Q246" t="s">
        <v>38</v>
      </c>
      <c r="R246" t="s">
        <v>39</v>
      </c>
      <c r="S246">
        <v>2.5000000000000001E-2</v>
      </c>
      <c r="T246" t="b">
        <f t="shared" si="21"/>
        <v>0</v>
      </c>
      <c r="U246" t="str">
        <f t="shared" si="22"/>
        <v>FALSE</v>
      </c>
      <c r="V246" t="b">
        <f t="shared" si="23"/>
        <v>0</v>
      </c>
      <c r="W246" t="b">
        <f t="shared" si="24"/>
        <v>0</v>
      </c>
      <c r="X246" t="b">
        <f t="shared" si="25"/>
        <v>0</v>
      </c>
      <c r="Y246" t="str">
        <f>IF(AND(ExportQuery13[[#This Row],[QuantityScrapped]]&gt;0,ExportQuery13[[#This Row],[ScrapReason]]=""),"TRUE","FALSE")</f>
        <v>FALSE</v>
      </c>
      <c r="Z246" s="4" t="str">
        <f t="shared" si="26"/>
        <v/>
      </c>
      <c r="AA246" s="4" t="str">
        <f t="shared" si="27"/>
        <v>Yes</v>
      </c>
    </row>
    <row r="247" spans="1:27" x14ac:dyDescent="0.25">
      <c r="A247" t="s">
        <v>19</v>
      </c>
      <c r="B247" t="s">
        <v>160</v>
      </c>
      <c r="C247">
        <v>108</v>
      </c>
      <c r="D247" s="1">
        <v>42914</v>
      </c>
      <c r="E247" t="s">
        <v>47</v>
      </c>
      <c r="F247">
        <v>0</v>
      </c>
      <c r="G247">
        <v>200039</v>
      </c>
      <c r="H247" t="s">
        <v>183</v>
      </c>
      <c r="I247">
        <v>169</v>
      </c>
      <c r="J247" t="s">
        <v>74</v>
      </c>
      <c r="K247">
        <v>95.62</v>
      </c>
      <c r="L247" s="1">
        <v>42914</v>
      </c>
      <c r="M247" t="s">
        <v>141</v>
      </c>
      <c r="N247">
        <v>170</v>
      </c>
      <c r="Q247" t="s">
        <v>38</v>
      </c>
      <c r="R247" t="s">
        <v>39</v>
      </c>
      <c r="S247">
        <v>2.5000000000000001E-2</v>
      </c>
      <c r="T247" t="b">
        <f t="shared" si="21"/>
        <v>0</v>
      </c>
      <c r="U247" t="str">
        <f t="shared" si="22"/>
        <v>FALSE</v>
      </c>
      <c r="V247" t="b">
        <f t="shared" si="23"/>
        <v>0</v>
      </c>
      <c r="W247" t="b">
        <f t="shared" si="24"/>
        <v>0</v>
      </c>
      <c r="X247" t="b">
        <f t="shared" si="25"/>
        <v>0</v>
      </c>
      <c r="Y247" t="str">
        <f>IF(AND(ExportQuery13[[#This Row],[QuantityScrapped]]&gt;0,ExportQuery13[[#This Row],[ScrapReason]]=""),"TRUE","FALSE")</f>
        <v>FALSE</v>
      </c>
      <c r="Z247" s="4" t="str">
        <f t="shared" si="26"/>
        <v/>
      </c>
      <c r="AA247" s="4" t="str">
        <f t="shared" si="27"/>
        <v>Yes</v>
      </c>
    </row>
    <row r="248" spans="1:27" x14ac:dyDescent="0.25">
      <c r="A248" t="s">
        <v>19</v>
      </c>
      <c r="B248" t="s">
        <v>160</v>
      </c>
      <c r="C248">
        <v>108</v>
      </c>
      <c r="D248" s="1">
        <v>42914</v>
      </c>
      <c r="E248" t="s">
        <v>47</v>
      </c>
      <c r="F248">
        <v>0</v>
      </c>
      <c r="G248">
        <v>200040</v>
      </c>
      <c r="H248" t="s">
        <v>184</v>
      </c>
      <c r="I248">
        <v>100</v>
      </c>
      <c r="J248" t="s">
        <v>74</v>
      </c>
      <c r="K248">
        <v>65.23</v>
      </c>
      <c r="L248" s="1">
        <v>42914</v>
      </c>
      <c r="M248" t="s">
        <v>47</v>
      </c>
      <c r="N248">
        <v>100</v>
      </c>
      <c r="Q248" t="s">
        <v>38</v>
      </c>
      <c r="R248" t="s">
        <v>39</v>
      </c>
      <c r="S248">
        <v>2.5000000000000001E-2</v>
      </c>
      <c r="T248" t="b">
        <f t="shared" si="21"/>
        <v>0</v>
      </c>
      <c r="U248" t="str">
        <f t="shared" si="22"/>
        <v>FALSE</v>
      </c>
      <c r="V248" t="b">
        <f t="shared" si="23"/>
        <v>0</v>
      </c>
      <c r="W248" t="b">
        <f t="shared" si="24"/>
        <v>0</v>
      </c>
      <c r="X248" t="b">
        <f t="shared" si="25"/>
        <v>0</v>
      </c>
      <c r="Y248" t="str">
        <f>IF(AND(ExportQuery13[[#This Row],[QuantityScrapped]]&gt;0,ExportQuery13[[#This Row],[ScrapReason]]=""),"TRUE","FALSE")</f>
        <v>FALSE</v>
      </c>
      <c r="Z248" s="4" t="str">
        <f t="shared" si="26"/>
        <v/>
      </c>
      <c r="AA248" s="4" t="str">
        <f t="shared" si="27"/>
        <v>Yes</v>
      </c>
    </row>
    <row r="249" spans="1:27" x14ac:dyDescent="0.25">
      <c r="A249" t="s">
        <v>34</v>
      </c>
      <c r="B249" t="s">
        <v>164</v>
      </c>
      <c r="C249">
        <v>109</v>
      </c>
      <c r="D249" s="1">
        <v>42915</v>
      </c>
      <c r="E249" t="s">
        <v>45</v>
      </c>
      <c r="F249">
        <v>0</v>
      </c>
      <c r="G249">
        <v>300012</v>
      </c>
      <c r="H249" t="s">
        <v>36</v>
      </c>
      <c r="I249">
        <v>24</v>
      </c>
      <c r="J249" t="s">
        <v>37</v>
      </c>
      <c r="K249">
        <v>65.5</v>
      </c>
      <c r="L249" s="1">
        <v>42915</v>
      </c>
      <c r="M249" t="s">
        <v>45</v>
      </c>
      <c r="N249">
        <v>24</v>
      </c>
      <c r="Q249" t="s">
        <v>38</v>
      </c>
      <c r="R249" t="s">
        <v>39</v>
      </c>
      <c r="S249">
        <v>2.5000000000000001E-2</v>
      </c>
      <c r="T249" t="b">
        <f t="shared" si="21"/>
        <v>0</v>
      </c>
      <c r="U249" t="str">
        <f t="shared" si="22"/>
        <v>FALSE</v>
      </c>
      <c r="V249" t="b">
        <f t="shared" si="23"/>
        <v>0</v>
      </c>
      <c r="W249" t="b">
        <f t="shared" si="24"/>
        <v>0</v>
      </c>
      <c r="X249" t="b">
        <f t="shared" si="25"/>
        <v>0</v>
      </c>
      <c r="Y249" t="str">
        <f>IF(AND(ExportQuery13[[#This Row],[QuantityScrapped]]&gt;0,ExportQuery13[[#This Row],[ScrapReason]]=""),"TRUE","FALSE")</f>
        <v>FALSE</v>
      </c>
      <c r="Z249" s="4" t="str">
        <f t="shared" si="26"/>
        <v/>
      </c>
      <c r="AA249" s="4" t="str">
        <f t="shared" si="27"/>
        <v>Yes</v>
      </c>
    </row>
    <row r="250" spans="1:27" x14ac:dyDescent="0.25">
      <c r="A250" t="s">
        <v>34</v>
      </c>
      <c r="B250" t="s">
        <v>164</v>
      </c>
      <c r="C250">
        <v>109</v>
      </c>
      <c r="D250" s="1">
        <v>42915</v>
      </c>
      <c r="E250" t="s">
        <v>45</v>
      </c>
      <c r="F250">
        <v>0</v>
      </c>
      <c r="G250">
        <v>300013</v>
      </c>
      <c r="H250" t="s">
        <v>40</v>
      </c>
      <c r="I250">
        <v>84</v>
      </c>
      <c r="J250" t="s">
        <v>37</v>
      </c>
      <c r="K250">
        <v>150.99</v>
      </c>
      <c r="L250" s="1">
        <v>42912</v>
      </c>
      <c r="M250" t="s">
        <v>45</v>
      </c>
      <c r="N250">
        <v>84</v>
      </c>
      <c r="O250">
        <v>5</v>
      </c>
      <c r="P250" t="s">
        <v>41</v>
      </c>
      <c r="Q250" t="s">
        <v>38</v>
      </c>
      <c r="R250" t="s">
        <v>39</v>
      </c>
      <c r="S250">
        <v>2.5000000000000001E-2</v>
      </c>
      <c r="T250" t="b">
        <f t="shared" si="21"/>
        <v>0</v>
      </c>
      <c r="U250" t="str">
        <f t="shared" si="22"/>
        <v>FALSE</v>
      </c>
      <c r="V250" t="b">
        <f t="shared" si="23"/>
        <v>0</v>
      </c>
      <c r="W250" t="b">
        <f t="shared" si="24"/>
        <v>0</v>
      </c>
      <c r="X250" t="b">
        <f t="shared" si="25"/>
        <v>0</v>
      </c>
      <c r="Y250" t="str">
        <f>IF(AND(ExportQuery13[[#This Row],[QuantityScrapped]]&gt;0,ExportQuery13[[#This Row],[ScrapReason]]=""),"TRUE","FALSE")</f>
        <v>FALSE</v>
      </c>
      <c r="Z250" s="4" t="str">
        <f t="shared" si="26"/>
        <v/>
      </c>
      <c r="AA250" s="4" t="str">
        <f t="shared" si="27"/>
        <v>Yes</v>
      </c>
    </row>
    <row r="251" spans="1:27" x14ac:dyDescent="0.25">
      <c r="A251" t="s">
        <v>34</v>
      </c>
      <c r="B251" t="s">
        <v>164</v>
      </c>
      <c r="C251">
        <v>109</v>
      </c>
      <c r="D251" s="1">
        <v>42915</v>
      </c>
      <c r="E251" t="s">
        <v>45</v>
      </c>
      <c r="F251">
        <v>0</v>
      </c>
      <c r="G251">
        <v>300014</v>
      </c>
      <c r="H251" t="s">
        <v>42</v>
      </c>
      <c r="I251">
        <v>74</v>
      </c>
      <c r="J251" t="s">
        <v>37</v>
      </c>
      <c r="K251">
        <v>204.54</v>
      </c>
      <c r="L251" s="1">
        <v>42912</v>
      </c>
      <c r="M251" t="s">
        <v>45</v>
      </c>
      <c r="N251">
        <v>74</v>
      </c>
      <c r="Q251" t="s">
        <v>38</v>
      </c>
      <c r="R251" t="s">
        <v>39</v>
      </c>
      <c r="S251">
        <v>2.5000000000000001E-2</v>
      </c>
      <c r="T251" t="b">
        <f t="shared" si="21"/>
        <v>0</v>
      </c>
      <c r="U251" t="str">
        <f t="shared" si="22"/>
        <v>TRUE</v>
      </c>
      <c r="V251" t="b">
        <f t="shared" si="23"/>
        <v>0</v>
      </c>
      <c r="W251" t="b">
        <f t="shared" si="24"/>
        <v>0</v>
      </c>
      <c r="X251" t="b">
        <f t="shared" si="25"/>
        <v>0</v>
      </c>
      <c r="Y251" t="str">
        <f>IF(AND(ExportQuery13[[#This Row],[QuantityScrapped]]&gt;0,ExportQuery13[[#This Row],[ScrapReason]]=""),"TRUE","FALSE")</f>
        <v>FALSE</v>
      </c>
      <c r="Z251" s="4" t="str">
        <f t="shared" si="26"/>
        <v/>
      </c>
      <c r="AA251" s="4" t="str">
        <f t="shared" si="27"/>
        <v>Yes</v>
      </c>
    </row>
    <row r="252" spans="1:27" x14ac:dyDescent="0.25">
      <c r="A252" t="s">
        <v>89</v>
      </c>
      <c r="B252" t="s">
        <v>165</v>
      </c>
      <c r="C252">
        <v>110</v>
      </c>
      <c r="D252" s="1">
        <v>42915</v>
      </c>
      <c r="E252" t="s">
        <v>96</v>
      </c>
      <c r="F252">
        <v>1</v>
      </c>
      <c r="G252">
        <v>700011</v>
      </c>
      <c r="H252" t="s">
        <v>167</v>
      </c>
      <c r="I252">
        <v>20</v>
      </c>
      <c r="J252" t="s">
        <v>37</v>
      </c>
      <c r="K252">
        <v>150.99</v>
      </c>
      <c r="L252" s="1">
        <v>42913</v>
      </c>
      <c r="M252" t="s">
        <v>96</v>
      </c>
      <c r="N252">
        <v>22</v>
      </c>
      <c r="Q252" t="s">
        <v>38</v>
      </c>
      <c r="R252" t="s">
        <v>39</v>
      </c>
      <c r="S252">
        <v>2.5000000000000001E-2</v>
      </c>
      <c r="T252" t="b">
        <f t="shared" si="21"/>
        <v>0</v>
      </c>
      <c r="U252" t="str">
        <f t="shared" si="22"/>
        <v>FALSE</v>
      </c>
      <c r="V252" t="b">
        <f t="shared" si="23"/>
        <v>0</v>
      </c>
      <c r="W252" t="b">
        <f t="shared" si="24"/>
        <v>0</v>
      </c>
      <c r="X252" t="b">
        <f t="shared" si="25"/>
        <v>0</v>
      </c>
      <c r="Y252" t="str">
        <f>IF(AND(ExportQuery13[[#This Row],[QuantityScrapped]]&gt;0,ExportQuery13[[#This Row],[ScrapReason]]=""),"TRUE","FALSE")</f>
        <v>FALSE</v>
      </c>
      <c r="Z252" s="4" t="str">
        <f t="shared" si="26"/>
        <v/>
      </c>
      <c r="AA252" s="4" t="str">
        <f t="shared" si="27"/>
        <v>Yes</v>
      </c>
    </row>
    <row r="253" spans="1:27" x14ac:dyDescent="0.25">
      <c r="A253" t="s">
        <v>171</v>
      </c>
      <c r="B253" t="s">
        <v>172</v>
      </c>
      <c r="C253">
        <v>111</v>
      </c>
      <c r="D253" s="1">
        <v>42916</v>
      </c>
      <c r="E253" t="s">
        <v>47</v>
      </c>
      <c r="F253">
        <v>4</v>
      </c>
      <c r="G253">
        <v>400006</v>
      </c>
      <c r="H253" t="s">
        <v>187</v>
      </c>
      <c r="I253">
        <v>104</v>
      </c>
      <c r="J253" t="s">
        <v>37</v>
      </c>
      <c r="K253">
        <v>7.99</v>
      </c>
      <c r="L253" s="1">
        <v>42913</v>
      </c>
      <c r="M253" t="s">
        <v>47</v>
      </c>
      <c r="N253">
        <v>104</v>
      </c>
      <c r="O253">
        <v>3</v>
      </c>
      <c r="P253" t="s">
        <v>25</v>
      </c>
      <c r="Q253" t="s">
        <v>38</v>
      </c>
      <c r="R253" t="s">
        <v>39</v>
      </c>
      <c r="S253">
        <v>2.5000000000000001E-2</v>
      </c>
      <c r="T253" t="b">
        <f t="shared" si="21"/>
        <v>0</v>
      </c>
      <c r="U253" t="str">
        <f t="shared" si="22"/>
        <v>TRUE</v>
      </c>
      <c r="V253" t="b">
        <f t="shared" si="23"/>
        <v>0</v>
      </c>
      <c r="W253" t="b">
        <f t="shared" si="24"/>
        <v>0</v>
      </c>
      <c r="X253" t="b">
        <f t="shared" si="25"/>
        <v>0</v>
      </c>
      <c r="Y253" t="str">
        <f>IF(AND(ExportQuery13[[#This Row],[QuantityScrapped]]&gt;0,ExportQuery13[[#This Row],[ScrapReason]]=""),"TRUE","FALSE")</f>
        <v>FALSE</v>
      </c>
      <c r="Z253" s="4" t="str">
        <f t="shared" si="26"/>
        <v/>
      </c>
      <c r="AA253" s="4" t="str">
        <f t="shared" si="27"/>
        <v>Yes</v>
      </c>
    </row>
    <row r="254" spans="1:27" x14ac:dyDescent="0.25">
      <c r="A254" t="s">
        <v>171</v>
      </c>
      <c r="B254" t="s">
        <v>172</v>
      </c>
      <c r="C254">
        <v>111</v>
      </c>
      <c r="D254" s="1">
        <v>42916</v>
      </c>
      <c r="E254" t="s">
        <v>47</v>
      </c>
      <c r="F254">
        <v>4</v>
      </c>
      <c r="G254">
        <v>400006</v>
      </c>
      <c r="H254" t="s">
        <v>187</v>
      </c>
      <c r="I254">
        <v>130</v>
      </c>
      <c r="J254" t="s">
        <v>37</v>
      </c>
      <c r="K254">
        <v>7.99</v>
      </c>
      <c r="L254" s="1">
        <v>42913</v>
      </c>
      <c r="M254" t="s">
        <v>47</v>
      </c>
      <c r="N254">
        <v>130</v>
      </c>
      <c r="Q254" t="s">
        <v>38</v>
      </c>
      <c r="R254" t="s">
        <v>39</v>
      </c>
      <c r="S254">
        <v>2.5000000000000001E-2</v>
      </c>
      <c r="T254" t="b">
        <f t="shared" si="21"/>
        <v>0</v>
      </c>
      <c r="U254" t="str">
        <f t="shared" si="22"/>
        <v>TRUE</v>
      </c>
      <c r="V254" t="b">
        <f t="shared" si="23"/>
        <v>0</v>
      </c>
      <c r="W254" t="b">
        <f t="shared" si="24"/>
        <v>0</v>
      </c>
      <c r="X254" t="b">
        <f t="shared" si="25"/>
        <v>0</v>
      </c>
      <c r="Y254" t="str">
        <f>IF(AND(ExportQuery13[[#This Row],[QuantityScrapped]]&gt;0,ExportQuery13[[#This Row],[ScrapReason]]=""),"TRUE","FALSE")</f>
        <v>FALSE</v>
      </c>
      <c r="Z254" s="4" t="str">
        <f t="shared" si="26"/>
        <v/>
      </c>
      <c r="AA254" s="4" t="str">
        <f t="shared" si="27"/>
        <v>Yes</v>
      </c>
    </row>
    <row r="255" spans="1:27" x14ac:dyDescent="0.25">
      <c r="A255" t="s">
        <v>171</v>
      </c>
      <c r="B255" t="s">
        <v>172</v>
      </c>
      <c r="C255">
        <v>111</v>
      </c>
      <c r="D255" s="1">
        <v>42916</v>
      </c>
      <c r="E255" t="s">
        <v>47</v>
      </c>
      <c r="F255">
        <v>4</v>
      </c>
      <c r="G255">
        <v>400008</v>
      </c>
      <c r="H255" t="s">
        <v>188</v>
      </c>
      <c r="I255">
        <v>71</v>
      </c>
      <c r="J255" t="s">
        <v>37</v>
      </c>
      <c r="K255">
        <v>7.99</v>
      </c>
      <c r="L255" s="1">
        <v>42913</v>
      </c>
      <c r="M255" t="s">
        <v>47</v>
      </c>
      <c r="N255">
        <v>71</v>
      </c>
      <c r="O255">
        <v>14</v>
      </c>
      <c r="P255" t="s">
        <v>25</v>
      </c>
      <c r="Q255" t="s">
        <v>38</v>
      </c>
      <c r="R255" t="s">
        <v>39</v>
      </c>
      <c r="S255">
        <v>2.5000000000000001E-2</v>
      </c>
      <c r="T255" t="b">
        <f t="shared" si="21"/>
        <v>0</v>
      </c>
      <c r="U255" t="str">
        <f t="shared" si="22"/>
        <v>FALSE</v>
      </c>
      <c r="V255" t="b">
        <f t="shared" si="23"/>
        <v>0</v>
      </c>
      <c r="W255" t="b">
        <f t="shared" si="24"/>
        <v>0</v>
      </c>
      <c r="X255" t="b">
        <f t="shared" si="25"/>
        <v>0</v>
      </c>
      <c r="Y255" t="str">
        <f>IF(AND(ExportQuery13[[#This Row],[QuantityScrapped]]&gt;0,ExportQuery13[[#This Row],[ScrapReason]]=""),"TRUE","FALSE")</f>
        <v>FALSE</v>
      </c>
      <c r="Z255" s="4" t="str">
        <f t="shared" si="26"/>
        <v/>
      </c>
      <c r="AA255" s="4" t="str">
        <f t="shared" si="27"/>
        <v>Yes</v>
      </c>
    </row>
    <row r="256" spans="1:27" x14ac:dyDescent="0.25">
      <c r="A256" t="s">
        <v>34</v>
      </c>
      <c r="B256" t="s">
        <v>175</v>
      </c>
      <c r="C256">
        <v>112</v>
      </c>
      <c r="D256" s="1">
        <v>42916</v>
      </c>
      <c r="E256" t="s">
        <v>45</v>
      </c>
      <c r="F256">
        <v>0</v>
      </c>
      <c r="G256">
        <v>110008</v>
      </c>
      <c r="H256" t="s">
        <v>53</v>
      </c>
      <c r="I256">
        <v>49</v>
      </c>
      <c r="J256" t="s">
        <v>37</v>
      </c>
      <c r="K256">
        <v>1154.54</v>
      </c>
      <c r="L256" s="1">
        <v>42914</v>
      </c>
      <c r="M256" t="s">
        <v>47</v>
      </c>
      <c r="N256">
        <v>49</v>
      </c>
      <c r="Q256" t="s">
        <v>26</v>
      </c>
      <c r="R256" t="s">
        <v>27</v>
      </c>
      <c r="S256">
        <v>0</v>
      </c>
      <c r="T256" t="b">
        <f t="shared" si="21"/>
        <v>0</v>
      </c>
      <c r="U256" t="str">
        <f t="shared" si="22"/>
        <v>FALSE</v>
      </c>
      <c r="V256" t="b">
        <f t="shared" si="23"/>
        <v>0</v>
      </c>
      <c r="W256" t="b">
        <f t="shared" si="24"/>
        <v>0</v>
      </c>
      <c r="X256" t="b">
        <f t="shared" si="25"/>
        <v>0</v>
      </c>
      <c r="Y256" t="str">
        <f>IF(AND(ExportQuery13[[#This Row],[QuantityScrapped]]&gt;0,ExportQuery13[[#This Row],[ScrapReason]]=""),"TRUE","FALSE")</f>
        <v>FALSE</v>
      </c>
      <c r="Z256" s="4" t="str">
        <f t="shared" si="26"/>
        <v/>
      </c>
      <c r="AA256" s="4" t="str">
        <f t="shared" si="27"/>
        <v>Yes</v>
      </c>
    </row>
    <row r="257" spans="1:27" x14ac:dyDescent="0.25">
      <c r="A257" t="s">
        <v>43</v>
      </c>
      <c r="B257" t="s">
        <v>176</v>
      </c>
      <c r="C257">
        <v>113</v>
      </c>
      <c r="D257" s="1">
        <v>42916</v>
      </c>
      <c r="E257" t="s">
        <v>63</v>
      </c>
      <c r="F257">
        <v>1</v>
      </c>
      <c r="G257">
        <v>110007</v>
      </c>
      <c r="H257" t="s">
        <v>52</v>
      </c>
      <c r="I257">
        <v>80</v>
      </c>
      <c r="J257" t="s">
        <v>37</v>
      </c>
      <c r="K257">
        <v>599.99</v>
      </c>
      <c r="L257" s="1">
        <v>42914</v>
      </c>
      <c r="M257" t="s">
        <v>63</v>
      </c>
      <c r="N257">
        <v>90</v>
      </c>
      <c r="O257">
        <v>3</v>
      </c>
      <c r="P257" t="s">
        <v>41</v>
      </c>
      <c r="Q257" t="s">
        <v>26</v>
      </c>
      <c r="R257" t="s">
        <v>27</v>
      </c>
      <c r="S257">
        <v>0</v>
      </c>
      <c r="T257" t="b">
        <f t="shared" si="21"/>
        <v>0</v>
      </c>
      <c r="U257" t="str">
        <f t="shared" si="22"/>
        <v>FALSE</v>
      </c>
      <c r="V257" t="b">
        <f t="shared" si="23"/>
        <v>0</v>
      </c>
      <c r="W257" t="b">
        <f t="shared" si="24"/>
        <v>0</v>
      </c>
      <c r="X257" t="b">
        <f t="shared" si="25"/>
        <v>0</v>
      </c>
      <c r="Y257" t="str">
        <f>IF(AND(ExportQuery13[[#This Row],[QuantityScrapped]]&gt;0,ExportQuery13[[#This Row],[ScrapReason]]=""),"TRUE","FALSE")</f>
        <v>FALSE</v>
      </c>
      <c r="Z257" s="4" t="str">
        <f t="shared" si="26"/>
        <v/>
      </c>
      <c r="AA257" s="4" t="str">
        <f t="shared" si="27"/>
        <v>Yes</v>
      </c>
    </row>
    <row r="258" spans="1:27" x14ac:dyDescent="0.25">
      <c r="A258" t="s">
        <v>34</v>
      </c>
      <c r="B258" t="s">
        <v>177</v>
      </c>
      <c r="C258">
        <v>114</v>
      </c>
      <c r="D258" s="1">
        <v>42917</v>
      </c>
      <c r="E258" t="s">
        <v>96</v>
      </c>
      <c r="F258">
        <v>0</v>
      </c>
      <c r="G258">
        <v>110006</v>
      </c>
      <c r="H258" t="s">
        <v>51</v>
      </c>
      <c r="I258">
        <v>195</v>
      </c>
      <c r="J258" t="s">
        <v>37</v>
      </c>
      <c r="K258">
        <v>854</v>
      </c>
      <c r="L258" s="1">
        <v>42917</v>
      </c>
      <c r="M258" t="s">
        <v>96</v>
      </c>
      <c r="N258">
        <v>195</v>
      </c>
      <c r="O258">
        <v>22</v>
      </c>
      <c r="P258" t="s">
        <v>25</v>
      </c>
      <c r="Q258" t="s">
        <v>26</v>
      </c>
      <c r="R258" t="s">
        <v>27</v>
      </c>
      <c r="S258">
        <v>0</v>
      </c>
      <c r="T258" t="b">
        <f t="shared" ref="T258:T290" si="28">OR(ISBLANK(I258),ISBLANK(K258),ISBLANK(N258))</f>
        <v>0</v>
      </c>
      <c r="U258" t="str">
        <f t="shared" ref="U258:U290" si="29">IF(COUNTIFS($C$2:$C$290,C258,$G$2:$G$290,G258)&gt;1,"TRUE","FALSE")</f>
        <v>FALSE</v>
      </c>
      <c r="V258" t="b">
        <f t="shared" ref="V258:V290" si="30">OR(NOT(ISNUMBER(C258)),NOT(ISNUMBER(F258)),NOT(ISNUMBER(I258)),NOT(ISNUMBER(N258)))</f>
        <v>0</v>
      </c>
      <c r="W258" t="b">
        <f t="shared" ref="W258:W290" si="31">OR(NOT(ISTEXT(A258)),NOT(ISTEXT(B258)),NOT(ISTEXT(Q258)),NOT(ISTEXT(R258)))</f>
        <v>0</v>
      </c>
      <c r="X258" t="b">
        <f t="shared" ref="X258:X290" si="32">NOT(LEN(G258)=6)</f>
        <v>0</v>
      </c>
      <c r="Y258" t="str">
        <f>IF(AND(ExportQuery13[[#This Row],[QuantityScrapped]]&gt;0,ExportQuery13[[#This Row],[ScrapReason]]=""),"TRUE","FALSE")</f>
        <v>FALSE</v>
      </c>
      <c r="Z258" s="4" t="str">
        <f t="shared" ref="Z258:Z290" si="33">IF(T258="TRUE","Missing Quantity/Price",IF(U258=TRUE,"Duplicate Record",IF(V258="TRUE","Invalid Number Field Format",IF(W258="TRUE","Invalid Text Field Format",IF(X258="TRUE","Error in Part Number",IF(Y258="TRUE","Missing Scrap Reason",""))))))</f>
        <v/>
      </c>
      <c r="AA258" s="4" t="str">
        <f t="shared" ref="AA258:AA290" si="34">IF(Z258="","Yes","No")</f>
        <v>Yes</v>
      </c>
    </row>
    <row r="259" spans="1:27" x14ac:dyDescent="0.25">
      <c r="A259" t="s">
        <v>19</v>
      </c>
      <c r="B259" t="s">
        <v>178</v>
      </c>
      <c r="C259">
        <v>115</v>
      </c>
      <c r="D259" s="1">
        <v>42924</v>
      </c>
      <c r="E259" t="s">
        <v>24</v>
      </c>
      <c r="F259">
        <v>0</v>
      </c>
      <c r="G259">
        <v>100030</v>
      </c>
      <c r="H259" t="s">
        <v>78</v>
      </c>
      <c r="I259">
        <v>23</v>
      </c>
      <c r="J259" t="s">
        <v>74</v>
      </c>
      <c r="K259">
        <v>3.99</v>
      </c>
      <c r="L259" s="1">
        <v>42924</v>
      </c>
      <c r="M259" t="s">
        <v>24</v>
      </c>
      <c r="N259">
        <v>23</v>
      </c>
      <c r="Q259" t="s">
        <v>38</v>
      </c>
      <c r="R259" t="s">
        <v>39</v>
      </c>
      <c r="S259">
        <v>2.5000000000000001E-2</v>
      </c>
      <c r="T259" t="b">
        <f t="shared" si="28"/>
        <v>0</v>
      </c>
      <c r="U259" t="str">
        <f t="shared" si="29"/>
        <v>FALSE</v>
      </c>
      <c r="V259" t="b">
        <f t="shared" si="30"/>
        <v>0</v>
      </c>
      <c r="W259" t="b">
        <f t="shared" si="31"/>
        <v>0</v>
      </c>
      <c r="X259" t="b">
        <f t="shared" si="32"/>
        <v>0</v>
      </c>
      <c r="Y259" t="str">
        <f>IF(AND(ExportQuery13[[#This Row],[QuantityScrapped]]&gt;0,ExportQuery13[[#This Row],[ScrapReason]]=""),"TRUE","FALSE")</f>
        <v>FALSE</v>
      </c>
      <c r="Z259" s="4" t="str">
        <f t="shared" si="33"/>
        <v/>
      </c>
      <c r="AA259" s="4" t="str">
        <f t="shared" si="34"/>
        <v>Yes</v>
      </c>
    </row>
    <row r="260" spans="1:27" x14ac:dyDescent="0.25">
      <c r="A260" t="s">
        <v>19</v>
      </c>
      <c r="B260" t="s">
        <v>178</v>
      </c>
      <c r="C260">
        <v>115</v>
      </c>
      <c r="D260" s="1">
        <v>42924</v>
      </c>
      <c r="E260" t="s">
        <v>24</v>
      </c>
      <c r="F260">
        <v>0</v>
      </c>
      <c r="G260">
        <v>100031</v>
      </c>
      <c r="H260" t="s">
        <v>142</v>
      </c>
      <c r="I260">
        <v>83</v>
      </c>
      <c r="J260" t="s">
        <v>74</v>
      </c>
      <c r="K260">
        <v>4.99</v>
      </c>
      <c r="L260" s="1">
        <v>42924</v>
      </c>
      <c r="M260" t="s">
        <v>24</v>
      </c>
      <c r="N260">
        <v>83</v>
      </c>
      <c r="Q260" t="s">
        <v>38</v>
      </c>
      <c r="R260" t="s">
        <v>39</v>
      </c>
      <c r="S260">
        <v>2.5000000000000001E-2</v>
      </c>
      <c r="T260" t="b">
        <f t="shared" si="28"/>
        <v>0</v>
      </c>
      <c r="U260" t="str">
        <f t="shared" si="29"/>
        <v>FALSE</v>
      </c>
      <c r="V260" t="b">
        <f t="shared" si="30"/>
        <v>0</v>
      </c>
      <c r="W260" t="b">
        <f t="shared" si="31"/>
        <v>0</v>
      </c>
      <c r="X260" t="b">
        <f t="shared" si="32"/>
        <v>0</v>
      </c>
      <c r="Y260" t="str">
        <f>IF(AND(ExportQuery13[[#This Row],[QuantityScrapped]]&gt;0,ExportQuery13[[#This Row],[ScrapReason]]=""),"TRUE","FALSE")</f>
        <v>FALSE</v>
      </c>
      <c r="Z260" s="4" t="str">
        <f t="shared" si="33"/>
        <v/>
      </c>
      <c r="AA260" s="4" t="str">
        <f t="shared" si="34"/>
        <v>Yes</v>
      </c>
    </row>
    <row r="261" spans="1:27" x14ac:dyDescent="0.25">
      <c r="A261" t="s">
        <v>19</v>
      </c>
      <c r="B261" t="s">
        <v>178</v>
      </c>
      <c r="C261">
        <v>115</v>
      </c>
      <c r="D261" s="1">
        <v>42924</v>
      </c>
      <c r="E261" t="s">
        <v>24</v>
      </c>
      <c r="F261">
        <v>0</v>
      </c>
      <c r="G261">
        <v>100032</v>
      </c>
      <c r="H261" t="s">
        <v>143</v>
      </c>
      <c r="I261">
        <v>136</v>
      </c>
      <c r="J261" t="s">
        <v>74</v>
      </c>
      <c r="K261">
        <v>4.99</v>
      </c>
      <c r="L261" s="1">
        <v>42924</v>
      </c>
      <c r="M261" t="s">
        <v>24</v>
      </c>
      <c r="N261">
        <v>136</v>
      </c>
      <c r="O261">
        <v>12</v>
      </c>
      <c r="P261" t="s">
        <v>69</v>
      </c>
      <c r="Q261" t="s">
        <v>38</v>
      </c>
      <c r="R261" t="s">
        <v>39</v>
      </c>
      <c r="S261">
        <v>2.5000000000000001E-2</v>
      </c>
      <c r="T261" t="b">
        <f t="shared" si="28"/>
        <v>0</v>
      </c>
      <c r="U261" t="str">
        <f t="shared" si="29"/>
        <v>FALSE</v>
      </c>
      <c r="V261" t="b">
        <f t="shared" si="30"/>
        <v>0</v>
      </c>
      <c r="W261" t="b">
        <f t="shared" si="31"/>
        <v>0</v>
      </c>
      <c r="X261" t="b">
        <f t="shared" si="32"/>
        <v>0</v>
      </c>
      <c r="Y261" t="str">
        <f>IF(AND(ExportQuery13[[#This Row],[QuantityScrapped]]&gt;0,ExportQuery13[[#This Row],[ScrapReason]]=""),"TRUE","FALSE")</f>
        <v>FALSE</v>
      </c>
      <c r="Z261" s="4" t="str">
        <f t="shared" si="33"/>
        <v/>
      </c>
      <c r="AA261" s="4" t="str">
        <f t="shared" si="34"/>
        <v>Yes</v>
      </c>
    </row>
    <row r="262" spans="1:27" x14ac:dyDescent="0.25">
      <c r="A262" t="s">
        <v>19</v>
      </c>
      <c r="B262" t="s">
        <v>178</v>
      </c>
      <c r="C262">
        <v>115</v>
      </c>
      <c r="D262" s="1">
        <v>42924</v>
      </c>
      <c r="E262" t="s">
        <v>24</v>
      </c>
      <c r="F262">
        <v>0</v>
      </c>
      <c r="G262">
        <v>100034</v>
      </c>
      <c r="H262" t="s">
        <v>146</v>
      </c>
      <c r="I262">
        <v>114</v>
      </c>
      <c r="J262" t="s">
        <v>74</v>
      </c>
      <c r="K262">
        <v>2.99</v>
      </c>
      <c r="L262" s="1">
        <v>42924</v>
      </c>
      <c r="M262" t="s">
        <v>24</v>
      </c>
      <c r="N262">
        <v>114</v>
      </c>
      <c r="Q262" t="s">
        <v>38</v>
      </c>
      <c r="R262" t="s">
        <v>39</v>
      </c>
      <c r="S262">
        <v>2.5000000000000001E-2</v>
      </c>
      <c r="T262" t="b">
        <f t="shared" si="28"/>
        <v>0</v>
      </c>
      <c r="U262" t="str">
        <f t="shared" si="29"/>
        <v>FALSE</v>
      </c>
      <c r="V262" t="b">
        <f t="shared" si="30"/>
        <v>0</v>
      </c>
      <c r="W262" t="b">
        <f t="shared" si="31"/>
        <v>0</v>
      </c>
      <c r="X262" t="b">
        <f t="shared" si="32"/>
        <v>0</v>
      </c>
      <c r="Y262" t="str">
        <f>IF(AND(ExportQuery13[[#This Row],[QuantityScrapped]]&gt;0,ExportQuery13[[#This Row],[ScrapReason]]=""),"TRUE","FALSE")</f>
        <v>FALSE</v>
      </c>
      <c r="Z262" s="4" t="str">
        <f t="shared" si="33"/>
        <v/>
      </c>
      <c r="AA262" s="4" t="str">
        <f t="shared" si="34"/>
        <v>Yes</v>
      </c>
    </row>
    <row r="263" spans="1:27" x14ac:dyDescent="0.25">
      <c r="A263" t="s">
        <v>171</v>
      </c>
      <c r="B263" t="s">
        <v>181</v>
      </c>
      <c r="C263">
        <v>116</v>
      </c>
      <c r="D263" s="1">
        <v>42929</v>
      </c>
      <c r="E263" t="s">
        <v>103</v>
      </c>
      <c r="F263">
        <v>4</v>
      </c>
      <c r="G263">
        <v>110010</v>
      </c>
      <c r="H263" t="s">
        <v>55</v>
      </c>
      <c r="I263">
        <v>96</v>
      </c>
      <c r="J263" t="s">
        <v>37</v>
      </c>
      <c r="K263">
        <v>1154.54</v>
      </c>
      <c r="L263" s="1">
        <v>42929</v>
      </c>
      <c r="M263" t="s">
        <v>103</v>
      </c>
      <c r="N263">
        <v>96</v>
      </c>
      <c r="Q263" t="s">
        <v>26</v>
      </c>
      <c r="R263" t="s">
        <v>27</v>
      </c>
      <c r="S263">
        <v>0</v>
      </c>
      <c r="T263" t="b">
        <f t="shared" si="28"/>
        <v>0</v>
      </c>
      <c r="U263" t="str">
        <f t="shared" si="29"/>
        <v>FALSE</v>
      </c>
      <c r="V263" t="b">
        <f t="shared" si="30"/>
        <v>0</v>
      </c>
      <c r="W263" t="b">
        <f t="shared" si="31"/>
        <v>0</v>
      </c>
      <c r="X263" t="b">
        <f t="shared" si="32"/>
        <v>0</v>
      </c>
      <c r="Y263" t="str">
        <f>IF(AND(ExportQuery13[[#This Row],[QuantityScrapped]]&gt;0,ExportQuery13[[#This Row],[ScrapReason]]=""),"TRUE","FALSE")</f>
        <v>FALSE</v>
      </c>
      <c r="Z263" s="4" t="str">
        <f t="shared" si="33"/>
        <v/>
      </c>
      <c r="AA263" s="4" t="str">
        <f t="shared" si="34"/>
        <v>Yes</v>
      </c>
    </row>
    <row r="264" spans="1:27" x14ac:dyDescent="0.25">
      <c r="A264" t="s">
        <v>34</v>
      </c>
      <c r="B264" t="s">
        <v>113</v>
      </c>
      <c r="C264">
        <v>117</v>
      </c>
      <c r="D264" s="1">
        <v>42930</v>
      </c>
      <c r="E264" t="s">
        <v>103</v>
      </c>
      <c r="F264">
        <v>0</v>
      </c>
      <c r="G264">
        <v>150025</v>
      </c>
      <c r="H264" t="s">
        <v>114</v>
      </c>
      <c r="I264">
        <v>175</v>
      </c>
      <c r="J264" t="s">
        <v>23</v>
      </c>
      <c r="K264">
        <v>8.99</v>
      </c>
      <c r="L264" s="1">
        <v>42931</v>
      </c>
      <c r="M264" t="s">
        <v>103</v>
      </c>
      <c r="N264">
        <v>175</v>
      </c>
      <c r="Q264" t="s">
        <v>38</v>
      </c>
      <c r="R264" t="s">
        <v>39</v>
      </c>
      <c r="S264">
        <v>2.5000000000000001E-2</v>
      </c>
      <c r="T264" t="b">
        <f t="shared" si="28"/>
        <v>0</v>
      </c>
      <c r="U264" t="str">
        <f t="shared" si="29"/>
        <v>FALSE</v>
      </c>
      <c r="V264" t="b">
        <f t="shared" si="30"/>
        <v>0</v>
      </c>
      <c r="W264" t="b">
        <f t="shared" si="31"/>
        <v>0</v>
      </c>
      <c r="X264" t="b">
        <f t="shared" si="32"/>
        <v>0</v>
      </c>
      <c r="Y264" t="str">
        <f>IF(AND(ExportQuery13[[#This Row],[QuantityScrapped]]&gt;0,ExportQuery13[[#This Row],[ScrapReason]]=""),"TRUE","FALSE")</f>
        <v>FALSE</v>
      </c>
      <c r="Z264" s="4" t="str">
        <f t="shared" si="33"/>
        <v/>
      </c>
      <c r="AA264" s="4" t="str">
        <f t="shared" si="34"/>
        <v>Yes</v>
      </c>
    </row>
    <row r="265" spans="1:27" x14ac:dyDescent="0.25">
      <c r="A265" t="s">
        <v>34</v>
      </c>
      <c r="B265" t="s">
        <v>113</v>
      </c>
      <c r="C265">
        <v>117</v>
      </c>
      <c r="D265" s="1">
        <v>42930</v>
      </c>
      <c r="E265" t="s">
        <v>103</v>
      </c>
      <c r="F265">
        <v>0</v>
      </c>
      <c r="G265">
        <v>150026</v>
      </c>
      <c r="H265" t="s">
        <v>189</v>
      </c>
      <c r="I265">
        <v>15</v>
      </c>
      <c r="J265" t="s">
        <v>23</v>
      </c>
      <c r="K265">
        <v>15.99</v>
      </c>
      <c r="L265" s="1">
        <v>42931</v>
      </c>
      <c r="M265" t="s">
        <v>103</v>
      </c>
      <c r="N265">
        <v>15</v>
      </c>
      <c r="Q265" t="s">
        <v>38</v>
      </c>
      <c r="R265" t="s">
        <v>39</v>
      </c>
      <c r="S265">
        <v>2.5000000000000001E-2</v>
      </c>
      <c r="T265" t="b">
        <f t="shared" si="28"/>
        <v>0</v>
      </c>
      <c r="U265" t="str">
        <f t="shared" si="29"/>
        <v>FALSE</v>
      </c>
      <c r="V265" t="b">
        <f t="shared" si="30"/>
        <v>0</v>
      </c>
      <c r="W265" t="b">
        <f t="shared" si="31"/>
        <v>0</v>
      </c>
      <c r="X265" t="b">
        <f t="shared" si="32"/>
        <v>0</v>
      </c>
      <c r="Y265" t="str">
        <f>IF(AND(ExportQuery13[[#This Row],[QuantityScrapped]]&gt;0,ExportQuery13[[#This Row],[ScrapReason]]=""),"TRUE","FALSE")</f>
        <v>FALSE</v>
      </c>
      <c r="Z265" s="4" t="str">
        <f t="shared" si="33"/>
        <v/>
      </c>
      <c r="AA265" s="4" t="str">
        <f t="shared" si="34"/>
        <v>Yes</v>
      </c>
    </row>
    <row r="266" spans="1:27" x14ac:dyDescent="0.25">
      <c r="A266" t="s">
        <v>28</v>
      </c>
      <c r="B266" t="s">
        <v>115</v>
      </c>
      <c r="C266">
        <v>118</v>
      </c>
      <c r="D266" s="1">
        <v>42931</v>
      </c>
      <c r="E266" t="s">
        <v>137</v>
      </c>
      <c r="F266">
        <v>0</v>
      </c>
      <c r="G266">
        <v>160013</v>
      </c>
      <c r="H266" t="s">
        <v>117</v>
      </c>
      <c r="I266">
        <v>147</v>
      </c>
      <c r="J266" t="s">
        <v>74</v>
      </c>
      <c r="K266">
        <v>3.54</v>
      </c>
      <c r="L266" s="1">
        <v>42933</v>
      </c>
      <c r="M266" t="s">
        <v>137</v>
      </c>
      <c r="N266">
        <v>147</v>
      </c>
      <c r="Q266" t="s">
        <v>38</v>
      </c>
      <c r="R266" t="s">
        <v>39</v>
      </c>
      <c r="S266">
        <v>2.5000000000000001E-2</v>
      </c>
      <c r="T266" t="b">
        <f t="shared" si="28"/>
        <v>0</v>
      </c>
      <c r="U266" t="str">
        <f t="shared" si="29"/>
        <v>FALSE</v>
      </c>
      <c r="V266" t="b">
        <f t="shared" si="30"/>
        <v>0</v>
      </c>
      <c r="W266" t="b">
        <f t="shared" si="31"/>
        <v>0</v>
      </c>
      <c r="X266" t="b">
        <f t="shared" si="32"/>
        <v>0</v>
      </c>
      <c r="Y266" t="str">
        <f>IF(AND(ExportQuery13[[#This Row],[QuantityScrapped]]&gt;0,ExportQuery13[[#This Row],[ScrapReason]]=""),"TRUE","FALSE")</f>
        <v>FALSE</v>
      </c>
      <c r="Z266" s="4" t="str">
        <f t="shared" si="33"/>
        <v/>
      </c>
      <c r="AA266" s="4" t="str">
        <f t="shared" si="34"/>
        <v>Yes</v>
      </c>
    </row>
    <row r="267" spans="1:27" x14ac:dyDescent="0.25">
      <c r="A267" t="s">
        <v>119</v>
      </c>
      <c r="B267" t="s">
        <v>120</v>
      </c>
      <c r="C267">
        <v>119</v>
      </c>
      <c r="D267" s="1">
        <v>42931</v>
      </c>
      <c r="E267" t="s">
        <v>103</v>
      </c>
      <c r="F267">
        <v>2</v>
      </c>
      <c r="G267">
        <v>180015</v>
      </c>
      <c r="H267" t="s">
        <v>121</v>
      </c>
      <c r="I267">
        <v>99</v>
      </c>
      <c r="J267" t="s">
        <v>23</v>
      </c>
      <c r="K267">
        <v>2.4849999999999999</v>
      </c>
      <c r="L267" s="1">
        <v>42931</v>
      </c>
      <c r="M267" t="s">
        <v>103</v>
      </c>
      <c r="N267">
        <v>100</v>
      </c>
      <c r="O267">
        <v>3</v>
      </c>
      <c r="P267" t="s">
        <v>25</v>
      </c>
      <c r="Q267" t="s">
        <v>38</v>
      </c>
      <c r="R267" t="s">
        <v>39</v>
      </c>
      <c r="S267">
        <v>2.5000000000000001E-2</v>
      </c>
      <c r="T267" t="b">
        <f t="shared" si="28"/>
        <v>0</v>
      </c>
      <c r="U267" t="str">
        <f t="shared" si="29"/>
        <v>FALSE</v>
      </c>
      <c r="V267" t="b">
        <f t="shared" si="30"/>
        <v>0</v>
      </c>
      <c r="W267" t="b">
        <f t="shared" si="31"/>
        <v>0</v>
      </c>
      <c r="X267" t="b">
        <f t="shared" si="32"/>
        <v>0</v>
      </c>
      <c r="Y267" t="str">
        <f>IF(AND(ExportQuery13[[#This Row],[QuantityScrapped]]&gt;0,ExportQuery13[[#This Row],[ScrapReason]]=""),"TRUE","FALSE")</f>
        <v>FALSE</v>
      </c>
      <c r="Z267" s="4" t="str">
        <f t="shared" si="33"/>
        <v/>
      </c>
      <c r="AA267" s="4" t="str">
        <f t="shared" si="34"/>
        <v>Yes</v>
      </c>
    </row>
    <row r="268" spans="1:27" x14ac:dyDescent="0.25">
      <c r="A268" t="s">
        <v>119</v>
      </c>
      <c r="B268" t="s">
        <v>127</v>
      </c>
      <c r="C268">
        <v>120</v>
      </c>
      <c r="D268" s="1">
        <v>42932</v>
      </c>
      <c r="E268" t="s">
        <v>96</v>
      </c>
      <c r="F268">
        <v>2</v>
      </c>
      <c r="G268">
        <v>180013</v>
      </c>
      <c r="H268" t="s">
        <v>128</v>
      </c>
      <c r="I268">
        <v>149</v>
      </c>
      <c r="J268" t="s">
        <v>37</v>
      </c>
      <c r="K268">
        <v>1.25</v>
      </c>
      <c r="L268" s="1">
        <v>42932</v>
      </c>
      <c r="M268" t="s">
        <v>47</v>
      </c>
      <c r="N268">
        <v>149</v>
      </c>
      <c r="Q268" t="s">
        <v>38</v>
      </c>
      <c r="R268" t="s">
        <v>39</v>
      </c>
      <c r="S268">
        <v>2.5000000000000001E-2</v>
      </c>
      <c r="T268" t="b">
        <f t="shared" si="28"/>
        <v>0</v>
      </c>
      <c r="U268" t="str">
        <f t="shared" si="29"/>
        <v>FALSE</v>
      </c>
      <c r="V268" t="b">
        <f t="shared" si="30"/>
        <v>0</v>
      </c>
      <c r="W268" t="b">
        <f t="shared" si="31"/>
        <v>0</v>
      </c>
      <c r="X268" t="b">
        <f t="shared" si="32"/>
        <v>0</v>
      </c>
      <c r="Y268" t="str">
        <f>IF(AND(ExportQuery13[[#This Row],[QuantityScrapped]]&gt;0,ExportQuery13[[#This Row],[ScrapReason]]=""),"TRUE","FALSE")</f>
        <v>FALSE</v>
      </c>
      <c r="Z268" s="4" t="str">
        <f t="shared" si="33"/>
        <v/>
      </c>
      <c r="AA268" s="4" t="str">
        <f t="shared" si="34"/>
        <v>Yes</v>
      </c>
    </row>
    <row r="269" spans="1:27" x14ac:dyDescent="0.25">
      <c r="A269" t="s">
        <v>119</v>
      </c>
      <c r="B269" t="s">
        <v>129</v>
      </c>
      <c r="C269">
        <v>121</v>
      </c>
      <c r="D269" s="1">
        <v>42933</v>
      </c>
      <c r="E269" t="s">
        <v>21</v>
      </c>
      <c r="F269">
        <v>2</v>
      </c>
      <c r="G269">
        <v>180016</v>
      </c>
      <c r="H269" t="s">
        <v>130</v>
      </c>
      <c r="I269">
        <v>111</v>
      </c>
      <c r="J269" t="s">
        <v>31</v>
      </c>
      <c r="K269">
        <v>9.48</v>
      </c>
      <c r="L269" s="1">
        <v>42933</v>
      </c>
      <c r="M269" t="s">
        <v>21</v>
      </c>
      <c r="N269">
        <v>110</v>
      </c>
      <c r="Q269" t="s">
        <v>38</v>
      </c>
      <c r="R269" t="s">
        <v>39</v>
      </c>
      <c r="S269">
        <v>2.5000000000000001E-2</v>
      </c>
      <c r="T269" t="b">
        <f t="shared" si="28"/>
        <v>0</v>
      </c>
      <c r="U269" t="str">
        <f t="shared" si="29"/>
        <v>FALSE</v>
      </c>
      <c r="V269" t="b">
        <f t="shared" si="30"/>
        <v>0</v>
      </c>
      <c r="W269" t="b">
        <f t="shared" si="31"/>
        <v>0</v>
      </c>
      <c r="X269" t="b">
        <f t="shared" si="32"/>
        <v>0</v>
      </c>
      <c r="Y269" t="str">
        <f>IF(AND(ExportQuery13[[#This Row],[QuantityScrapped]]&gt;0,ExportQuery13[[#This Row],[ScrapReason]]=""),"TRUE","FALSE")</f>
        <v>FALSE</v>
      </c>
      <c r="Z269" s="4" t="str">
        <f t="shared" si="33"/>
        <v/>
      </c>
      <c r="AA269" s="4" t="str">
        <f t="shared" si="34"/>
        <v>Yes</v>
      </c>
    </row>
    <row r="270" spans="1:27" x14ac:dyDescent="0.25">
      <c r="A270" t="s">
        <v>89</v>
      </c>
      <c r="B270" t="s">
        <v>131</v>
      </c>
      <c r="C270">
        <v>122</v>
      </c>
      <c r="D270" s="1">
        <v>42935</v>
      </c>
      <c r="E270" t="s">
        <v>63</v>
      </c>
      <c r="F270">
        <v>1</v>
      </c>
      <c r="G270">
        <v>180018</v>
      </c>
      <c r="H270" t="s">
        <v>132</v>
      </c>
      <c r="I270">
        <v>181</v>
      </c>
      <c r="J270" t="s">
        <v>133</v>
      </c>
      <c r="K270">
        <v>54.21</v>
      </c>
      <c r="L270" s="1">
        <v>42935</v>
      </c>
      <c r="M270" t="s">
        <v>63</v>
      </c>
      <c r="N270">
        <v>180</v>
      </c>
      <c r="Q270" t="s">
        <v>38</v>
      </c>
      <c r="R270" t="s">
        <v>39</v>
      </c>
      <c r="S270">
        <v>2.5000000000000001E-2</v>
      </c>
      <c r="T270" t="b">
        <f t="shared" si="28"/>
        <v>0</v>
      </c>
      <c r="U270" t="str">
        <f t="shared" si="29"/>
        <v>FALSE</v>
      </c>
      <c r="V270" t="b">
        <f t="shared" si="30"/>
        <v>0</v>
      </c>
      <c r="W270" t="b">
        <f t="shared" si="31"/>
        <v>0</v>
      </c>
      <c r="X270" t="b">
        <f t="shared" si="32"/>
        <v>0</v>
      </c>
      <c r="Y270" t="str">
        <f>IF(AND(ExportQuery13[[#This Row],[QuantityScrapped]]&gt;0,ExportQuery13[[#This Row],[ScrapReason]]=""),"TRUE","FALSE")</f>
        <v>FALSE</v>
      </c>
      <c r="Z270" s="4" t="str">
        <f t="shared" si="33"/>
        <v/>
      </c>
      <c r="AA270" s="4" t="str">
        <f t="shared" si="34"/>
        <v>Yes</v>
      </c>
    </row>
    <row r="271" spans="1:27" x14ac:dyDescent="0.25">
      <c r="A271" t="s">
        <v>119</v>
      </c>
      <c r="B271" t="s">
        <v>134</v>
      </c>
      <c r="C271">
        <v>123</v>
      </c>
      <c r="D271" s="1">
        <v>42925</v>
      </c>
      <c r="E271" t="s">
        <v>47</v>
      </c>
      <c r="F271">
        <v>2</v>
      </c>
      <c r="G271">
        <v>180018</v>
      </c>
      <c r="H271" t="s">
        <v>132</v>
      </c>
      <c r="I271">
        <v>71</v>
      </c>
      <c r="J271" t="s">
        <v>133</v>
      </c>
      <c r="K271">
        <v>54.21</v>
      </c>
      <c r="L271" s="1">
        <v>42925</v>
      </c>
      <c r="M271" t="s">
        <v>47</v>
      </c>
      <c r="N271">
        <v>71</v>
      </c>
      <c r="Q271" t="s">
        <v>38</v>
      </c>
      <c r="R271" t="s">
        <v>39</v>
      </c>
      <c r="S271">
        <v>2.5000000000000001E-2</v>
      </c>
      <c r="T271" t="b">
        <f t="shared" si="28"/>
        <v>0</v>
      </c>
      <c r="U271" t="str">
        <f t="shared" si="29"/>
        <v>FALSE</v>
      </c>
      <c r="V271" t="b">
        <f t="shared" si="30"/>
        <v>0</v>
      </c>
      <c r="W271" t="b">
        <f t="shared" si="31"/>
        <v>0</v>
      </c>
      <c r="X271" t="b">
        <f t="shared" si="32"/>
        <v>0</v>
      </c>
      <c r="Y271" t="str">
        <f>IF(AND(ExportQuery13[[#This Row],[QuantityScrapped]]&gt;0,ExportQuery13[[#This Row],[ScrapReason]]=""),"TRUE","FALSE")</f>
        <v>FALSE</v>
      </c>
      <c r="Z271" s="4" t="str">
        <f t="shared" si="33"/>
        <v/>
      </c>
      <c r="AA271" s="4" t="str">
        <f t="shared" si="34"/>
        <v>Yes</v>
      </c>
    </row>
    <row r="272" spans="1:27" x14ac:dyDescent="0.25">
      <c r="A272" t="s">
        <v>119</v>
      </c>
      <c r="B272" t="s">
        <v>134</v>
      </c>
      <c r="C272">
        <v>123</v>
      </c>
      <c r="D272" s="1">
        <v>42925</v>
      </c>
      <c r="E272" t="s">
        <v>47</v>
      </c>
      <c r="F272">
        <v>2</v>
      </c>
      <c r="G272">
        <v>180017</v>
      </c>
      <c r="H272" t="s">
        <v>135</v>
      </c>
      <c r="I272">
        <v>163</v>
      </c>
      <c r="J272" t="s">
        <v>23</v>
      </c>
      <c r="K272">
        <v>0.85</v>
      </c>
      <c r="L272" s="1">
        <v>42925</v>
      </c>
      <c r="M272" t="s">
        <v>47</v>
      </c>
      <c r="N272">
        <v>163</v>
      </c>
      <c r="Q272" t="s">
        <v>32</v>
      </c>
      <c r="R272" t="s">
        <v>33</v>
      </c>
      <c r="S272">
        <v>0.05</v>
      </c>
      <c r="T272" t="b">
        <f t="shared" si="28"/>
        <v>0</v>
      </c>
      <c r="U272" t="str">
        <f t="shared" si="29"/>
        <v>FALSE</v>
      </c>
      <c r="V272" t="b">
        <f t="shared" si="30"/>
        <v>0</v>
      </c>
      <c r="W272" t="b">
        <f t="shared" si="31"/>
        <v>0</v>
      </c>
      <c r="X272" t="b">
        <f t="shared" si="32"/>
        <v>0</v>
      </c>
      <c r="Y272" t="str">
        <f>IF(AND(ExportQuery13[[#This Row],[QuantityScrapped]]&gt;0,ExportQuery13[[#This Row],[ScrapReason]]=""),"TRUE","FALSE")</f>
        <v>FALSE</v>
      </c>
      <c r="Z272" s="4" t="str">
        <f t="shared" si="33"/>
        <v/>
      </c>
      <c r="AA272" s="4" t="str">
        <f t="shared" si="34"/>
        <v>Yes</v>
      </c>
    </row>
    <row r="273" spans="1:27" x14ac:dyDescent="0.25">
      <c r="A273" t="s">
        <v>34</v>
      </c>
      <c r="B273" t="s">
        <v>136</v>
      </c>
      <c r="C273">
        <v>124</v>
      </c>
      <c r="D273" s="1">
        <v>42926</v>
      </c>
      <c r="E273" t="s">
        <v>63</v>
      </c>
      <c r="F273">
        <v>0</v>
      </c>
      <c r="G273">
        <v>110007</v>
      </c>
      <c r="H273" t="s">
        <v>52</v>
      </c>
      <c r="I273">
        <v>138</v>
      </c>
      <c r="J273" t="s">
        <v>37</v>
      </c>
      <c r="K273">
        <v>599.99</v>
      </c>
      <c r="L273" s="1">
        <v>42926</v>
      </c>
      <c r="M273" t="s">
        <v>63</v>
      </c>
      <c r="N273">
        <v>120</v>
      </c>
      <c r="Q273" t="s">
        <v>26</v>
      </c>
      <c r="R273" t="s">
        <v>27</v>
      </c>
      <c r="S273">
        <v>0</v>
      </c>
      <c r="T273" t="b">
        <f t="shared" si="28"/>
        <v>0</v>
      </c>
      <c r="U273" t="str">
        <f t="shared" si="29"/>
        <v>FALSE</v>
      </c>
      <c r="V273" t="b">
        <f t="shared" si="30"/>
        <v>0</v>
      </c>
      <c r="W273" t="b">
        <f t="shared" si="31"/>
        <v>0</v>
      </c>
      <c r="X273" t="b">
        <f t="shared" si="32"/>
        <v>0</v>
      </c>
      <c r="Y273" t="str">
        <f>IF(AND(ExportQuery13[[#This Row],[QuantityScrapped]]&gt;0,ExportQuery13[[#This Row],[ScrapReason]]=""),"TRUE","FALSE")</f>
        <v>FALSE</v>
      </c>
      <c r="Z273" s="4" t="str">
        <f t="shared" si="33"/>
        <v/>
      </c>
      <c r="AA273" s="4" t="str">
        <f t="shared" si="34"/>
        <v>Yes</v>
      </c>
    </row>
    <row r="274" spans="1:27" x14ac:dyDescent="0.25">
      <c r="A274" t="s">
        <v>34</v>
      </c>
      <c r="B274" t="s">
        <v>138</v>
      </c>
      <c r="C274">
        <v>125</v>
      </c>
      <c r="D274" s="1">
        <v>42927</v>
      </c>
      <c r="E274" t="s">
        <v>47</v>
      </c>
      <c r="F274">
        <v>0</v>
      </c>
      <c r="G274">
        <v>110009</v>
      </c>
      <c r="H274" t="s">
        <v>54</v>
      </c>
      <c r="I274">
        <v>185</v>
      </c>
      <c r="J274" t="s">
        <v>37</v>
      </c>
      <c r="K274">
        <v>1154.54</v>
      </c>
      <c r="L274" s="1">
        <v>42927</v>
      </c>
      <c r="M274" t="s">
        <v>47</v>
      </c>
      <c r="N274">
        <v>185</v>
      </c>
      <c r="Q274" t="s">
        <v>26</v>
      </c>
      <c r="R274" t="s">
        <v>27</v>
      </c>
      <c r="S274">
        <v>0</v>
      </c>
      <c r="T274" t="b">
        <f t="shared" si="28"/>
        <v>0</v>
      </c>
      <c r="U274" t="str">
        <f t="shared" si="29"/>
        <v>FALSE</v>
      </c>
      <c r="V274" t="b">
        <f t="shared" si="30"/>
        <v>0</v>
      </c>
      <c r="W274" t="b">
        <f t="shared" si="31"/>
        <v>0</v>
      </c>
      <c r="X274" t="b">
        <f t="shared" si="32"/>
        <v>0</v>
      </c>
      <c r="Y274" t="str">
        <f>IF(AND(ExportQuery13[[#This Row],[QuantityScrapped]]&gt;0,ExportQuery13[[#This Row],[ScrapReason]]=""),"TRUE","FALSE")</f>
        <v>FALSE</v>
      </c>
      <c r="Z274" s="4" t="str">
        <f t="shared" si="33"/>
        <v/>
      </c>
      <c r="AA274" s="4" t="str">
        <f t="shared" si="34"/>
        <v>Yes</v>
      </c>
    </row>
    <row r="275" spans="1:27" x14ac:dyDescent="0.25">
      <c r="A275" t="s">
        <v>119</v>
      </c>
      <c r="B275" t="s">
        <v>139</v>
      </c>
      <c r="C275">
        <v>126</v>
      </c>
      <c r="D275" s="1">
        <v>42928</v>
      </c>
      <c r="E275" t="s">
        <v>21</v>
      </c>
      <c r="F275">
        <v>2</v>
      </c>
      <c r="G275">
        <v>180014</v>
      </c>
      <c r="H275" t="s">
        <v>140</v>
      </c>
      <c r="I275">
        <v>158</v>
      </c>
      <c r="J275" t="s">
        <v>23</v>
      </c>
      <c r="K275">
        <v>0.52</v>
      </c>
      <c r="L275" s="1">
        <v>42928</v>
      </c>
      <c r="M275" t="s">
        <v>21</v>
      </c>
      <c r="N275">
        <v>158</v>
      </c>
      <c r="Q275" t="s">
        <v>38</v>
      </c>
      <c r="R275" t="s">
        <v>39</v>
      </c>
      <c r="S275">
        <v>2.5000000000000001E-2</v>
      </c>
      <c r="T275" t="b">
        <f t="shared" si="28"/>
        <v>0</v>
      </c>
      <c r="U275" t="str">
        <f t="shared" si="29"/>
        <v>FALSE</v>
      </c>
      <c r="V275" t="b">
        <f t="shared" si="30"/>
        <v>0</v>
      </c>
      <c r="W275" t="b">
        <f t="shared" si="31"/>
        <v>0</v>
      </c>
      <c r="X275" t="b">
        <f t="shared" si="32"/>
        <v>0</v>
      </c>
      <c r="Y275" t="str">
        <f>IF(AND(ExportQuery13[[#This Row],[QuantityScrapped]]&gt;0,ExportQuery13[[#This Row],[ScrapReason]]=""),"TRUE","FALSE")</f>
        <v>FALSE</v>
      </c>
      <c r="Z275" s="4" t="str">
        <f t="shared" si="33"/>
        <v/>
      </c>
      <c r="AA275" s="4" t="str">
        <f t="shared" si="34"/>
        <v>Yes</v>
      </c>
    </row>
    <row r="276" spans="1:27" x14ac:dyDescent="0.25">
      <c r="A276" t="s">
        <v>34</v>
      </c>
      <c r="B276" t="s">
        <v>35</v>
      </c>
      <c r="C276">
        <v>127</v>
      </c>
      <c r="D276" s="1">
        <v>42929</v>
      </c>
      <c r="E276" t="s">
        <v>47</v>
      </c>
      <c r="F276">
        <v>0</v>
      </c>
      <c r="G276">
        <v>300013</v>
      </c>
      <c r="H276" t="s">
        <v>40</v>
      </c>
      <c r="I276">
        <v>76</v>
      </c>
      <c r="J276" t="s">
        <v>37</v>
      </c>
      <c r="K276">
        <v>150.99</v>
      </c>
      <c r="L276" s="1">
        <v>42932</v>
      </c>
      <c r="M276" t="s">
        <v>47</v>
      </c>
      <c r="N276">
        <v>50</v>
      </c>
      <c r="Q276" t="s">
        <v>38</v>
      </c>
      <c r="R276" t="s">
        <v>39</v>
      </c>
      <c r="S276">
        <v>2.5000000000000001E-2</v>
      </c>
      <c r="T276" t="b">
        <f t="shared" si="28"/>
        <v>0</v>
      </c>
      <c r="U276" t="str">
        <f t="shared" si="29"/>
        <v>FALSE</v>
      </c>
      <c r="V276" t="b">
        <f t="shared" si="30"/>
        <v>0</v>
      </c>
      <c r="W276" t="b">
        <f t="shared" si="31"/>
        <v>0</v>
      </c>
      <c r="X276" t="b">
        <f t="shared" si="32"/>
        <v>0</v>
      </c>
      <c r="Y276" t="str">
        <f>IF(AND(ExportQuery13[[#This Row],[QuantityScrapped]]&gt;0,ExportQuery13[[#This Row],[ScrapReason]]=""),"TRUE","FALSE")</f>
        <v>FALSE</v>
      </c>
      <c r="Z276" s="4" t="str">
        <f t="shared" si="33"/>
        <v/>
      </c>
      <c r="AA276" s="4" t="str">
        <f t="shared" si="34"/>
        <v>Yes</v>
      </c>
    </row>
    <row r="277" spans="1:27" x14ac:dyDescent="0.25">
      <c r="A277" t="s">
        <v>34</v>
      </c>
      <c r="B277" t="s">
        <v>35</v>
      </c>
      <c r="C277">
        <v>127</v>
      </c>
      <c r="D277" s="1">
        <v>42929</v>
      </c>
      <c r="E277" t="s">
        <v>47</v>
      </c>
      <c r="F277">
        <v>0</v>
      </c>
      <c r="G277">
        <v>300014</v>
      </c>
      <c r="H277" t="s">
        <v>42</v>
      </c>
      <c r="I277">
        <v>118</v>
      </c>
      <c r="J277" t="s">
        <v>37</v>
      </c>
      <c r="K277">
        <v>204.54</v>
      </c>
      <c r="L277" s="1">
        <v>42932</v>
      </c>
      <c r="M277" t="s">
        <v>47</v>
      </c>
      <c r="N277">
        <v>118</v>
      </c>
      <c r="Q277" t="s">
        <v>38</v>
      </c>
      <c r="R277" t="s">
        <v>39</v>
      </c>
      <c r="S277">
        <v>2.5000000000000001E-2</v>
      </c>
      <c r="T277" t="b">
        <f t="shared" si="28"/>
        <v>0</v>
      </c>
      <c r="U277" t="str">
        <f t="shared" si="29"/>
        <v>FALSE</v>
      </c>
      <c r="V277" t="b">
        <f t="shared" si="30"/>
        <v>0</v>
      </c>
      <c r="W277" t="b">
        <f t="shared" si="31"/>
        <v>0</v>
      </c>
      <c r="X277" t="b">
        <f t="shared" si="32"/>
        <v>0</v>
      </c>
      <c r="Y277" t="str">
        <f>IF(AND(ExportQuery13[[#This Row],[QuantityScrapped]]&gt;0,ExportQuery13[[#This Row],[ScrapReason]]=""),"TRUE","FALSE")</f>
        <v>FALSE</v>
      </c>
      <c r="Z277" s="4" t="str">
        <f t="shared" si="33"/>
        <v/>
      </c>
      <c r="AA277" s="4" t="str">
        <f t="shared" si="34"/>
        <v>Yes</v>
      </c>
    </row>
    <row r="278" spans="1:27" x14ac:dyDescent="0.25">
      <c r="A278" t="s">
        <v>43</v>
      </c>
      <c r="B278" t="s">
        <v>44</v>
      </c>
      <c r="C278">
        <v>128</v>
      </c>
      <c r="D278" s="1">
        <v>42930</v>
      </c>
      <c r="E278" t="s">
        <v>47</v>
      </c>
      <c r="F278">
        <v>1</v>
      </c>
      <c r="G278">
        <v>110002</v>
      </c>
      <c r="H278" t="s">
        <v>46</v>
      </c>
      <c r="I278">
        <v>190</v>
      </c>
      <c r="J278" t="s">
        <v>37</v>
      </c>
      <c r="K278">
        <v>854</v>
      </c>
      <c r="L278" s="1">
        <v>42930</v>
      </c>
      <c r="M278" t="s">
        <v>47</v>
      </c>
      <c r="N278">
        <v>190</v>
      </c>
      <c r="Q278" t="s">
        <v>26</v>
      </c>
      <c r="R278" t="s">
        <v>27</v>
      </c>
      <c r="S278">
        <v>0</v>
      </c>
      <c r="T278" t="b">
        <f t="shared" si="28"/>
        <v>0</v>
      </c>
      <c r="U278" t="str">
        <f t="shared" si="29"/>
        <v>FALSE</v>
      </c>
      <c r="V278" t="b">
        <f t="shared" si="30"/>
        <v>0</v>
      </c>
      <c r="W278" t="b">
        <f t="shared" si="31"/>
        <v>0</v>
      </c>
      <c r="X278" t="b">
        <f t="shared" si="32"/>
        <v>0</v>
      </c>
      <c r="Y278" t="str">
        <f>IF(AND(ExportQuery13[[#This Row],[QuantityScrapped]]&gt;0,ExportQuery13[[#This Row],[ScrapReason]]=""),"TRUE","FALSE")</f>
        <v>FALSE</v>
      </c>
      <c r="Z278" s="4" t="str">
        <f t="shared" si="33"/>
        <v/>
      </c>
      <c r="AA278" s="4" t="str">
        <f t="shared" si="34"/>
        <v>Yes</v>
      </c>
    </row>
    <row r="279" spans="1:27" x14ac:dyDescent="0.25">
      <c r="A279" t="s">
        <v>56</v>
      </c>
      <c r="B279" t="s">
        <v>57</v>
      </c>
      <c r="C279">
        <v>129</v>
      </c>
      <c r="D279" s="1">
        <v>42931</v>
      </c>
      <c r="E279" t="s">
        <v>103</v>
      </c>
      <c r="F279">
        <v>0</v>
      </c>
      <c r="G279">
        <v>500021</v>
      </c>
      <c r="H279" t="s">
        <v>60</v>
      </c>
      <c r="I279">
        <v>28</v>
      </c>
      <c r="J279" t="s">
        <v>37</v>
      </c>
      <c r="K279">
        <v>799.99</v>
      </c>
      <c r="L279" s="1">
        <v>42931</v>
      </c>
      <c r="M279" t="s">
        <v>47</v>
      </c>
      <c r="N279">
        <v>28</v>
      </c>
      <c r="Q279" t="s">
        <v>26</v>
      </c>
      <c r="R279" t="s">
        <v>27</v>
      </c>
      <c r="S279">
        <v>0</v>
      </c>
      <c r="T279" t="b">
        <f t="shared" si="28"/>
        <v>0</v>
      </c>
      <c r="U279" t="str">
        <f t="shared" si="29"/>
        <v>FALSE</v>
      </c>
      <c r="V279" t="b">
        <f t="shared" si="30"/>
        <v>0</v>
      </c>
      <c r="W279" t="b">
        <f t="shared" si="31"/>
        <v>0</v>
      </c>
      <c r="X279" t="b">
        <f t="shared" si="32"/>
        <v>0</v>
      </c>
      <c r="Y279" t="str">
        <f>IF(AND(ExportQuery13[[#This Row],[QuantityScrapped]]&gt;0,ExportQuery13[[#This Row],[ScrapReason]]=""),"TRUE","FALSE")</f>
        <v>FALSE</v>
      </c>
      <c r="Z279" s="4" t="str">
        <f t="shared" si="33"/>
        <v/>
      </c>
      <c r="AA279" s="4" t="str">
        <f t="shared" si="34"/>
        <v>Yes</v>
      </c>
    </row>
    <row r="280" spans="1:27" x14ac:dyDescent="0.25">
      <c r="A280" t="s">
        <v>34</v>
      </c>
      <c r="B280" t="s">
        <v>62</v>
      </c>
      <c r="C280">
        <v>130</v>
      </c>
      <c r="D280" s="1">
        <v>42938</v>
      </c>
      <c r="E280" t="s">
        <v>137</v>
      </c>
      <c r="F280">
        <v>0</v>
      </c>
      <c r="G280">
        <v>500019</v>
      </c>
      <c r="H280" t="s">
        <v>66</v>
      </c>
      <c r="I280">
        <v>10</v>
      </c>
      <c r="J280" t="s">
        <v>37</v>
      </c>
      <c r="K280">
        <v>599</v>
      </c>
      <c r="L280" s="1">
        <v>42938</v>
      </c>
      <c r="M280" t="s">
        <v>137</v>
      </c>
      <c r="N280">
        <v>10</v>
      </c>
      <c r="Q280" t="s">
        <v>26</v>
      </c>
      <c r="R280" t="s">
        <v>27</v>
      </c>
      <c r="S280">
        <v>0</v>
      </c>
      <c r="T280" t="b">
        <f t="shared" si="28"/>
        <v>0</v>
      </c>
      <c r="U280" t="str">
        <f t="shared" si="29"/>
        <v>FALSE</v>
      </c>
      <c r="V280" t="b">
        <f t="shared" si="30"/>
        <v>0</v>
      </c>
      <c r="W280" t="b">
        <f t="shared" si="31"/>
        <v>0</v>
      </c>
      <c r="X280" t="b">
        <f t="shared" si="32"/>
        <v>0</v>
      </c>
      <c r="Y280" t="str">
        <f>IF(AND(ExportQuery13[[#This Row],[QuantityScrapped]]&gt;0,ExportQuery13[[#This Row],[ScrapReason]]=""),"TRUE","FALSE")</f>
        <v>FALSE</v>
      </c>
      <c r="Z280" s="4" t="str">
        <f t="shared" si="33"/>
        <v/>
      </c>
      <c r="AA280" s="4" t="str">
        <f t="shared" si="34"/>
        <v>Yes</v>
      </c>
    </row>
    <row r="281" spans="1:27" x14ac:dyDescent="0.25">
      <c r="A281" t="s">
        <v>34</v>
      </c>
      <c r="B281" t="s">
        <v>62</v>
      </c>
      <c r="C281">
        <v>130</v>
      </c>
      <c r="D281" s="1">
        <v>42938</v>
      </c>
      <c r="E281" t="s">
        <v>137</v>
      </c>
      <c r="F281">
        <v>0</v>
      </c>
      <c r="G281">
        <v>500022</v>
      </c>
      <c r="H281" t="s">
        <v>61</v>
      </c>
      <c r="I281">
        <v>135</v>
      </c>
      <c r="J281" t="s">
        <v>37</v>
      </c>
      <c r="K281">
        <v>999.99</v>
      </c>
      <c r="L281" s="1">
        <v>42938</v>
      </c>
      <c r="M281" t="s">
        <v>137</v>
      </c>
      <c r="N281">
        <v>135</v>
      </c>
      <c r="O281">
        <v>22</v>
      </c>
      <c r="P281" t="s">
        <v>41</v>
      </c>
      <c r="Q281" t="s">
        <v>26</v>
      </c>
      <c r="R281" t="s">
        <v>27</v>
      </c>
      <c r="S281">
        <v>0</v>
      </c>
      <c r="T281" t="b">
        <f t="shared" si="28"/>
        <v>0</v>
      </c>
      <c r="U281" t="str">
        <f t="shared" si="29"/>
        <v>FALSE</v>
      </c>
      <c r="V281" t="b">
        <f t="shared" si="30"/>
        <v>0</v>
      </c>
      <c r="W281" t="b">
        <f t="shared" si="31"/>
        <v>0</v>
      </c>
      <c r="X281" t="b">
        <f t="shared" si="32"/>
        <v>0</v>
      </c>
      <c r="Y281" t="str">
        <f>IF(AND(ExportQuery13[[#This Row],[QuantityScrapped]]&gt;0,ExportQuery13[[#This Row],[ScrapReason]]=""),"TRUE","FALSE")</f>
        <v>FALSE</v>
      </c>
      <c r="Z281" s="4" t="str">
        <f t="shared" si="33"/>
        <v/>
      </c>
      <c r="AA281" s="4" t="str">
        <f t="shared" si="34"/>
        <v>Yes</v>
      </c>
    </row>
    <row r="282" spans="1:27" x14ac:dyDescent="0.25">
      <c r="A282" t="s">
        <v>34</v>
      </c>
      <c r="B282" t="s">
        <v>62</v>
      </c>
      <c r="C282">
        <v>130</v>
      </c>
      <c r="D282" s="1">
        <v>42938</v>
      </c>
      <c r="E282" t="s">
        <v>137</v>
      </c>
      <c r="F282">
        <v>0</v>
      </c>
      <c r="G282">
        <v>500025</v>
      </c>
      <c r="H282" t="s">
        <v>68</v>
      </c>
      <c r="I282">
        <v>14</v>
      </c>
      <c r="J282" t="s">
        <v>37</v>
      </c>
      <c r="K282">
        <v>250</v>
      </c>
      <c r="L282" s="1">
        <v>42938</v>
      </c>
      <c r="M282" t="s">
        <v>47</v>
      </c>
      <c r="N282">
        <v>14</v>
      </c>
      <c r="Q282" t="s">
        <v>26</v>
      </c>
      <c r="R282" t="s">
        <v>27</v>
      </c>
      <c r="S282">
        <v>0</v>
      </c>
      <c r="T282" t="b">
        <f t="shared" si="28"/>
        <v>0</v>
      </c>
      <c r="U282" t="str">
        <f t="shared" si="29"/>
        <v>FALSE</v>
      </c>
      <c r="V282" t="b">
        <f t="shared" si="30"/>
        <v>0</v>
      </c>
      <c r="W282" t="b">
        <f t="shared" si="31"/>
        <v>0</v>
      </c>
      <c r="X282" t="b">
        <f t="shared" si="32"/>
        <v>0</v>
      </c>
      <c r="Y282" t="str">
        <f>IF(AND(ExportQuery13[[#This Row],[QuantityScrapped]]&gt;0,ExportQuery13[[#This Row],[ScrapReason]]=""),"TRUE","FALSE")</f>
        <v>FALSE</v>
      </c>
      <c r="Z282" s="4" t="str">
        <f t="shared" si="33"/>
        <v/>
      </c>
      <c r="AA282" s="4" t="str">
        <f t="shared" si="34"/>
        <v>Yes</v>
      </c>
    </row>
    <row r="283" spans="1:27" x14ac:dyDescent="0.25">
      <c r="A283" t="s">
        <v>28</v>
      </c>
      <c r="B283" t="s">
        <v>29</v>
      </c>
      <c r="C283">
        <v>131</v>
      </c>
      <c r="D283" s="1">
        <v>42933</v>
      </c>
      <c r="E283" t="s">
        <v>24</v>
      </c>
      <c r="F283">
        <v>0</v>
      </c>
      <c r="G283">
        <v>800062</v>
      </c>
      <c r="H283" t="s">
        <v>152</v>
      </c>
      <c r="I283">
        <v>75</v>
      </c>
      <c r="J283" t="s">
        <v>31</v>
      </c>
      <c r="K283">
        <v>3.5</v>
      </c>
      <c r="L283" s="1">
        <v>42933</v>
      </c>
      <c r="M283" t="s">
        <v>24</v>
      </c>
      <c r="N283">
        <v>75</v>
      </c>
      <c r="Q283" t="s">
        <v>32</v>
      </c>
      <c r="R283" t="s">
        <v>33</v>
      </c>
      <c r="S283">
        <v>0.05</v>
      </c>
      <c r="T283" t="b">
        <f t="shared" si="28"/>
        <v>0</v>
      </c>
      <c r="U283" t="str">
        <f t="shared" si="29"/>
        <v>FALSE</v>
      </c>
      <c r="V283" t="b">
        <f t="shared" si="30"/>
        <v>0</v>
      </c>
      <c r="W283" t="b">
        <f t="shared" si="31"/>
        <v>0</v>
      </c>
      <c r="X283" t="b">
        <f t="shared" si="32"/>
        <v>0</v>
      </c>
      <c r="Y283" t="str">
        <f>IF(AND(ExportQuery13[[#This Row],[QuantityScrapped]]&gt;0,ExportQuery13[[#This Row],[ScrapReason]]=""),"TRUE","FALSE")</f>
        <v>FALSE</v>
      </c>
      <c r="Z283" s="4" t="str">
        <f t="shared" si="33"/>
        <v/>
      </c>
      <c r="AA283" s="4" t="str">
        <f t="shared" si="34"/>
        <v>Yes</v>
      </c>
    </row>
    <row r="284" spans="1:27" x14ac:dyDescent="0.25">
      <c r="A284" t="s">
        <v>70</v>
      </c>
      <c r="B284" t="s">
        <v>122</v>
      </c>
      <c r="C284">
        <v>132</v>
      </c>
      <c r="D284" s="1">
        <v>42934</v>
      </c>
      <c r="E284" t="s">
        <v>24</v>
      </c>
      <c r="F284">
        <v>0</v>
      </c>
      <c r="G284">
        <v>100023</v>
      </c>
      <c r="H284" t="s">
        <v>124</v>
      </c>
      <c r="I284">
        <v>13</v>
      </c>
      <c r="J284" t="s">
        <v>74</v>
      </c>
      <c r="K284">
        <v>3.99</v>
      </c>
      <c r="L284" s="1">
        <v>42934</v>
      </c>
      <c r="M284" t="s">
        <v>24</v>
      </c>
      <c r="N284">
        <v>13</v>
      </c>
      <c r="O284">
        <v>2</v>
      </c>
      <c r="P284" t="s">
        <v>25</v>
      </c>
      <c r="Q284" t="s">
        <v>38</v>
      </c>
      <c r="R284" t="s">
        <v>39</v>
      </c>
      <c r="S284">
        <v>2.5000000000000001E-2</v>
      </c>
      <c r="T284" t="b">
        <f t="shared" si="28"/>
        <v>0</v>
      </c>
      <c r="U284" t="str">
        <f t="shared" si="29"/>
        <v>FALSE</v>
      </c>
      <c r="V284" t="b">
        <f t="shared" si="30"/>
        <v>0</v>
      </c>
      <c r="W284" t="b">
        <f t="shared" si="31"/>
        <v>0</v>
      </c>
      <c r="X284" t="b">
        <f t="shared" si="32"/>
        <v>0</v>
      </c>
      <c r="Y284" t="str">
        <f>IF(AND(ExportQuery13[[#This Row],[QuantityScrapped]]&gt;0,ExportQuery13[[#This Row],[ScrapReason]]=""),"TRUE","FALSE")</f>
        <v>FALSE</v>
      </c>
      <c r="Z284" s="4" t="str">
        <f t="shared" si="33"/>
        <v/>
      </c>
      <c r="AA284" s="4" t="str">
        <f t="shared" si="34"/>
        <v>Yes</v>
      </c>
    </row>
    <row r="285" spans="1:27" x14ac:dyDescent="0.25">
      <c r="A285" t="s">
        <v>70</v>
      </c>
      <c r="B285" t="s">
        <v>71</v>
      </c>
      <c r="C285">
        <v>133</v>
      </c>
      <c r="D285" s="1">
        <v>42946</v>
      </c>
      <c r="E285" t="s">
        <v>47</v>
      </c>
      <c r="F285">
        <v>0</v>
      </c>
      <c r="G285">
        <v>100031</v>
      </c>
      <c r="H285" t="s">
        <v>142</v>
      </c>
      <c r="I285">
        <v>98</v>
      </c>
      <c r="J285" t="s">
        <v>74</v>
      </c>
      <c r="K285">
        <v>4.99</v>
      </c>
      <c r="L285" s="1">
        <v>42942</v>
      </c>
      <c r="M285" t="s">
        <v>47</v>
      </c>
      <c r="N285">
        <v>100</v>
      </c>
      <c r="Q285" t="s">
        <v>38</v>
      </c>
      <c r="R285" t="s">
        <v>39</v>
      </c>
      <c r="S285">
        <v>2.5000000000000001E-2</v>
      </c>
      <c r="T285" t="b">
        <f t="shared" si="28"/>
        <v>0</v>
      </c>
      <c r="U285" t="str">
        <f t="shared" si="29"/>
        <v>FALSE</v>
      </c>
      <c r="V285" t="b">
        <f t="shared" si="30"/>
        <v>0</v>
      </c>
      <c r="W285" t="b">
        <f t="shared" si="31"/>
        <v>0</v>
      </c>
      <c r="X285" t="b">
        <f t="shared" si="32"/>
        <v>0</v>
      </c>
      <c r="Y285" t="str">
        <f>IF(AND(ExportQuery13[[#This Row],[QuantityScrapped]]&gt;0,ExportQuery13[[#This Row],[ScrapReason]]=""),"TRUE","FALSE")</f>
        <v>FALSE</v>
      </c>
      <c r="Z285" s="4" t="str">
        <f t="shared" si="33"/>
        <v/>
      </c>
      <c r="AA285" s="4" t="str">
        <f t="shared" si="34"/>
        <v>Yes</v>
      </c>
    </row>
    <row r="286" spans="1:27" x14ac:dyDescent="0.25">
      <c r="A286" t="s">
        <v>70</v>
      </c>
      <c r="B286" t="s">
        <v>71</v>
      </c>
      <c r="C286">
        <v>133</v>
      </c>
      <c r="D286" s="1">
        <v>42946</v>
      </c>
      <c r="E286" t="s">
        <v>47</v>
      </c>
      <c r="F286">
        <v>0</v>
      </c>
      <c r="G286">
        <v>100032</v>
      </c>
      <c r="H286" t="s">
        <v>143</v>
      </c>
      <c r="I286">
        <v>184</v>
      </c>
      <c r="J286" t="s">
        <v>74</v>
      </c>
      <c r="K286">
        <v>4.99</v>
      </c>
      <c r="L286" s="1">
        <v>42942</v>
      </c>
      <c r="M286" t="s">
        <v>47</v>
      </c>
      <c r="N286">
        <v>184</v>
      </c>
      <c r="Q286" t="s">
        <v>38</v>
      </c>
      <c r="R286" t="s">
        <v>39</v>
      </c>
      <c r="S286">
        <v>2.5000000000000001E-2</v>
      </c>
      <c r="T286" t="b">
        <f t="shared" si="28"/>
        <v>0</v>
      </c>
      <c r="U286" t="str">
        <f t="shared" si="29"/>
        <v>FALSE</v>
      </c>
      <c r="V286" t="b">
        <f t="shared" si="30"/>
        <v>0</v>
      </c>
      <c r="W286" t="b">
        <f t="shared" si="31"/>
        <v>0</v>
      </c>
      <c r="X286" t="b">
        <f t="shared" si="32"/>
        <v>0</v>
      </c>
      <c r="Y286" t="str">
        <f>IF(AND(ExportQuery13[[#This Row],[QuantityScrapped]]&gt;0,ExportQuery13[[#This Row],[ScrapReason]]=""),"TRUE","FALSE")</f>
        <v>FALSE</v>
      </c>
      <c r="Z286" s="4" t="str">
        <f t="shared" si="33"/>
        <v/>
      </c>
      <c r="AA286" s="4" t="str">
        <f t="shared" si="34"/>
        <v>Yes</v>
      </c>
    </row>
    <row r="287" spans="1:27" x14ac:dyDescent="0.25">
      <c r="A287" t="s">
        <v>70</v>
      </c>
      <c r="B287" t="s">
        <v>145</v>
      </c>
      <c r="C287">
        <v>134</v>
      </c>
      <c r="D287" s="1">
        <v>42936</v>
      </c>
      <c r="E287" t="s">
        <v>103</v>
      </c>
      <c r="F287">
        <v>0</v>
      </c>
      <c r="G287">
        <v>100034</v>
      </c>
      <c r="H287" t="s">
        <v>146</v>
      </c>
      <c r="I287">
        <v>174</v>
      </c>
      <c r="J287" t="s">
        <v>74</v>
      </c>
      <c r="K287">
        <v>2.99</v>
      </c>
      <c r="L287" s="1">
        <v>42942</v>
      </c>
      <c r="M287" t="s">
        <v>103</v>
      </c>
      <c r="N287">
        <v>174</v>
      </c>
      <c r="Q287" t="s">
        <v>38</v>
      </c>
      <c r="R287" t="s">
        <v>39</v>
      </c>
      <c r="S287">
        <v>2.5000000000000001E-2</v>
      </c>
      <c r="T287" t="b">
        <f t="shared" si="28"/>
        <v>0</v>
      </c>
      <c r="U287" t="str">
        <f t="shared" si="29"/>
        <v>FALSE</v>
      </c>
      <c r="V287" t="b">
        <f t="shared" si="30"/>
        <v>0</v>
      </c>
      <c r="W287" t="b">
        <f t="shared" si="31"/>
        <v>0</v>
      </c>
      <c r="X287" t="b">
        <f t="shared" si="32"/>
        <v>0</v>
      </c>
      <c r="Y287" t="str">
        <f>IF(AND(ExportQuery13[[#This Row],[QuantityScrapped]]&gt;0,ExportQuery13[[#This Row],[ScrapReason]]=""),"TRUE","FALSE")</f>
        <v>FALSE</v>
      </c>
      <c r="Z287" s="4" t="str">
        <f t="shared" si="33"/>
        <v/>
      </c>
      <c r="AA287" s="4" t="str">
        <f t="shared" si="34"/>
        <v>Yes</v>
      </c>
    </row>
    <row r="288" spans="1:27" x14ac:dyDescent="0.25">
      <c r="A288" t="s">
        <v>70</v>
      </c>
      <c r="B288" t="s">
        <v>145</v>
      </c>
      <c r="C288">
        <v>134</v>
      </c>
      <c r="D288" s="1">
        <v>42936</v>
      </c>
      <c r="E288" t="s">
        <v>103</v>
      </c>
      <c r="F288">
        <v>0</v>
      </c>
      <c r="G288">
        <v>100035</v>
      </c>
      <c r="H288" t="s">
        <v>147</v>
      </c>
      <c r="I288">
        <v>194</v>
      </c>
      <c r="J288" t="s">
        <v>74</v>
      </c>
      <c r="K288">
        <v>175.21</v>
      </c>
      <c r="L288" s="1">
        <v>42942</v>
      </c>
      <c r="M288" t="s">
        <v>103</v>
      </c>
      <c r="N288">
        <v>200</v>
      </c>
      <c r="O288">
        <v>50</v>
      </c>
      <c r="P288" t="s">
        <v>69</v>
      </c>
      <c r="Q288" t="s">
        <v>38</v>
      </c>
      <c r="R288" t="s">
        <v>39</v>
      </c>
      <c r="S288">
        <v>2.5000000000000001E-2</v>
      </c>
      <c r="T288" t="b">
        <f t="shared" si="28"/>
        <v>0</v>
      </c>
      <c r="U288" t="str">
        <f t="shared" si="29"/>
        <v>FALSE</v>
      </c>
      <c r="V288" t="b">
        <f t="shared" si="30"/>
        <v>0</v>
      </c>
      <c r="W288" t="b">
        <f t="shared" si="31"/>
        <v>0</v>
      </c>
      <c r="X288" t="b">
        <f t="shared" si="32"/>
        <v>0</v>
      </c>
      <c r="Y288" t="str">
        <f>IF(AND(ExportQuery13[[#This Row],[QuantityScrapped]]&gt;0,ExportQuery13[[#This Row],[ScrapReason]]=""),"TRUE","FALSE")</f>
        <v>FALSE</v>
      </c>
      <c r="Z288" s="4" t="str">
        <f t="shared" si="33"/>
        <v/>
      </c>
      <c r="AA288" s="4" t="str">
        <f t="shared" si="34"/>
        <v>Yes</v>
      </c>
    </row>
    <row r="289" spans="1:27" x14ac:dyDescent="0.25">
      <c r="A289" t="s">
        <v>70</v>
      </c>
      <c r="B289" t="s">
        <v>122</v>
      </c>
      <c r="C289">
        <v>98</v>
      </c>
      <c r="D289" s="1">
        <v>42904</v>
      </c>
      <c r="E289" t="s">
        <v>24</v>
      </c>
      <c r="F289">
        <v>0</v>
      </c>
      <c r="G289">
        <v>100024</v>
      </c>
      <c r="H289" t="s">
        <v>125</v>
      </c>
      <c r="I289">
        <v>74</v>
      </c>
      <c r="J289" t="s">
        <v>74</v>
      </c>
      <c r="K289">
        <v>5.99</v>
      </c>
      <c r="L289" s="1">
        <v>42904</v>
      </c>
      <c r="M289" t="s">
        <v>24</v>
      </c>
      <c r="N289">
        <v>74</v>
      </c>
      <c r="Q289" t="s">
        <v>38</v>
      </c>
      <c r="R289" t="s">
        <v>39</v>
      </c>
      <c r="S289">
        <v>2.5000000000000001E-2</v>
      </c>
      <c r="T289" t="b">
        <f t="shared" si="28"/>
        <v>0</v>
      </c>
      <c r="U289" t="str">
        <f t="shared" si="29"/>
        <v>TRUE</v>
      </c>
      <c r="V289" t="b">
        <f t="shared" si="30"/>
        <v>0</v>
      </c>
      <c r="W289" t="b">
        <f t="shared" si="31"/>
        <v>0</v>
      </c>
      <c r="X289" t="b">
        <f t="shared" si="32"/>
        <v>0</v>
      </c>
      <c r="Y289" t="str">
        <f>IF(AND(ExportQuery13[[#This Row],[QuantityScrapped]]&gt;0,ExportQuery13[[#This Row],[ScrapReason]]=""),"TRUE","FALSE")</f>
        <v>FALSE</v>
      </c>
      <c r="Z289" s="4" t="str">
        <f t="shared" si="33"/>
        <v/>
      </c>
      <c r="AA289" s="4" t="str">
        <f t="shared" si="34"/>
        <v>Yes</v>
      </c>
    </row>
    <row r="290" spans="1:27" x14ac:dyDescent="0.25">
      <c r="A290" t="s">
        <v>34</v>
      </c>
      <c r="B290" t="s">
        <v>164</v>
      </c>
      <c r="C290">
        <v>109</v>
      </c>
      <c r="D290" s="1">
        <v>42915</v>
      </c>
      <c r="E290" t="s">
        <v>45</v>
      </c>
      <c r="F290">
        <v>0</v>
      </c>
      <c r="G290">
        <v>300014</v>
      </c>
      <c r="H290" t="s">
        <v>42</v>
      </c>
      <c r="I290">
        <v>74</v>
      </c>
      <c r="J290" t="s">
        <v>37</v>
      </c>
      <c r="K290">
        <v>204.54</v>
      </c>
      <c r="L290" s="1">
        <v>42912</v>
      </c>
      <c r="M290" t="s">
        <v>47</v>
      </c>
      <c r="N290">
        <v>74</v>
      </c>
      <c r="Q290" t="s">
        <v>38</v>
      </c>
      <c r="R290" t="s">
        <v>39</v>
      </c>
      <c r="S290">
        <v>2.5000000000000001E-2</v>
      </c>
      <c r="T290" t="b">
        <f t="shared" si="28"/>
        <v>0</v>
      </c>
      <c r="U290" t="str">
        <f t="shared" si="29"/>
        <v>TRUE</v>
      </c>
      <c r="V290" t="b">
        <f t="shared" si="30"/>
        <v>0</v>
      </c>
      <c r="W290" t="b">
        <f t="shared" si="31"/>
        <v>0</v>
      </c>
      <c r="X290" t="b">
        <f t="shared" si="32"/>
        <v>0</v>
      </c>
      <c r="Y290" t="str">
        <f>IF(AND(ExportQuery13[[#This Row],[QuantityScrapped]]&gt;0,ExportQuery13[[#This Row],[ScrapReason]]=""),"TRUE","FALSE")</f>
        <v>FALSE</v>
      </c>
      <c r="Z290" s="4" t="str">
        <f t="shared" si="33"/>
        <v/>
      </c>
      <c r="AA290" s="4" t="str">
        <f t="shared" si="34"/>
        <v>Yes</v>
      </c>
    </row>
    <row r="292" spans="1:27" x14ac:dyDescent="0.25">
      <c r="Z292" s="5" t="s">
        <v>198</v>
      </c>
      <c r="AA292" s="5">
        <f>COUNTIF(ExportQuery13[Perfect Record],"YES")</f>
        <v>282</v>
      </c>
    </row>
    <row r="293" spans="1:27" x14ac:dyDescent="0.25">
      <c r="Z293" s="5" t="s">
        <v>199</v>
      </c>
      <c r="AA293" s="5">
        <f>COUNT(ExportQuery13[PartNumber])</f>
        <v>289</v>
      </c>
    </row>
    <row r="294" spans="1:27" x14ac:dyDescent="0.25">
      <c r="Z294" s="5" t="s">
        <v>200</v>
      </c>
      <c r="AA294" s="6">
        <f>AA292/AA293</f>
        <v>0.97577854671280273</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FC6E7-99B2-4452-B9EB-29409B415486}">
  <dimension ref="A1:F14"/>
  <sheetViews>
    <sheetView workbookViewId="0"/>
  </sheetViews>
  <sheetFormatPr defaultRowHeight="15" x14ac:dyDescent="0.25"/>
  <cols>
    <col min="1" max="1" width="47.7109375" bestFit="1" customWidth="1"/>
    <col min="2" max="2" width="28.7109375" customWidth="1"/>
    <col min="3" max="3" width="30.28515625" customWidth="1"/>
    <col min="4" max="4" width="23.28515625" customWidth="1"/>
    <col min="5" max="5" width="24.42578125" customWidth="1"/>
    <col min="6" max="6" width="35" customWidth="1"/>
  </cols>
  <sheetData>
    <row r="1" spans="1:6" ht="45.75" customHeight="1" x14ac:dyDescent="0.25">
      <c r="A1" s="2" t="s">
        <v>201</v>
      </c>
      <c r="B1" s="2" t="s">
        <v>202</v>
      </c>
      <c r="C1" s="2" t="s">
        <v>203</v>
      </c>
      <c r="D1" s="2" t="s">
        <v>204</v>
      </c>
      <c r="E1" s="2" t="s">
        <v>205</v>
      </c>
    </row>
    <row r="2" spans="1:6" ht="67.5" customHeight="1" x14ac:dyDescent="0.25">
      <c r="A2" s="3" t="s">
        <v>206</v>
      </c>
      <c r="B2" s="2" t="s">
        <v>207</v>
      </c>
      <c r="C2" s="2" t="s">
        <v>208</v>
      </c>
      <c r="D2" s="25">
        <v>0.9</v>
      </c>
      <c r="E2" s="2" t="s">
        <v>209</v>
      </c>
      <c r="F2" s="32"/>
    </row>
    <row r="3" spans="1:6" ht="92.25" customHeight="1" x14ac:dyDescent="0.25">
      <c r="A3" s="3" t="s">
        <v>210</v>
      </c>
      <c r="B3" s="2" t="s">
        <v>211</v>
      </c>
      <c r="C3" s="2" t="s">
        <v>212</v>
      </c>
      <c r="D3" s="26">
        <v>0.9</v>
      </c>
      <c r="E3" s="2" t="s">
        <v>213</v>
      </c>
      <c r="F3" s="9"/>
    </row>
    <row r="4" spans="1:6" ht="75" customHeight="1" x14ac:dyDescent="0.25">
      <c r="A4" s="3" t="s">
        <v>214</v>
      </c>
      <c r="B4" s="2" t="s">
        <v>215</v>
      </c>
      <c r="C4" s="2" t="s">
        <v>216</v>
      </c>
      <c r="D4" s="26">
        <v>0.9</v>
      </c>
      <c r="E4" s="2" t="s">
        <v>217</v>
      </c>
      <c r="F4" s="9"/>
    </row>
    <row r="5" spans="1:6" ht="50.1" customHeight="1" x14ac:dyDescent="0.25">
      <c r="A5" s="3" t="s">
        <v>218</v>
      </c>
      <c r="B5" s="2" t="s">
        <v>219</v>
      </c>
      <c r="C5" s="2" t="s">
        <v>220</v>
      </c>
      <c r="D5" s="26">
        <v>0.9</v>
      </c>
      <c r="E5" s="2" t="s">
        <v>221</v>
      </c>
      <c r="F5" s="9"/>
    </row>
    <row r="6" spans="1:6" ht="77.25" customHeight="1" x14ac:dyDescent="0.25">
      <c r="A6" s="3" t="s">
        <v>222</v>
      </c>
      <c r="B6" s="2" t="s">
        <v>223</v>
      </c>
      <c r="C6" s="2" t="s">
        <v>224</v>
      </c>
      <c r="D6" s="26">
        <v>0.9</v>
      </c>
      <c r="E6" s="2" t="s">
        <v>225</v>
      </c>
      <c r="F6" s="9"/>
    </row>
    <row r="7" spans="1:6" ht="73.5" customHeight="1" x14ac:dyDescent="0.25">
      <c r="A7" s="3" t="s">
        <v>226</v>
      </c>
      <c r="B7" s="2" t="s">
        <v>227</v>
      </c>
      <c r="C7" s="2" t="s">
        <v>228</v>
      </c>
      <c r="D7" s="26">
        <v>0.9</v>
      </c>
      <c r="E7" s="2" t="s">
        <v>229</v>
      </c>
      <c r="F7" s="9"/>
    </row>
    <row r="8" spans="1:6" ht="71.25" customHeight="1" x14ac:dyDescent="0.25">
      <c r="A8" s="3" t="s">
        <v>230</v>
      </c>
      <c r="B8" s="2" t="s">
        <v>231</v>
      </c>
      <c r="C8" s="2" t="s">
        <v>232</v>
      </c>
      <c r="D8" s="26">
        <v>0.9</v>
      </c>
      <c r="E8" s="2" t="s">
        <v>233</v>
      </c>
      <c r="F8" s="9"/>
    </row>
    <row r="9" spans="1:6" ht="105" customHeight="1" x14ac:dyDescent="0.25">
      <c r="A9" s="3" t="s">
        <v>234</v>
      </c>
      <c r="B9" s="38" t="s">
        <v>235</v>
      </c>
      <c r="C9" s="2" t="s">
        <v>236</v>
      </c>
      <c r="D9" s="26">
        <v>0.9</v>
      </c>
      <c r="E9" s="2" t="s">
        <v>237</v>
      </c>
      <c r="F9" s="9"/>
    </row>
    <row r="10" spans="1:6" ht="58.5" customHeight="1" x14ac:dyDescent="0.25">
      <c r="A10" s="3" t="s">
        <v>238</v>
      </c>
      <c r="B10" s="2" t="s">
        <v>239</v>
      </c>
      <c r="C10" s="2" t="s">
        <v>240</v>
      </c>
      <c r="D10" s="26">
        <v>0.9</v>
      </c>
      <c r="E10" s="2" t="s">
        <v>241</v>
      </c>
      <c r="F10" s="9"/>
    </row>
    <row r="11" spans="1:6" ht="93.75" customHeight="1" x14ac:dyDescent="0.25">
      <c r="A11" s="3" t="s">
        <v>242</v>
      </c>
      <c r="B11" s="2" t="s">
        <v>243</v>
      </c>
      <c r="C11" s="2" t="s">
        <v>244</v>
      </c>
      <c r="D11" s="26">
        <v>0.9</v>
      </c>
      <c r="E11" s="2" t="s">
        <v>245</v>
      </c>
      <c r="F11" s="9"/>
    </row>
    <row r="12" spans="1:6" ht="120.75" customHeight="1" x14ac:dyDescent="0.25">
      <c r="A12" s="3" t="s">
        <v>246</v>
      </c>
      <c r="B12" s="2" t="s">
        <v>247</v>
      </c>
      <c r="C12" s="2" t="s">
        <v>248</v>
      </c>
      <c r="D12" s="26">
        <v>0.9</v>
      </c>
      <c r="E12" s="2" t="s">
        <v>249</v>
      </c>
      <c r="F12" s="9"/>
    </row>
    <row r="13" spans="1:6" ht="75" customHeight="1" x14ac:dyDescent="0.25">
      <c r="A13" s="3" t="s">
        <v>250</v>
      </c>
      <c r="B13" s="2" t="s">
        <v>251</v>
      </c>
      <c r="C13" s="2" t="s">
        <v>252</v>
      </c>
      <c r="D13" s="26">
        <v>0.9</v>
      </c>
      <c r="E13" s="2" t="s">
        <v>253</v>
      </c>
      <c r="F13" s="9"/>
    </row>
    <row r="14" spans="1:6" ht="70.5" customHeight="1" x14ac:dyDescent="0.25">
      <c r="A14" s="3" t="s">
        <v>254</v>
      </c>
      <c r="B14" s="2" t="s">
        <v>255</v>
      </c>
      <c r="C14" s="2" t="s">
        <v>256</v>
      </c>
      <c r="D14" s="26">
        <v>0.9</v>
      </c>
      <c r="E14" s="2" t="s">
        <v>257</v>
      </c>
      <c r="F14" s="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2DDB4-4C77-4985-9A7F-E14F687F8EE4}">
  <dimension ref="A1:E39"/>
  <sheetViews>
    <sheetView zoomScaleNormal="100" workbookViewId="0">
      <selection activeCell="O1" sqref="O1"/>
    </sheetView>
  </sheetViews>
  <sheetFormatPr defaultRowHeight="15" x14ac:dyDescent="0.25"/>
  <cols>
    <col min="1" max="1" width="38.28515625" bestFit="1" customWidth="1"/>
    <col min="2" max="2" width="16.7109375" bestFit="1" customWidth="1"/>
    <col min="4" max="4" width="10.7109375" bestFit="1" customWidth="1"/>
  </cols>
  <sheetData>
    <row r="1" spans="1:5" ht="20.25" thickBot="1" x14ac:dyDescent="0.35">
      <c r="A1" s="39" t="s">
        <v>258</v>
      </c>
    </row>
    <row r="2" spans="1:5" ht="16.5" thickTop="1" x14ac:dyDescent="0.25">
      <c r="A2" s="29"/>
    </row>
    <row r="3" spans="1:5" x14ac:dyDescent="0.25">
      <c r="D3" s="28" t="s">
        <v>259</v>
      </c>
      <c r="E3" s="11">
        <f>GETPIVOTDATA("[Measures].[Average of LocationAccuracyKPI]",$A$4)</f>
        <v>0.88927335640138405</v>
      </c>
    </row>
    <row r="4" spans="1:5" x14ac:dyDescent="0.25">
      <c r="A4" s="33" t="s">
        <v>260</v>
      </c>
      <c r="B4" t="s">
        <v>261</v>
      </c>
    </row>
    <row r="5" spans="1:5" x14ac:dyDescent="0.25">
      <c r="A5" s="4" t="s">
        <v>154</v>
      </c>
      <c r="B5" s="10">
        <v>1</v>
      </c>
    </row>
    <row r="6" spans="1:5" x14ac:dyDescent="0.25">
      <c r="A6" s="4" t="s">
        <v>115</v>
      </c>
      <c r="B6" s="10">
        <v>1</v>
      </c>
    </row>
    <row r="7" spans="1:5" x14ac:dyDescent="0.25">
      <c r="A7" s="4" t="s">
        <v>131</v>
      </c>
      <c r="B7" s="10">
        <v>1</v>
      </c>
    </row>
    <row r="8" spans="1:5" x14ac:dyDescent="0.25">
      <c r="A8" s="4" t="s">
        <v>129</v>
      </c>
      <c r="B8" s="10">
        <v>1</v>
      </c>
    </row>
    <row r="9" spans="1:5" x14ac:dyDescent="0.25">
      <c r="A9" s="4" t="s">
        <v>181</v>
      </c>
      <c r="B9" s="10">
        <v>1</v>
      </c>
    </row>
    <row r="10" spans="1:5" x14ac:dyDescent="0.25">
      <c r="A10" s="4" t="s">
        <v>138</v>
      </c>
      <c r="B10" s="10">
        <v>1</v>
      </c>
    </row>
    <row r="11" spans="1:5" x14ac:dyDescent="0.25">
      <c r="A11" s="4" t="s">
        <v>177</v>
      </c>
      <c r="B11" s="10">
        <v>1</v>
      </c>
    </row>
    <row r="12" spans="1:5" x14ac:dyDescent="0.25">
      <c r="A12" s="4" t="s">
        <v>122</v>
      </c>
      <c r="B12" s="10">
        <v>1</v>
      </c>
    </row>
    <row r="13" spans="1:5" x14ac:dyDescent="0.25">
      <c r="A13" s="4" t="s">
        <v>79</v>
      </c>
      <c r="B13" s="10">
        <v>1</v>
      </c>
    </row>
    <row r="14" spans="1:5" x14ac:dyDescent="0.25">
      <c r="A14" s="4" t="s">
        <v>145</v>
      </c>
      <c r="B14" s="10">
        <v>1</v>
      </c>
    </row>
    <row r="15" spans="1:5" x14ac:dyDescent="0.25">
      <c r="A15" s="4" t="s">
        <v>113</v>
      </c>
      <c r="B15" s="10">
        <v>1</v>
      </c>
    </row>
    <row r="16" spans="1:5" x14ac:dyDescent="0.25">
      <c r="A16" s="4" t="s">
        <v>139</v>
      </c>
      <c r="B16" s="10">
        <v>1</v>
      </c>
    </row>
    <row r="17" spans="1:2" x14ac:dyDescent="0.25">
      <c r="A17" s="4" t="s">
        <v>29</v>
      </c>
      <c r="B17" s="10">
        <v>1</v>
      </c>
    </row>
    <row r="18" spans="1:2" x14ac:dyDescent="0.25">
      <c r="A18" s="4" t="s">
        <v>90</v>
      </c>
      <c r="B18" s="10">
        <v>1</v>
      </c>
    </row>
    <row r="19" spans="1:2" x14ac:dyDescent="0.25">
      <c r="A19" s="4" t="s">
        <v>172</v>
      </c>
      <c r="B19" s="10">
        <v>1</v>
      </c>
    </row>
    <row r="20" spans="1:2" x14ac:dyDescent="0.25">
      <c r="A20" s="4" t="s">
        <v>136</v>
      </c>
      <c r="B20" s="10">
        <v>1</v>
      </c>
    </row>
    <row r="21" spans="1:2" x14ac:dyDescent="0.25">
      <c r="A21" s="4" t="s">
        <v>176</v>
      </c>
      <c r="B21" s="10">
        <v>1</v>
      </c>
    </row>
    <row r="22" spans="1:2" x14ac:dyDescent="0.25">
      <c r="A22" s="4" t="s">
        <v>35</v>
      </c>
      <c r="B22" s="10">
        <v>1</v>
      </c>
    </row>
    <row r="23" spans="1:2" x14ac:dyDescent="0.25">
      <c r="A23" s="4" t="s">
        <v>71</v>
      </c>
      <c r="B23" s="10">
        <v>0.95238095238095233</v>
      </c>
    </row>
    <row r="24" spans="1:2" x14ac:dyDescent="0.25">
      <c r="A24" s="4" t="s">
        <v>44</v>
      </c>
      <c r="B24" s="10">
        <v>0.92307692307692313</v>
      </c>
    </row>
    <row r="25" spans="1:2" x14ac:dyDescent="0.25">
      <c r="A25" s="4" t="s">
        <v>20</v>
      </c>
      <c r="B25" s="10">
        <v>0.875</v>
      </c>
    </row>
    <row r="26" spans="1:2" x14ac:dyDescent="0.25">
      <c r="A26" s="4" t="s">
        <v>164</v>
      </c>
      <c r="B26" s="10">
        <v>0.875</v>
      </c>
    </row>
    <row r="27" spans="1:2" x14ac:dyDescent="0.25">
      <c r="A27" s="4" t="s">
        <v>102</v>
      </c>
      <c r="B27" s="10">
        <v>0.83333333333333337</v>
      </c>
    </row>
    <row r="28" spans="1:2" x14ac:dyDescent="0.25">
      <c r="A28" s="4" t="s">
        <v>178</v>
      </c>
      <c r="B28" s="10">
        <v>0.81818181818181823</v>
      </c>
    </row>
    <row r="29" spans="1:2" x14ac:dyDescent="0.25">
      <c r="A29" s="4" t="s">
        <v>134</v>
      </c>
      <c r="B29" s="10">
        <v>0.8</v>
      </c>
    </row>
    <row r="30" spans="1:2" x14ac:dyDescent="0.25">
      <c r="A30" s="4" t="s">
        <v>160</v>
      </c>
      <c r="B30" s="10">
        <v>0.8</v>
      </c>
    </row>
    <row r="31" spans="1:2" x14ac:dyDescent="0.25">
      <c r="A31" s="4" t="s">
        <v>148</v>
      </c>
      <c r="B31" s="10">
        <v>0.77777777777777779</v>
      </c>
    </row>
    <row r="32" spans="1:2" x14ac:dyDescent="0.25">
      <c r="A32" s="4" t="s">
        <v>127</v>
      </c>
      <c r="B32" s="10">
        <v>0.75</v>
      </c>
    </row>
    <row r="33" spans="1:2" x14ac:dyDescent="0.25">
      <c r="A33" s="4" t="s">
        <v>92</v>
      </c>
      <c r="B33" s="10">
        <v>0.75</v>
      </c>
    </row>
    <row r="34" spans="1:2" x14ac:dyDescent="0.25">
      <c r="A34" s="4" t="s">
        <v>165</v>
      </c>
      <c r="B34" s="10">
        <v>0.75</v>
      </c>
    </row>
    <row r="35" spans="1:2" x14ac:dyDescent="0.25">
      <c r="A35" s="4" t="s">
        <v>62</v>
      </c>
      <c r="B35" s="10">
        <v>0.73333333333333328</v>
      </c>
    </row>
    <row r="36" spans="1:2" x14ac:dyDescent="0.25">
      <c r="A36" s="4" t="s">
        <v>57</v>
      </c>
      <c r="B36" s="10">
        <v>0.7142857142857143</v>
      </c>
    </row>
    <row r="37" spans="1:2" x14ac:dyDescent="0.25">
      <c r="A37" s="4" t="s">
        <v>120</v>
      </c>
      <c r="B37" s="10">
        <v>0.6</v>
      </c>
    </row>
    <row r="38" spans="1:2" x14ac:dyDescent="0.25">
      <c r="A38" s="4" t="s">
        <v>175</v>
      </c>
      <c r="B38" s="10">
        <v>0.33333333333333331</v>
      </c>
    </row>
    <row r="39" spans="1:2" x14ac:dyDescent="0.25">
      <c r="A39" s="4" t="s">
        <v>262</v>
      </c>
      <c r="B39" s="10">
        <v>0.88927335640138405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F12F6-57BE-425C-A263-CAF555160FB6}">
  <dimension ref="A1:E39"/>
  <sheetViews>
    <sheetView zoomScale="90" zoomScaleNormal="90" workbookViewId="0">
      <selection activeCell="O1" sqref="O1"/>
    </sheetView>
  </sheetViews>
  <sheetFormatPr defaultRowHeight="15" x14ac:dyDescent="0.25"/>
  <cols>
    <col min="1" max="1" width="38.28515625" bestFit="1" customWidth="1"/>
    <col min="2" max="2" width="17.5703125" bestFit="1" customWidth="1"/>
    <col min="4" max="4" width="10.7109375" bestFit="1" customWidth="1"/>
  </cols>
  <sheetData>
    <row r="1" spans="1:5" ht="20.25" thickBot="1" x14ac:dyDescent="0.35">
      <c r="A1" s="39" t="s">
        <v>263</v>
      </c>
    </row>
    <row r="2" spans="1:5" ht="15.75" thickTop="1" x14ac:dyDescent="0.25"/>
    <row r="3" spans="1:5" x14ac:dyDescent="0.25">
      <c r="D3" s="28" t="s">
        <v>259</v>
      </c>
      <c r="E3" s="11">
        <f>GETPIVOTDATA("[Measures].[Average of QuantityAccuracyKPI]",$A$4)</f>
        <v>0.76470588235294112</v>
      </c>
    </row>
    <row r="4" spans="1:5" x14ac:dyDescent="0.25">
      <c r="A4" s="33" t="s">
        <v>264</v>
      </c>
      <c r="B4" t="s">
        <v>265</v>
      </c>
    </row>
    <row r="5" spans="1:5" x14ac:dyDescent="0.25">
      <c r="A5" s="4" t="s">
        <v>175</v>
      </c>
      <c r="B5" s="10">
        <v>1</v>
      </c>
    </row>
    <row r="6" spans="1:5" x14ac:dyDescent="0.25">
      <c r="A6" s="4" t="s">
        <v>154</v>
      </c>
      <c r="B6" s="10">
        <v>1</v>
      </c>
    </row>
    <row r="7" spans="1:5" x14ac:dyDescent="0.25">
      <c r="A7" s="4" t="s">
        <v>113</v>
      </c>
      <c r="B7" s="10">
        <v>1</v>
      </c>
    </row>
    <row r="8" spans="1:5" x14ac:dyDescent="0.25">
      <c r="A8" s="4" t="s">
        <v>129</v>
      </c>
      <c r="B8" s="10">
        <v>1</v>
      </c>
    </row>
    <row r="9" spans="1:5" x14ac:dyDescent="0.25">
      <c r="A9" s="4" t="s">
        <v>120</v>
      </c>
      <c r="B9" s="10">
        <v>1</v>
      </c>
    </row>
    <row r="10" spans="1:5" x14ac:dyDescent="0.25">
      <c r="A10" s="4" t="s">
        <v>138</v>
      </c>
      <c r="B10" s="10">
        <v>1</v>
      </c>
    </row>
    <row r="11" spans="1:5" x14ac:dyDescent="0.25">
      <c r="A11" s="4" t="s">
        <v>177</v>
      </c>
      <c r="B11" s="10">
        <v>1</v>
      </c>
    </row>
    <row r="12" spans="1:5" x14ac:dyDescent="0.25">
      <c r="A12" s="4" t="s">
        <v>122</v>
      </c>
      <c r="B12" s="10">
        <v>1</v>
      </c>
    </row>
    <row r="13" spans="1:5" x14ac:dyDescent="0.25">
      <c r="A13" s="4" t="s">
        <v>181</v>
      </c>
      <c r="B13" s="10">
        <v>1</v>
      </c>
    </row>
    <row r="14" spans="1:5" x14ac:dyDescent="0.25">
      <c r="A14" s="4" t="s">
        <v>139</v>
      </c>
      <c r="B14" s="10">
        <v>1</v>
      </c>
    </row>
    <row r="15" spans="1:5" x14ac:dyDescent="0.25">
      <c r="A15" s="4" t="s">
        <v>131</v>
      </c>
      <c r="B15" s="10">
        <v>1</v>
      </c>
    </row>
    <row r="16" spans="1:5" x14ac:dyDescent="0.25">
      <c r="A16" s="4" t="s">
        <v>172</v>
      </c>
      <c r="B16" s="10">
        <v>0.91666666666666663</v>
      </c>
    </row>
    <row r="17" spans="1:2" x14ac:dyDescent="0.25">
      <c r="A17" s="4" t="s">
        <v>178</v>
      </c>
      <c r="B17" s="10">
        <v>0.90909090909090906</v>
      </c>
    </row>
    <row r="18" spans="1:2" x14ac:dyDescent="0.25">
      <c r="A18" s="4" t="s">
        <v>92</v>
      </c>
      <c r="B18" s="10">
        <v>0.9</v>
      </c>
    </row>
    <row r="19" spans="1:2" x14ac:dyDescent="0.25">
      <c r="A19" s="4" t="s">
        <v>160</v>
      </c>
      <c r="B19" s="10">
        <v>0.9</v>
      </c>
    </row>
    <row r="20" spans="1:2" x14ac:dyDescent="0.25">
      <c r="A20" s="4" t="s">
        <v>102</v>
      </c>
      <c r="B20" s="10">
        <v>0.88888888888888884</v>
      </c>
    </row>
    <row r="21" spans="1:2" x14ac:dyDescent="0.25">
      <c r="A21" s="4" t="s">
        <v>148</v>
      </c>
      <c r="B21" s="10">
        <v>0.88888888888888884</v>
      </c>
    </row>
    <row r="22" spans="1:2" x14ac:dyDescent="0.25">
      <c r="A22" s="4" t="s">
        <v>145</v>
      </c>
      <c r="B22" s="10">
        <v>0.875</v>
      </c>
    </row>
    <row r="23" spans="1:2" x14ac:dyDescent="0.25">
      <c r="A23" s="4" t="s">
        <v>164</v>
      </c>
      <c r="B23" s="10">
        <v>0.875</v>
      </c>
    </row>
    <row r="24" spans="1:2" x14ac:dyDescent="0.25">
      <c r="A24" s="4" t="s">
        <v>127</v>
      </c>
      <c r="B24" s="10">
        <v>0.75</v>
      </c>
    </row>
    <row r="25" spans="1:2" x14ac:dyDescent="0.25">
      <c r="A25" s="4" t="s">
        <v>90</v>
      </c>
      <c r="B25" s="10">
        <v>0.75</v>
      </c>
    </row>
    <row r="26" spans="1:2" x14ac:dyDescent="0.25">
      <c r="A26" s="4" t="s">
        <v>71</v>
      </c>
      <c r="B26" s="10">
        <v>0.66666666666666663</v>
      </c>
    </row>
    <row r="27" spans="1:2" x14ac:dyDescent="0.25">
      <c r="A27" s="4" t="s">
        <v>165</v>
      </c>
      <c r="B27" s="10">
        <v>0.625</v>
      </c>
    </row>
    <row r="28" spans="1:2" x14ac:dyDescent="0.25">
      <c r="A28" s="4" t="s">
        <v>79</v>
      </c>
      <c r="B28" s="10">
        <v>0.61111111111111116</v>
      </c>
    </row>
    <row r="29" spans="1:2" x14ac:dyDescent="0.25">
      <c r="A29" s="4" t="s">
        <v>29</v>
      </c>
      <c r="B29" s="10">
        <v>0.6</v>
      </c>
    </row>
    <row r="30" spans="1:2" x14ac:dyDescent="0.25">
      <c r="A30" s="4" t="s">
        <v>62</v>
      </c>
      <c r="B30" s="10">
        <v>0.6</v>
      </c>
    </row>
    <row r="31" spans="1:2" x14ac:dyDescent="0.25">
      <c r="A31" s="4" t="s">
        <v>134</v>
      </c>
      <c r="B31" s="10">
        <v>0.6</v>
      </c>
    </row>
    <row r="32" spans="1:2" x14ac:dyDescent="0.25">
      <c r="A32" s="4" t="s">
        <v>35</v>
      </c>
      <c r="B32" s="10">
        <v>0.6</v>
      </c>
    </row>
    <row r="33" spans="1:2" x14ac:dyDescent="0.25">
      <c r="A33" s="4" t="s">
        <v>115</v>
      </c>
      <c r="B33" s="10">
        <v>0.5714285714285714</v>
      </c>
    </row>
    <row r="34" spans="1:2" x14ac:dyDescent="0.25">
      <c r="A34" s="4" t="s">
        <v>57</v>
      </c>
      <c r="B34" s="10">
        <v>0.5714285714285714</v>
      </c>
    </row>
    <row r="35" spans="1:2" x14ac:dyDescent="0.25">
      <c r="A35" s="4" t="s">
        <v>136</v>
      </c>
      <c r="B35" s="10">
        <v>0.5</v>
      </c>
    </row>
    <row r="36" spans="1:2" x14ac:dyDescent="0.25">
      <c r="A36" s="4" t="s">
        <v>20</v>
      </c>
      <c r="B36" s="10">
        <v>0.5</v>
      </c>
    </row>
    <row r="37" spans="1:2" x14ac:dyDescent="0.25">
      <c r="A37" s="4" t="s">
        <v>176</v>
      </c>
      <c r="B37" s="10">
        <v>0.5</v>
      </c>
    </row>
    <row r="38" spans="1:2" x14ac:dyDescent="0.25">
      <c r="A38" s="4" t="s">
        <v>44</v>
      </c>
      <c r="B38" s="10">
        <v>0.23076923076923078</v>
      </c>
    </row>
    <row r="39" spans="1:2" x14ac:dyDescent="0.25">
      <c r="A39" s="4" t="s">
        <v>262</v>
      </c>
      <c r="B39" s="10">
        <v>0.76470588235294112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40E30-DBA8-4307-8EF3-9F4674409C7A}">
  <dimension ref="A1:E39"/>
  <sheetViews>
    <sheetView zoomScale="90" zoomScaleNormal="90" workbookViewId="0">
      <selection activeCell="O1" sqref="O1"/>
    </sheetView>
  </sheetViews>
  <sheetFormatPr defaultRowHeight="15" x14ac:dyDescent="0.25"/>
  <cols>
    <col min="1" max="1" width="38.28515625" bestFit="1" customWidth="1"/>
    <col min="2" max="2" width="37.42578125" bestFit="1" customWidth="1"/>
    <col min="4" max="4" width="10.7109375" bestFit="1" customWidth="1"/>
  </cols>
  <sheetData>
    <row r="1" spans="1:5" ht="20.25" thickBot="1" x14ac:dyDescent="0.35">
      <c r="A1" s="39" t="s">
        <v>266</v>
      </c>
    </row>
    <row r="2" spans="1:5" ht="15.75" thickTop="1" x14ac:dyDescent="0.25">
      <c r="B2" s="30"/>
    </row>
    <row r="3" spans="1:5" x14ac:dyDescent="0.25">
      <c r="D3" s="28" t="s">
        <v>259</v>
      </c>
      <c r="E3" s="11">
        <f>GETPIVOTDATA("[Measures].[Average of VendorCommitDateAchievementKPI]",$A$4)</f>
        <v>0.83044982698961933</v>
      </c>
    </row>
    <row r="4" spans="1:5" x14ac:dyDescent="0.25">
      <c r="A4" s="33" t="s">
        <v>264</v>
      </c>
      <c r="B4" t="s">
        <v>267</v>
      </c>
    </row>
    <row r="5" spans="1:5" x14ac:dyDescent="0.25">
      <c r="A5" s="4" t="s">
        <v>134</v>
      </c>
      <c r="B5" s="10">
        <v>1</v>
      </c>
    </row>
    <row r="6" spans="1:5" x14ac:dyDescent="0.25">
      <c r="A6" s="4" t="s">
        <v>92</v>
      </c>
      <c r="B6" s="10">
        <v>1</v>
      </c>
    </row>
    <row r="7" spans="1:5" x14ac:dyDescent="0.25">
      <c r="A7" s="4" t="s">
        <v>172</v>
      </c>
      <c r="B7" s="10">
        <v>1</v>
      </c>
    </row>
    <row r="8" spans="1:5" x14ac:dyDescent="0.25">
      <c r="A8" s="4" t="s">
        <v>138</v>
      </c>
      <c r="B8" s="10">
        <v>1</v>
      </c>
    </row>
    <row r="9" spans="1:5" x14ac:dyDescent="0.25">
      <c r="A9" s="4" t="s">
        <v>154</v>
      </c>
      <c r="B9" s="10">
        <v>1</v>
      </c>
    </row>
    <row r="10" spans="1:5" x14ac:dyDescent="0.25">
      <c r="A10" s="4" t="s">
        <v>122</v>
      </c>
      <c r="B10" s="10">
        <v>1</v>
      </c>
    </row>
    <row r="11" spans="1:5" x14ac:dyDescent="0.25">
      <c r="A11" s="4" t="s">
        <v>148</v>
      </c>
      <c r="B11" s="10">
        <v>1</v>
      </c>
    </row>
    <row r="12" spans="1:5" x14ac:dyDescent="0.25">
      <c r="A12" s="4" t="s">
        <v>139</v>
      </c>
      <c r="B12" s="10">
        <v>1</v>
      </c>
    </row>
    <row r="13" spans="1:5" x14ac:dyDescent="0.25">
      <c r="A13" s="4" t="s">
        <v>79</v>
      </c>
      <c r="B13" s="10">
        <v>1</v>
      </c>
    </row>
    <row r="14" spans="1:5" x14ac:dyDescent="0.25">
      <c r="A14" s="4" t="s">
        <v>160</v>
      </c>
      <c r="B14" s="10">
        <v>1</v>
      </c>
    </row>
    <row r="15" spans="1:5" x14ac:dyDescent="0.25">
      <c r="A15" s="4" t="s">
        <v>181</v>
      </c>
      <c r="B15" s="10">
        <v>1</v>
      </c>
    </row>
    <row r="16" spans="1:5" x14ac:dyDescent="0.25">
      <c r="A16" s="4" t="s">
        <v>136</v>
      </c>
      <c r="B16" s="10">
        <v>1</v>
      </c>
    </row>
    <row r="17" spans="1:2" x14ac:dyDescent="0.25">
      <c r="A17" s="4" t="s">
        <v>178</v>
      </c>
      <c r="B17" s="10">
        <v>1</v>
      </c>
    </row>
    <row r="18" spans="1:2" x14ac:dyDescent="0.25">
      <c r="A18" s="4" t="s">
        <v>44</v>
      </c>
      <c r="B18" s="10">
        <v>1</v>
      </c>
    </row>
    <row r="19" spans="1:2" x14ac:dyDescent="0.25">
      <c r="A19" s="4" t="s">
        <v>127</v>
      </c>
      <c r="B19" s="10">
        <v>1</v>
      </c>
    </row>
    <row r="20" spans="1:2" x14ac:dyDescent="0.25">
      <c r="A20" s="4" t="s">
        <v>131</v>
      </c>
      <c r="B20" s="10">
        <v>1</v>
      </c>
    </row>
    <row r="21" spans="1:2" x14ac:dyDescent="0.25">
      <c r="A21" s="4" t="s">
        <v>177</v>
      </c>
      <c r="B21" s="10">
        <v>1</v>
      </c>
    </row>
    <row r="22" spans="1:2" x14ac:dyDescent="0.25">
      <c r="A22" s="4" t="s">
        <v>165</v>
      </c>
      <c r="B22" s="10">
        <v>0.875</v>
      </c>
    </row>
    <row r="23" spans="1:2" x14ac:dyDescent="0.25">
      <c r="A23" s="4" t="s">
        <v>115</v>
      </c>
      <c r="B23" s="10">
        <v>0.8571428571428571</v>
      </c>
    </row>
    <row r="24" spans="1:2" x14ac:dyDescent="0.25">
      <c r="A24" s="4" t="s">
        <v>120</v>
      </c>
      <c r="B24" s="10">
        <v>0.8</v>
      </c>
    </row>
    <row r="25" spans="1:2" x14ac:dyDescent="0.25">
      <c r="A25" s="4" t="s">
        <v>29</v>
      </c>
      <c r="B25" s="10">
        <v>0.8</v>
      </c>
    </row>
    <row r="26" spans="1:2" x14ac:dyDescent="0.25">
      <c r="A26" s="4" t="s">
        <v>102</v>
      </c>
      <c r="B26" s="10">
        <v>0.77777777777777779</v>
      </c>
    </row>
    <row r="27" spans="1:2" x14ac:dyDescent="0.25">
      <c r="A27" s="4" t="s">
        <v>20</v>
      </c>
      <c r="B27" s="10">
        <v>0.75</v>
      </c>
    </row>
    <row r="28" spans="1:2" x14ac:dyDescent="0.25">
      <c r="A28" s="4" t="s">
        <v>176</v>
      </c>
      <c r="B28" s="10">
        <v>0.75</v>
      </c>
    </row>
    <row r="29" spans="1:2" x14ac:dyDescent="0.25">
      <c r="A29" s="4" t="s">
        <v>129</v>
      </c>
      <c r="B29" s="10">
        <v>0.75</v>
      </c>
    </row>
    <row r="30" spans="1:2" x14ac:dyDescent="0.25">
      <c r="A30" s="4" t="s">
        <v>71</v>
      </c>
      <c r="B30" s="10">
        <v>0.66666666666666663</v>
      </c>
    </row>
    <row r="31" spans="1:2" x14ac:dyDescent="0.25">
      <c r="A31" s="4" t="s">
        <v>175</v>
      </c>
      <c r="B31" s="10">
        <v>0.66666666666666663</v>
      </c>
    </row>
    <row r="32" spans="1:2" x14ac:dyDescent="0.25">
      <c r="A32" s="4" t="s">
        <v>164</v>
      </c>
      <c r="B32" s="10">
        <v>0.625</v>
      </c>
    </row>
    <row r="33" spans="1:2" x14ac:dyDescent="0.25">
      <c r="A33" s="4" t="s">
        <v>62</v>
      </c>
      <c r="B33" s="10">
        <v>0.6</v>
      </c>
    </row>
    <row r="34" spans="1:2" x14ac:dyDescent="0.25">
      <c r="A34" s="4" t="s">
        <v>145</v>
      </c>
      <c r="B34" s="10">
        <v>0.5</v>
      </c>
    </row>
    <row r="35" spans="1:2" x14ac:dyDescent="0.25">
      <c r="A35" s="4" t="s">
        <v>90</v>
      </c>
      <c r="B35" s="10">
        <v>0.5</v>
      </c>
    </row>
    <row r="36" spans="1:2" x14ac:dyDescent="0.25">
      <c r="A36" s="4" t="s">
        <v>35</v>
      </c>
      <c r="B36" s="10">
        <v>0.5</v>
      </c>
    </row>
    <row r="37" spans="1:2" x14ac:dyDescent="0.25">
      <c r="A37" s="4" t="s">
        <v>57</v>
      </c>
      <c r="B37" s="10">
        <v>0.42857142857142855</v>
      </c>
    </row>
    <row r="38" spans="1:2" x14ac:dyDescent="0.25">
      <c r="A38" s="4" t="s">
        <v>113</v>
      </c>
      <c r="B38" s="10">
        <v>0.4</v>
      </c>
    </row>
    <row r="39" spans="1:2" x14ac:dyDescent="0.25">
      <c r="A39" s="4" t="s">
        <v>262</v>
      </c>
      <c r="B39" s="10">
        <v>0.83044982698961933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B497A-8E9F-4FF7-B2FB-8B9FC303C1F3}">
  <dimension ref="A1:E39"/>
  <sheetViews>
    <sheetView zoomScale="90" zoomScaleNormal="90" workbookViewId="0">
      <selection activeCell="O1" sqref="O1"/>
    </sheetView>
  </sheetViews>
  <sheetFormatPr defaultRowHeight="15" x14ac:dyDescent="0.25"/>
  <cols>
    <col min="1" max="1" width="38.28515625" bestFit="1" customWidth="1"/>
    <col min="2" max="2" width="14.28515625" bestFit="1" customWidth="1"/>
    <col min="3" max="3" width="10.7109375" bestFit="1" customWidth="1"/>
    <col min="4" max="4" width="11" bestFit="1" customWidth="1"/>
  </cols>
  <sheetData>
    <row r="1" spans="1:5" ht="20.25" thickBot="1" x14ac:dyDescent="0.35">
      <c r="A1" s="39" t="s">
        <v>268</v>
      </c>
    </row>
    <row r="2" spans="1:5" ht="15.75" thickTop="1" x14ac:dyDescent="0.25"/>
    <row r="3" spans="1:5" x14ac:dyDescent="0.25">
      <c r="D3" s="28" t="s">
        <v>259</v>
      </c>
      <c r="E3" s="11">
        <f>GETPIVOTDATA("[Measures].[Average of ItemAccuracyKPI]",$A$4)</f>
        <v>0.95847750865051906</v>
      </c>
    </row>
    <row r="4" spans="1:5" x14ac:dyDescent="0.25">
      <c r="A4" s="33" t="s">
        <v>264</v>
      </c>
      <c r="B4" t="s">
        <v>269</v>
      </c>
    </row>
    <row r="5" spans="1:5" x14ac:dyDescent="0.25">
      <c r="A5" s="4" t="s">
        <v>115</v>
      </c>
      <c r="B5" s="10">
        <v>1</v>
      </c>
    </row>
    <row r="6" spans="1:5" x14ac:dyDescent="0.25">
      <c r="A6" s="4" t="s">
        <v>172</v>
      </c>
      <c r="B6" s="10">
        <v>1</v>
      </c>
    </row>
    <row r="7" spans="1:5" x14ac:dyDescent="0.25">
      <c r="A7" s="4" t="s">
        <v>29</v>
      </c>
      <c r="B7" s="10">
        <v>1</v>
      </c>
    </row>
    <row r="8" spans="1:5" x14ac:dyDescent="0.25">
      <c r="A8" s="4" t="s">
        <v>129</v>
      </c>
      <c r="B8" s="10">
        <v>1</v>
      </c>
    </row>
    <row r="9" spans="1:5" x14ac:dyDescent="0.25">
      <c r="A9" s="4" t="s">
        <v>177</v>
      </c>
      <c r="B9" s="10">
        <v>1</v>
      </c>
    </row>
    <row r="10" spans="1:5" x14ac:dyDescent="0.25">
      <c r="A10" s="4" t="s">
        <v>138</v>
      </c>
      <c r="B10" s="10">
        <v>1</v>
      </c>
    </row>
    <row r="11" spans="1:5" x14ac:dyDescent="0.25">
      <c r="A11" s="4" t="s">
        <v>71</v>
      </c>
      <c r="B11" s="10">
        <v>1</v>
      </c>
    </row>
    <row r="12" spans="1:5" x14ac:dyDescent="0.25">
      <c r="A12" s="4" t="s">
        <v>122</v>
      </c>
      <c r="B12" s="10">
        <v>1</v>
      </c>
    </row>
    <row r="13" spans="1:5" x14ac:dyDescent="0.25">
      <c r="A13" s="4" t="s">
        <v>134</v>
      </c>
      <c r="B13" s="10">
        <v>1</v>
      </c>
    </row>
    <row r="14" spans="1:5" x14ac:dyDescent="0.25">
      <c r="A14" s="4" t="s">
        <v>57</v>
      </c>
      <c r="B14" s="10">
        <v>1</v>
      </c>
    </row>
    <row r="15" spans="1:5" x14ac:dyDescent="0.25">
      <c r="A15" s="4" t="s">
        <v>148</v>
      </c>
      <c r="B15" s="10">
        <v>1</v>
      </c>
    </row>
    <row r="16" spans="1:5" x14ac:dyDescent="0.25">
      <c r="A16" s="4" t="s">
        <v>139</v>
      </c>
      <c r="B16" s="10">
        <v>1</v>
      </c>
    </row>
    <row r="17" spans="1:2" x14ac:dyDescent="0.25">
      <c r="A17" s="4" t="s">
        <v>79</v>
      </c>
      <c r="B17" s="10">
        <v>1</v>
      </c>
    </row>
    <row r="18" spans="1:2" x14ac:dyDescent="0.25">
      <c r="A18" s="4" t="s">
        <v>160</v>
      </c>
      <c r="B18" s="10">
        <v>1</v>
      </c>
    </row>
    <row r="19" spans="1:2" x14ac:dyDescent="0.25">
      <c r="A19" s="4" t="s">
        <v>113</v>
      </c>
      <c r="B19" s="10">
        <v>1</v>
      </c>
    </row>
    <row r="20" spans="1:2" x14ac:dyDescent="0.25">
      <c r="A20" s="4" t="s">
        <v>136</v>
      </c>
      <c r="B20" s="10">
        <v>1</v>
      </c>
    </row>
    <row r="21" spans="1:2" x14ac:dyDescent="0.25">
      <c r="A21" s="4" t="s">
        <v>181</v>
      </c>
      <c r="B21" s="10">
        <v>1</v>
      </c>
    </row>
    <row r="22" spans="1:2" x14ac:dyDescent="0.25">
      <c r="A22" s="4" t="s">
        <v>176</v>
      </c>
      <c r="B22" s="10">
        <v>1</v>
      </c>
    </row>
    <row r="23" spans="1:2" x14ac:dyDescent="0.25">
      <c r="A23" s="4" t="s">
        <v>20</v>
      </c>
      <c r="B23" s="10">
        <v>1</v>
      </c>
    </row>
    <row r="24" spans="1:2" x14ac:dyDescent="0.25">
      <c r="A24" s="4" t="s">
        <v>44</v>
      </c>
      <c r="B24" s="10">
        <v>1</v>
      </c>
    </row>
    <row r="25" spans="1:2" x14ac:dyDescent="0.25">
      <c r="A25" s="4" t="s">
        <v>127</v>
      </c>
      <c r="B25" s="10">
        <v>1</v>
      </c>
    </row>
    <row r="26" spans="1:2" x14ac:dyDescent="0.25">
      <c r="A26" s="4" t="s">
        <v>164</v>
      </c>
      <c r="B26" s="10">
        <v>1</v>
      </c>
    </row>
    <row r="27" spans="1:2" x14ac:dyDescent="0.25">
      <c r="A27" s="4" t="s">
        <v>131</v>
      </c>
      <c r="B27" s="10">
        <v>1</v>
      </c>
    </row>
    <row r="28" spans="1:2" x14ac:dyDescent="0.25">
      <c r="A28" s="4" t="s">
        <v>175</v>
      </c>
      <c r="B28" s="10">
        <v>1</v>
      </c>
    </row>
    <row r="29" spans="1:2" x14ac:dyDescent="0.25">
      <c r="A29" s="4" t="s">
        <v>92</v>
      </c>
      <c r="B29" s="10">
        <v>0.95</v>
      </c>
    </row>
    <row r="30" spans="1:2" x14ac:dyDescent="0.25">
      <c r="A30" s="4" t="s">
        <v>102</v>
      </c>
      <c r="B30" s="10">
        <v>0.94444444444444442</v>
      </c>
    </row>
    <row r="31" spans="1:2" x14ac:dyDescent="0.25">
      <c r="A31" s="4" t="s">
        <v>62</v>
      </c>
      <c r="B31" s="10">
        <v>0.93333333333333335</v>
      </c>
    </row>
    <row r="32" spans="1:2" x14ac:dyDescent="0.25">
      <c r="A32" s="4" t="s">
        <v>35</v>
      </c>
      <c r="B32" s="10">
        <v>0.9</v>
      </c>
    </row>
    <row r="33" spans="1:2" x14ac:dyDescent="0.25">
      <c r="A33" s="4" t="s">
        <v>165</v>
      </c>
      <c r="B33" s="10">
        <v>0.875</v>
      </c>
    </row>
    <row r="34" spans="1:2" x14ac:dyDescent="0.25">
      <c r="A34" s="4" t="s">
        <v>90</v>
      </c>
      <c r="B34" s="10">
        <v>0.875</v>
      </c>
    </row>
    <row r="35" spans="1:2" x14ac:dyDescent="0.25">
      <c r="A35" s="4" t="s">
        <v>154</v>
      </c>
      <c r="B35" s="10">
        <v>0.8571428571428571</v>
      </c>
    </row>
    <row r="36" spans="1:2" x14ac:dyDescent="0.25">
      <c r="A36" s="4" t="s">
        <v>178</v>
      </c>
      <c r="B36" s="10">
        <v>0.81818181818181823</v>
      </c>
    </row>
    <row r="37" spans="1:2" x14ac:dyDescent="0.25">
      <c r="A37" s="4" t="s">
        <v>120</v>
      </c>
      <c r="B37" s="10">
        <v>0.8</v>
      </c>
    </row>
    <row r="38" spans="1:2" x14ac:dyDescent="0.25">
      <c r="A38" s="4" t="s">
        <v>145</v>
      </c>
      <c r="B38" s="10">
        <v>0.75</v>
      </c>
    </row>
    <row r="39" spans="1:2" x14ac:dyDescent="0.25">
      <c r="A39" s="4" t="s">
        <v>262</v>
      </c>
      <c r="B39" s="10">
        <v>0.95847750865051906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31271-B1DD-4962-AB87-508CBC3541D7}">
  <dimension ref="A1:E39"/>
  <sheetViews>
    <sheetView zoomScale="90" zoomScaleNormal="90" workbookViewId="0">
      <selection activeCell="O1" sqref="O1"/>
    </sheetView>
  </sheetViews>
  <sheetFormatPr defaultRowHeight="15" x14ac:dyDescent="0.25"/>
  <cols>
    <col min="1" max="1" width="38.28515625" bestFit="1" customWidth="1"/>
    <col min="2" max="2" width="24.42578125" bestFit="1" customWidth="1"/>
    <col min="4" max="4" width="10.7109375" bestFit="1" customWidth="1"/>
  </cols>
  <sheetData>
    <row r="1" spans="1:5" ht="20.25" thickBot="1" x14ac:dyDescent="0.35">
      <c r="A1" s="39" t="s">
        <v>270</v>
      </c>
    </row>
    <row r="2" spans="1:5" ht="15.75" thickTop="1" x14ac:dyDescent="0.25"/>
    <row r="3" spans="1:5" x14ac:dyDescent="0.25">
      <c r="D3" s="28" t="s">
        <v>259</v>
      </c>
      <c r="E3" s="11">
        <f>GETPIVOTDATA("[Measures].[Average of DefectFreeKPI]",$A$4)</f>
        <v>0.90311418685121103</v>
      </c>
    </row>
    <row r="4" spans="1:5" x14ac:dyDescent="0.25">
      <c r="A4" s="33" t="s">
        <v>260</v>
      </c>
      <c r="B4" t="s">
        <v>271</v>
      </c>
    </row>
    <row r="5" spans="1:5" x14ac:dyDescent="0.25">
      <c r="A5" s="4" t="s">
        <v>62</v>
      </c>
      <c r="B5" s="10">
        <v>1</v>
      </c>
    </row>
    <row r="6" spans="1:5" x14ac:dyDescent="0.25">
      <c r="A6" s="4" t="s">
        <v>29</v>
      </c>
      <c r="B6" s="10">
        <v>1</v>
      </c>
    </row>
    <row r="7" spans="1:5" x14ac:dyDescent="0.25">
      <c r="A7" s="4" t="s">
        <v>71</v>
      </c>
      <c r="B7" s="10">
        <v>1</v>
      </c>
    </row>
    <row r="8" spans="1:5" x14ac:dyDescent="0.25">
      <c r="A8" s="4" t="s">
        <v>129</v>
      </c>
      <c r="B8" s="10">
        <v>1</v>
      </c>
    </row>
    <row r="9" spans="1:5" x14ac:dyDescent="0.25">
      <c r="A9" s="4" t="s">
        <v>178</v>
      </c>
      <c r="B9" s="10">
        <v>1</v>
      </c>
    </row>
    <row r="10" spans="1:5" x14ac:dyDescent="0.25">
      <c r="A10" s="4" t="s">
        <v>145</v>
      </c>
      <c r="B10" s="10">
        <v>1</v>
      </c>
    </row>
    <row r="11" spans="1:5" x14ac:dyDescent="0.25">
      <c r="A11" s="4" t="s">
        <v>115</v>
      </c>
      <c r="B11" s="10">
        <v>1</v>
      </c>
    </row>
    <row r="12" spans="1:5" x14ac:dyDescent="0.25">
      <c r="A12" s="4" t="s">
        <v>139</v>
      </c>
      <c r="B12" s="10">
        <v>1</v>
      </c>
    </row>
    <row r="13" spans="1:5" x14ac:dyDescent="0.25">
      <c r="A13" s="4" t="s">
        <v>181</v>
      </c>
      <c r="B13" s="10">
        <v>1</v>
      </c>
    </row>
    <row r="14" spans="1:5" x14ac:dyDescent="0.25">
      <c r="A14" s="4" t="s">
        <v>90</v>
      </c>
      <c r="B14" s="10">
        <v>1</v>
      </c>
    </row>
    <row r="15" spans="1:5" x14ac:dyDescent="0.25">
      <c r="A15" s="4" t="s">
        <v>154</v>
      </c>
      <c r="B15" s="10">
        <v>1</v>
      </c>
    </row>
    <row r="16" spans="1:5" x14ac:dyDescent="0.25">
      <c r="A16" s="4" t="s">
        <v>136</v>
      </c>
      <c r="B16" s="10">
        <v>1</v>
      </c>
    </row>
    <row r="17" spans="1:2" x14ac:dyDescent="0.25">
      <c r="A17" s="4" t="s">
        <v>134</v>
      </c>
      <c r="B17" s="10">
        <v>1</v>
      </c>
    </row>
    <row r="18" spans="1:2" x14ac:dyDescent="0.25">
      <c r="A18" s="4" t="s">
        <v>176</v>
      </c>
      <c r="B18" s="10">
        <v>1</v>
      </c>
    </row>
    <row r="19" spans="1:2" x14ac:dyDescent="0.25">
      <c r="A19" s="4" t="s">
        <v>127</v>
      </c>
      <c r="B19" s="10">
        <v>1</v>
      </c>
    </row>
    <row r="20" spans="1:2" x14ac:dyDescent="0.25">
      <c r="A20" s="4" t="s">
        <v>131</v>
      </c>
      <c r="B20" s="10">
        <v>1</v>
      </c>
    </row>
    <row r="21" spans="1:2" x14ac:dyDescent="0.25">
      <c r="A21" s="4" t="s">
        <v>122</v>
      </c>
      <c r="B21" s="10">
        <v>0.92307692307692313</v>
      </c>
    </row>
    <row r="22" spans="1:2" x14ac:dyDescent="0.25">
      <c r="A22" s="4" t="s">
        <v>35</v>
      </c>
      <c r="B22" s="10">
        <v>0.9</v>
      </c>
    </row>
    <row r="23" spans="1:2" x14ac:dyDescent="0.25">
      <c r="A23" s="4" t="s">
        <v>102</v>
      </c>
      <c r="B23" s="10">
        <v>0.88888888888888884</v>
      </c>
    </row>
    <row r="24" spans="1:2" x14ac:dyDescent="0.25">
      <c r="A24" s="4" t="s">
        <v>148</v>
      </c>
      <c r="B24" s="10">
        <v>0.88888888888888884</v>
      </c>
    </row>
    <row r="25" spans="1:2" x14ac:dyDescent="0.25">
      <c r="A25" s="4" t="s">
        <v>20</v>
      </c>
      <c r="B25" s="10">
        <v>0.875</v>
      </c>
    </row>
    <row r="26" spans="1:2" x14ac:dyDescent="0.25">
      <c r="A26" s="4" t="s">
        <v>165</v>
      </c>
      <c r="B26" s="10">
        <v>0.875</v>
      </c>
    </row>
    <row r="27" spans="1:2" x14ac:dyDescent="0.25">
      <c r="A27" s="4" t="s">
        <v>164</v>
      </c>
      <c r="B27" s="10">
        <v>0.875</v>
      </c>
    </row>
    <row r="28" spans="1:2" x14ac:dyDescent="0.25">
      <c r="A28" s="4" t="s">
        <v>57</v>
      </c>
      <c r="B28" s="10">
        <v>0.8571428571428571</v>
      </c>
    </row>
    <row r="29" spans="1:2" x14ac:dyDescent="0.25">
      <c r="A29" s="4" t="s">
        <v>92</v>
      </c>
      <c r="B29" s="10">
        <v>0.85</v>
      </c>
    </row>
    <row r="30" spans="1:2" x14ac:dyDescent="0.25">
      <c r="A30" s="4" t="s">
        <v>44</v>
      </c>
      <c r="B30" s="10">
        <v>0.84615384615384615</v>
      </c>
    </row>
    <row r="31" spans="1:2" x14ac:dyDescent="0.25">
      <c r="A31" s="4" t="s">
        <v>79</v>
      </c>
      <c r="B31" s="10">
        <v>0.83333333333333337</v>
      </c>
    </row>
    <row r="32" spans="1:2" x14ac:dyDescent="0.25">
      <c r="A32" s="4" t="s">
        <v>160</v>
      </c>
      <c r="B32" s="10">
        <v>0.8</v>
      </c>
    </row>
    <row r="33" spans="1:2" x14ac:dyDescent="0.25">
      <c r="A33" s="4" t="s">
        <v>120</v>
      </c>
      <c r="B33" s="10">
        <v>0.8</v>
      </c>
    </row>
    <row r="34" spans="1:2" x14ac:dyDescent="0.25">
      <c r="A34" s="4" t="s">
        <v>113</v>
      </c>
      <c r="B34" s="10">
        <v>0.8</v>
      </c>
    </row>
    <row r="35" spans="1:2" x14ac:dyDescent="0.25">
      <c r="A35" s="4" t="s">
        <v>138</v>
      </c>
      <c r="B35" s="10">
        <v>0.75</v>
      </c>
    </row>
    <row r="36" spans="1:2" x14ac:dyDescent="0.25">
      <c r="A36" s="4" t="s">
        <v>172</v>
      </c>
      <c r="B36" s="10">
        <v>0.66666666666666663</v>
      </c>
    </row>
    <row r="37" spans="1:2" x14ac:dyDescent="0.25">
      <c r="A37" s="4" t="s">
        <v>177</v>
      </c>
      <c r="B37" s="10">
        <v>0.66666666666666663</v>
      </c>
    </row>
    <row r="38" spans="1:2" x14ac:dyDescent="0.25">
      <c r="A38" s="4" t="s">
        <v>175</v>
      </c>
      <c r="B38" s="10">
        <v>0.66666666666666663</v>
      </c>
    </row>
    <row r="39" spans="1:2" x14ac:dyDescent="0.25">
      <c r="A39" s="4" t="s">
        <v>262</v>
      </c>
      <c r="B39" s="10">
        <v>0.90311418685121103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BCAEB-2020-429C-A0BA-E43A78D79A77}">
  <dimension ref="A1:E39"/>
  <sheetViews>
    <sheetView zoomScale="90" zoomScaleNormal="90" workbookViewId="0">
      <selection activeCell="N13" sqref="N13"/>
    </sheetView>
  </sheetViews>
  <sheetFormatPr defaultRowHeight="15" x14ac:dyDescent="0.25"/>
  <cols>
    <col min="1" max="1" width="38.28515625" bestFit="1" customWidth="1"/>
    <col min="2" max="2" width="25.85546875" bestFit="1" customWidth="1"/>
    <col min="3" max="3" width="10.7109375" bestFit="1" customWidth="1"/>
    <col min="4" max="4" width="11" bestFit="1" customWidth="1"/>
  </cols>
  <sheetData>
    <row r="1" spans="1:5" ht="20.25" thickBot="1" x14ac:dyDescent="0.35">
      <c r="A1" s="39" t="s">
        <v>272</v>
      </c>
    </row>
    <row r="2" spans="1:5" ht="15.75" thickTop="1" x14ac:dyDescent="0.25"/>
    <row r="3" spans="1:5" x14ac:dyDescent="0.25">
      <c r="D3" s="28" t="s">
        <v>259</v>
      </c>
      <c r="E3" s="11">
        <f>GETPIVOTDATA("[Measures].[Average of DamageFreeKPI]",$A$4)</f>
        <v>0.94809688581314877</v>
      </c>
    </row>
    <row r="4" spans="1:5" x14ac:dyDescent="0.25">
      <c r="A4" s="33" t="s">
        <v>264</v>
      </c>
      <c r="B4" t="s">
        <v>273</v>
      </c>
    </row>
    <row r="5" spans="1:5" x14ac:dyDescent="0.25">
      <c r="A5" s="4" t="s">
        <v>181</v>
      </c>
      <c r="B5" s="10">
        <v>1</v>
      </c>
    </row>
    <row r="6" spans="1:5" x14ac:dyDescent="0.25">
      <c r="A6" s="4" t="s">
        <v>177</v>
      </c>
      <c r="B6" s="10">
        <v>1</v>
      </c>
    </row>
    <row r="7" spans="1:5" x14ac:dyDescent="0.25">
      <c r="A7" s="4" t="s">
        <v>120</v>
      </c>
      <c r="B7" s="10">
        <v>1</v>
      </c>
    </row>
    <row r="8" spans="1:5" x14ac:dyDescent="0.25">
      <c r="A8" s="4" t="s">
        <v>129</v>
      </c>
      <c r="B8" s="10">
        <v>1</v>
      </c>
    </row>
    <row r="9" spans="1:5" x14ac:dyDescent="0.25">
      <c r="A9" s="4" t="s">
        <v>115</v>
      </c>
      <c r="B9" s="10">
        <v>1</v>
      </c>
    </row>
    <row r="10" spans="1:5" x14ac:dyDescent="0.25">
      <c r="A10" s="4" t="s">
        <v>138</v>
      </c>
      <c r="B10" s="10">
        <v>1</v>
      </c>
    </row>
    <row r="11" spans="1:5" x14ac:dyDescent="0.25">
      <c r="A11" s="4" t="s">
        <v>20</v>
      </c>
      <c r="B11" s="10">
        <v>1</v>
      </c>
    </row>
    <row r="12" spans="1:5" x14ac:dyDescent="0.25">
      <c r="A12" s="4" t="s">
        <v>122</v>
      </c>
      <c r="B12" s="10">
        <v>1</v>
      </c>
    </row>
    <row r="13" spans="1:5" x14ac:dyDescent="0.25">
      <c r="A13" s="4" t="s">
        <v>165</v>
      </c>
      <c r="B13" s="10">
        <v>1</v>
      </c>
    </row>
    <row r="14" spans="1:5" x14ac:dyDescent="0.25">
      <c r="A14" s="4" t="s">
        <v>145</v>
      </c>
      <c r="B14" s="10">
        <v>1</v>
      </c>
    </row>
    <row r="15" spans="1:5" x14ac:dyDescent="0.25">
      <c r="A15" s="4" t="s">
        <v>175</v>
      </c>
      <c r="B15" s="10">
        <v>1</v>
      </c>
    </row>
    <row r="16" spans="1:5" x14ac:dyDescent="0.25">
      <c r="A16" s="4" t="s">
        <v>57</v>
      </c>
      <c r="B16" s="10">
        <v>1</v>
      </c>
    </row>
    <row r="17" spans="1:2" x14ac:dyDescent="0.25">
      <c r="A17" s="4" t="s">
        <v>71</v>
      </c>
      <c r="B17" s="10">
        <v>1</v>
      </c>
    </row>
    <row r="18" spans="1:2" x14ac:dyDescent="0.25">
      <c r="A18" s="4" t="s">
        <v>139</v>
      </c>
      <c r="B18" s="10">
        <v>1</v>
      </c>
    </row>
    <row r="19" spans="1:2" x14ac:dyDescent="0.25">
      <c r="A19" s="4" t="s">
        <v>29</v>
      </c>
      <c r="B19" s="10">
        <v>1</v>
      </c>
    </row>
    <row r="20" spans="1:2" x14ac:dyDescent="0.25">
      <c r="A20" s="4" t="s">
        <v>90</v>
      </c>
      <c r="B20" s="10">
        <v>1</v>
      </c>
    </row>
    <row r="21" spans="1:2" x14ac:dyDescent="0.25">
      <c r="A21" s="4" t="s">
        <v>134</v>
      </c>
      <c r="B21" s="10">
        <v>1</v>
      </c>
    </row>
    <row r="22" spans="1:2" x14ac:dyDescent="0.25">
      <c r="A22" s="4" t="s">
        <v>160</v>
      </c>
      <c r="B22" s="10">
        <v>1</v>
      </c>
    </row>
    <row r="23" spans="1:2" x14ac:dyDescent="0.25">
      <c r="A23" s="4" t="s">
        <v>136</v>
      </c>
      <c r="B23" s="10">
        <v>1</v>
      </c>
    </row>
    <row r="24" spans="1:2" x14ac:dyDescent="0.25">
      <c r="A24" s="4" t="s">
        <v>148</v>
      </c>
      <c r="B24" s="10">
        <v>1</v>
      </c>
    </row>
    <row r="25" spans="1:2" x14ac:dyDescent="0.25">
      <c r="A25" s="4" t="s">
        <v>92</v>
      </c>
      <c r="B25" s="10">
        <v>0.95</v>
      </c>
    </row>
    <row r="26" spans="1:2" x14ac:dyDescent="0.25">
      <c r="A26" s="4" t="s">
        <v>102</v>
      </c>
      <c r="B26" s="10">
        <v>0.94444444444444442</v>
      </c>
    </row>
    <row r="27" spans="1:2" x14ac:dyDescent="0.25">
      <c r="A27" s="4" t="s">
        <v>62</v>
      </c>
      <c r="B27" s="10">
        <v>0.93333333333333335</v>
      </c>
    </row>
    <row r="28" spans="1:2" x14ac:dyDescent="0.25">
      <c r="A28" s="4" t="s">
        <v>44</v>
      </c>
      <c r="B28" s="10">
        <v>0.92307692307692313</v>
      </c>
    </row>
    <row r="29" spans="1:2" x14ac:dyDescent="0.25">
      <c r="A29" s="4" t="s">
        <v>172</v>
      </c>
      <c r="B29" s="10">
        <v>0.91666666666666663</v>
      </c>
    </row>
    <row r="30" spans="1:2" x14ac:dyDescent="0.25">
      <c r="A30" s="4" t="s">
        <v>178</v>
      </c>
      <c r="B30" s="10">
        <v>0.90909090909090906</v>
      </c>
    </row>
    <row r="31" spans="1:2" x14ac:dyDescent="0.25">
      <c r="A31" s="4" t="s">
        <v>35</v>
      </c>
      <c r="B31" s="10">
        <v>0.9</v>
      </c>
    </row>
    <row r="32" spans="1:2" x14ac:dyDescent="0.25">
      <c r="A32" s="4" t="s">
        <v>79</v>
      </c>
      <c r="B32" s="10">
        <v>0.88888888888888884</v>
      </c>
    </row>
    <row r="33" spans="1:2" x14ac:dyDescent="0.25">
      <c r="A33" s="4" t="s">
        <v>164</v>
      </c>
      <c r="B33" s="10">
        <v>0.875</v>
      </c>
    </row>
    <row r="34" spans="1:2" x14ac:dyDescent="0.25">
      <c r="A34" s="4" t="s">
        <v>154</v>
      </c>
      <c r="B34" s="10">
        <v>0.8571428571428571</v>
      </c>
    </row>
    <row r="35" spans="1:2" x14ac:dyDescent="0.25">
      <c r="A35" s="4" t="s">
        <v>113</v>
      </c>
      <c r="B35" s="10">
        <v>0.8</v>
      </c>
    </row>
    <row r="36" spans="1:2" x14ac:dyDescent="0.25">
      <c r="A36" s="4" t="s">
        <v>127</v>
      </c>
      <c r="B36" s="10">
        <v>0.75</v>
      </c>
    </row>
    <row r="37" spans="1:2" x14ac:dyDescent="0.25">
      <c r="A37" s="4" t="s">
        <v>131</v>
      </c>
      <c r="B37" s="10">
        <v>0.75</v>
      </c>
    </row>
    <row r="38" spans="1:2" x14ac:dyDescent="0.25">
      <c r="A38" s="4" t="s">
        <v>176</v>
      </c>
      <c r="B38" s="10">
        <v>0.75</v>
      </c>
    </row>
    <row r="39" spans="1:2" x14ac:dyDescent="0.25">
      <c r="A39" s="4" t="s">
        <v>262</v>
      </c>
      <c r="B39" s="10">
        <v>0.94809688581314877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C l i e n t W i n d o w X M L " > < C u s t o m C o n t e n t > < ! [ C D A T A [ E x p o r t Q u e r y 1 ] ] > < / 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 E x p o r t Q u e r y 1 < / K e y > < V a l u e   x m l n s : a = " h t t p : / / s c h e m a s . d a t a c o n t r a c t . o r g / 2 0 0 4 / 0 7 / M i c r o s o f t . A n a l y s i s S e r v i c e s . C o m m o n " > < a : H a s F o c u s > t r u e < / a : H a s F o c u s > < a : S i z e A t D p i 9 6 > 1 1 1 < / a : S i z e A t D p i 9 6 > < a : V i s i b l e > t r u e < / a : V i s i b l e > < / V a l u e > < / K e y V a l u e O f s t r i n g S a n d b o x E d i t o r . M e a s u r e G r i d S t a t e S c d E 3 5 R y > < / A r r a y O f K e y V a l u e O f s t r i n g S a n d b o x E d i t o r . M e a s u r e G r i d S t a t e S c d E 3 5 R y > ] ] > < / 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 E x p o r t Q u e r y 1 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 E x p o r t Q u e r y 1 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 C o l u m n s \ S u p p l i e r C l a s s D e s c r i p t i o n < / K e y > < / a : K e y > < a : V a l u e   i : t y p e = " T a b l e W i d g e t B a s e V i e w S t a t e " / > < / a : K e y V a l u e O f D i a g r a m O b j e c t K e y a n y T y p e z b w N T n L X > < a : K e y V a l u e O f D i a g r a m O b j e c t K e y a n y T y p e z b w N T n L X > < a : K e y > < K e y > C o l u m n s \ S u p p l i e r N a m e < / K e y > < / a : K e y > < a : V a l u e   i : t y p e = " T a b l e W i d g e t B a s e V i e w S t a t e " / > < / a : K e y V a l u e O f D i a g r a m O b j e c t K e y a n y T y p e z b w N T n L X > < a : K e y V a l u e O f D i a g r a m O b j e c t K e y a n y T y p e z b w N T n L X > < a : K e y > < K e y > C o l u m n s \ P u r c h a s e O r d e r N o < / K e y > < / a : K e y > < a : V a l u e   i : t y p e = " T a b l e W i d g e t B a s e V i e w S t a t e " / > < / a : K e y V a l u e O f D i a g r a m O b j e c t K e y a n y T y p e z b w N T n L X > < a : K e y V a l u e O f D i a g r a m O b j e c t K e y a n y T y p e z b w N T n L X > < a : K e y > < K e y > C o l u m n s \ R e q u e s t e d D e l i v e r y D a t e < / K e y > < / a : K e y > < a : V a l u e   i : t y p e = " T a b l e W i d g e t B a s e V i e w S t a t e " / > < / a : K e y V a l u e O f D i a g r a m O b j e c t K e y a n y T y p e z b w N T n L X > < a : K e y V a l u e O f D i a g r a m O b j e c t K e y a n y T y p e z b w N T n L X > < a : K e y > < K e y > C o l u m n s \ R e q u e s t e d D e l i v e r y D o c k < / K e y > < / a : K e y > < a : V a l u e   i : t y p e = " T a b l e W i d g e t B a s e V i e w S t a t e " / > < / a : K e y V a l u e O f D i a g r a m O b j e c t K e y a n y T y p e z b w N T n L X > < a : K e y V a l u e O f D i a g r a m O b j e c t K e y a n y T y p e z b w N T n L X > < a : K e y > < K e y > C o l u m n s \ S u p p l i e r A l l o w a b l e T i m e T o l e r a n c e < / K e y > < / a : K e y > < a : V a l u e   i : t y p e = " T a b l e W i d g e t B a s e V i e w S t a t e " / > < / a : K e y V a l u e O f D i a g r a m O b j e c t K e y a n y T y p e z b w N T n L X > < a : K e y V a l u e O f D i a g r a m O b j e c t K e y a n y T y p e z b w N T n L X > < a : K e y > < K e y > C o l u m n s \ P a r t N u m b e r < / K e y > < / a : K e y > < a : V a l u e   i : t y p e = " T a b l e W i d g e t B a s e V i e w S t a t e " / > < / a : K e y V a l u e O f D i a g r a m O b j e c t K e y a n y T y p e z b w N T n L X > < a : K e y V a l u e O f D i a g r a m O b j e c t K e y a n y T y p e z b w N T n L X > < a : K e y > < K e y > C o l u m n s \ P a r t D e s c r i p t i o n < / K e y > < / a : K e y > < a : V a l u e   i : t y p e = " T a b l e W i d g e t B a s e V i e w S t a t e " / > < / a : K e y V a l u e O f D i a g r a m O b j e c t K e y a n y T y p e z b w N T n L X > < a : K e y V a l u e O f D i a g r a m O b j e c t K e y a n y T y p e z b w N T n L X > < a : K e y > < K e y > C o l u m n s \ Q u a n t i t y O r d e r e d < / K e y > < / a : K e y > < a : V a l u e   i : t y p e = " T a b l e W i d g e t B a s e V i e w S t a t e " / > < / a : K e y V a l u e O f D i a g r a m O b j e c t K e y a n y T y p e z b w N T n L X > < a : K e y V a l u e O f D i a g r a m O b j e c t K e y a n y T y p e z b w N T n L X > < a : K e y > < K e y > C o l u m n s \ U O M D e s c r i p t i o n < / K e y > < / a : K e y > < a : V a l u e   i : t y p e = " T a b l e W i d g e t B a s e V i e w S t a t e " / > < / a : K e y V a l u e O f D i a g r a m O b j e c t K e y a n y T y p e z b w N T n L X > < a : K e y V a l u e O f D i a g r a m O b j e c t K e y a n y T y p e z b w N T n L X > < a : K e y > < K e y > C o l u m n s \ P u r c h a s i n g C o s t < / K e y > < / a : K e y > < a : V a l u e   i : t y p e = " T a b l e W i d g e t B a s e V i e w S t a t e " / > < / a : K e y V a l u e O f D i a g r a m O b j e c t K e y a n y T y p e z b w N T n L X > < a : K e y V a l u e O f D i a g r a m O b j e c t K e y a n y T y p e z b w N T n L X > < a : K e y > < K e y > C o l u m n s \ R e c e i p t D a t e < / K e y > < / a : K e y > < a : V a l u e   i : t y p e = " T a b l e W i d g e t B a s e V i e w S t a t e " / > < / a : K e y V a l u e O f D i a g r a m O b j e c t K e y a n y T y p e z b w N T n L X > < a : K e y V a l u e O f D i a g r a m O b j e c t K e y a n y T y p e z b w N T n L X > < a : K e y > < K e y > C o l u m n s \ R e c e i v i n g D o c k < / K e y > < / a : K e y > < a : V a l u e   i : t y p e = " T a b l e W i d g e t B a s e V i e w S t a t e " / > < / a : K e y V a l u e O f D i a g r a m O b j e c t K e y a n y T y p e z b w N T n L X > < a : K e y V a l u e O f D i a g r a m O b j e c t K e y a n y T y p e z b w N T n L X > < a : K e y > < K e y > C o l u m n s \ Q u a n t i t y R e c e i v e d T o t a l < / K e y > < / a : K e y > < a : V a l u e   i : t y p e = " T a b l e W i d g e t B a s e V i e w S t a t e " / > < / a : K e y V a l u e O f D i a g r a m O b j e c t K e y a n y T y p e z b w N T n L X > < a : K e y V a l u e O f D i a g r a m O b j e c t K e y a n y T y p e z b w N T n L X > < a : K e y > < K e y > C o l u m n s \ Q u a n t i t y S c r a p p e d < / K e y > < / a : K e y > < a : V a l u e   i : t y p e = " T a b l e W i d g e t B a s e V i e w S t a t e " / > < / a : K e y V a l u e O f D i a g r a m O b j e c t K e y a n y T y p e z b w N T n L X > < a : K e y V a l u e O f D i a g r a m O b j e c t K e y a n y T y p e z b w N T n L X > < a : K e y > < K e y > C o l u m n s \ S c r a p R e a s o n < / K e y > < / a : K e y > < a : V a l u e   i : t y p e = " T a b l e W i d g e t B a s e V i e w S t a t e " / > < / a : K e y V a l u e O f D i a g r a m O b j e c t K e y a n y T y p e z b w N T n L X > < a : K e y V a l u e O f D i a g r a m O b j e c t K e y a n y T y p e z b w N T n L X > < a : K e y > < K e y > C o l u m n s \ I n v e n t o r y C l a s s C o d e < / K e y > < / a : K e y > < a : V a l u e   i : t y p e = " T a b l e W i d g e t B a s e V i e w S t a t e " / > < / a : K e y V a l u e O f D i a g r a m O b j e c t K e y a n y T y p e z b w N T n L X > < a : K e y V a l u e O f D i a g r a m O b j e c t K e y a n y T y p e z b w N T n L X > < a : K e y > < K e y > C o l u m n s \ I n v e n t o r y C l a s s D e s c r i p t i o n < / K e y > < / a : K e y > < a : V a l u e   i : t y p e = " T a b l e W i d g e t B a s e V i e w S t a t e " / > < / a : K e y V a l u e O f D i a g r a m O b j e c t K e y a n y T y p e z b w N T n L X > < a : K e y V a l u e O f D i a g r a m O b j e c t K e y a n y T y p e z b w N T n L X > < a : K e y > < K e y > C o l u m n s \ A l l o w a b l e R e c e i v i n g T o l e r a n c e < / K e y > < / a : K e y > < a : V a l u e   i : t y p e = " T a b l e W i d g e t B a s e V i e w S t a t e " / > < / a : K e y V a l u e O f D i a g r a m O b j e c t K e y a n y T y p e z b w N T n L X > < a : K e y V a l u e O f D i a g r a m O b j e c t K e y a n y T y p e z b w N T n L X > < a : K e y > < K e y > C o l u m n s \ L o c a t i o n A c c u r a c y K P I < / K e y > < / a : K e y > < a : V a l u e   i : t y p e = " T a b l e W i d g e t B a s e V i e w S t a t e " / > < / a : K e y V a l u e O f D i a g r a m O b j e c t K e y a n y T y p e z b w N T n L X > < a : K e y V a l u e O f D i a g r a m O b j e c t K e y a n y T y p e z b w N T n L X > < a : K e y > < K e y > C o l u m n s \ Q u a n t i t y A c c u r a c y K P I < / K e y > < / a : K e y > < a : V a l u e   i : t y p e = " T a b l e W i d g e t B a s e V i e w S t a t e " / > < / a : K e y V a l u e O f D i a g r a m O b j e c t K e y a n y T y p e z b w N T n L X > < a : K e y V a l u e O f D i a g r a m O b j e c t K e y a n y T y p e z b w N T n L X > < a : K e y > < K e y > C o l u m n s \ V e n d o r C o m m i t D a t e A c h i e v e m e n t K P I < / K e y > < / a : K e y > < a : V a l u e   i : t y p e = " T a b l e W i d g e t B a s e V i e w S t a t e " / > < / a : K e y V a l u e O f D i a g r a m O b j e c t K e y a n y T y p e z b w N T n L X > < a : K e y V a l u e O f D i a g r a m O b j e c t K e y a n y T y p e z b w N T n L X > < a : K e y > < K e y > C o l u m n s \ R e q u e s t e d D e l i v e r y D a t e   ( M o n t h   I n d e x ) < / K e y > < / a : K e y > < a : V a l u e   i : t y p e = " T a b l e W i d g e t B a s e V i e w S t a t e " / > < / a : K e y V a l u e O f D i a g r a m O b j e c t K e y a n y T y p e z b w N T n L X > < a : K e y V a l u e O f D i a g r a m O b j e c t K e y a n y T y p e z b w N T n L X > < a : K e y > < K e y > C o l u m n s \ R e q u e s t e d D e l i v e r y D a t e   ( M o n t h ) < / K e y > < / a : K e y > < a : V a l u e   i : t y p e = " T a b l e W i d g e t B a s e V i e w S t a t e " / > < / a : K e y V a l u e O f D i a g r a m O b j e c t K e y a n y T y p e z b w N T n L X > < a : K e y V a l u e O f D i a g r a m O b j e c t K e y a n y T y p e z b w N T n L X > < a : K e y > < K e y > C o l u m n s \ I t e m A c c u r a c y K P I < / 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 C o l u m n s \ D a m a g e F r e e K P I < / K e y > < / a : K e y > < a : V a l u e   i : t y p e = " T a b l e W i d g e t B a s e V i e w S t a t e " / > < / a : K e y V a l u e O f D i a g r a m O b j e c t K e y a n y T y p e z b w N T n L X > < a : K e y V a l u e O f D i a g r a m O b j e c t K e y a n y T y p e z b w N T n L X > < a : K e y > < K e y > C o l u m n s \ D e f e c t F r e e K P I < / 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I s S a n d b o x E m b e d d e d " > < C u s t o m C o n t e n t > < ! [ C D A T A [ y e s ] ] > < / C u s t o m C o n t e n t > < / G e m i n i > 
</file>

<file path=customXml/item15.xml>��< ? x m l   v e r s i o n = " 1 . 0 "   e n c o d i n g = " U T F - 1 6 " ? > < G e m i n i   x m l n s = " h t t p : / / g e m i n i / p i v o t c u s t o m i z a t i o n / S h o w I m p l i c i t M e a s u r e s " > < C u s t o m C o n t e n t > < ! [ C D A T A [ F a l s e ] ] > < / C u s t o m C o n t e n t > < / G e m i n i > 
</file>

<file path=customXml/item16.xml>��< ? x m l   v e r s i o n = " 1 . 0 "   e n c o d i n g = " u t f - 1 6 " ? > < D a t a M a s h u p   x m l n s = " h t t p : / / s c h e m a s . m i c r o s o f t . c o m / D a t a M a s h u p " > A A A A A A w E A A B Q S w M E F A A C A A g A d 4 W J U t C d n N W j A A A A 9 Q A A A B I A H A B D b 2 5 m a W c v U G F j a 2 F n Z S 5 4 b W w g o h g A K K A U A A A A A A A A A A A A A A A A A A A A A A A A A A A A h Y 9 B D o I w F E S v Q r q n L X W j 5 F N i 2 E p i Y m L c N l C h E T 6 G F s v d X H g k r y B G U X c u 5 8 1 M M n O / 3 i A d 2 y a 4 6 N 6 a D h M S U U 4 C j U V X G q w S M r h j u C S p h K 0 q T q r S w R R G G 4 / W J K R 2 7 h w z 5 r 2 n f k G 7 v m K C 8 4 g d 8 s 2 u q H W r Q o P W K S w 0 + b T K / y 0 i Y f 8 a I w V d R V R w Q T m w m U F u 8 O u L a e 7 T / Y G Q D Y 0 b e i 0 1 h t k a 2 C y B v S / I B 1 B L A w Q U A A I A C A B 3 h Y l 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4 W J U p 9 8 X D 4 H A Q A A o A I A A B M A H A B G b 3 J t d W x h c y 9 T Z W N 0 a W 9 u M S 5 t I K I Y A C i g F A A A A A A A A A A A A A A A A A A A A A A A A A A A A O 1 Q T U s D M R C 9 L + x / C P G y h b p 0 4 0 3 Z Q 7 u r 4 q G 2 U q W H Z l m m 6 Z A G d p M y S Y s i / n d T i l D F i 3 f n M s P w P n j P o w r G W b Y 4 7 e I m T d L E b 4 F w w 2 5 f d 4 7 C 0 x 7 p r W A l 6 z C k C Y u z c H t S G D 9 j p d D 7 v I Y A a / C Y 3 Z k O 8 8 r Z g D b 4 j F f X 8 s U j e T n p I s x Y L W c W a z I H Z J c s w t A H p y F e X Y c a 5 d J E I j E x E o W c 3 k + f h b g a y R r 8 d u 2 A N m w c J b T t o 7 S s J v M v z 3 Y p i n Z G R h s L X Q 5 K b d Z 8 M G S r i h A C P s L B a D g G m 5 P b I Q W D v g y 0 x 2 Y w P G V p f 4 Q 8 Z X t f L d Q W e y g 5 H z 4 E 7 E t + D u P N x + r o 3 6 S J s b / I n H d 4 8 Y 3 J M j H g / 1 X + o c p P U E s B A i 0 A F A A C A A g A d 4 W J U t C d n N W j A A A A 9 Q A A A B I A A A A A A A A A A A A A A A A A A A A A A E N v b m Z p Z y 9 Q Y W N r Y W d l L n h t b F B L A Q I t A B Q A A g A I A H e F i V I P y u m r p A A A A O k A A A A T A A A A A A A A A A A A A A A A A O 8 A A A B b Q 2 9 u d G V u d F 9 U e X B l c 1 0 u e G 1 s U E s B A i 0 A F A A C A A g A d 4 W J U p 9 8 X D 4 H A Q A A o A I A A B M A A A A A A A A A A A A A A A A A 4 A E A A E Z v c m 1 1 b G F z L 1 N l Y 3 R p b 2 4 x L m 1 Q S w U G A A A A A A M A A w D C A A A A N 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C i k A A A A A A A D o K 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X h w b 3 J 0 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R X h w b 3 J 0 U X V l c n k x I i A v P j x F b n R y e S B U e X B l P S J G a W x s Z W R D b 2 1 w b G V 0 Z V J l c 3 V s d F R v V 2 9 y a 3 N o Z W V 0 I i B W Y W x 1 Z T 0 i b D E i I C 8 + P E V u d H J 5 I F R 5 c G U 9 I k F k Z G V k V G 9 E Y X R h T W 9 k Z W w i I F Z h b H V l P S J s M C I g L z 4 8 R W 5 0 c n k g V H l w Z T 0 i R m l s b E N v d W 5 0 I i B W Y W x 1 Z T 0 i b D I 4 O S I g L z 4 8 R W 5 0 c n k g V H l w Z T 0 i R m l s b E V y c m 9 y Q 2 9 k Z S I g V m F s d W U 9 I n N V b m t u b 3 d u I i A v P j x F b n R y e S B U e X B l P S J G a W x s R X J y b 3 J D b 3 V u d C I g V m F s d W U 9 I m w w I i A v P j x F b n R y e S B U e X B l P S J G a W x s T G F z d F V w Z G F 0 Z W Q i I F Z h b H V l P S J k M j A y M S 0 w N C 0 w O V Q y M D o 0 M T o 0 M y 4 3 O D k 4 N T A 1 W i I g L z 4 8 R W 5 0 c n k g V H l w Z T 0 i R m l s b E N v b H V t b l R 5 c G V z I i B W Y W x 1 Z T 0 i c 0 J n W U N C d 1 l D Q W d Z Q 0 J o R U h C Z 0 l D Q m d Z R 0 J R P T 0 i I C 8 + P E V u d H J 5 I F R 5 c G U 9 I k Z p b G x D b 2 x 1 b W 5 O Y W 1 l c y I g V m F s d W U 9 I n N b J n F 1 b 3 Q 7 U 3 V w c G x p Z X J D b G F z c 0 R l c 2 N y a X B 0 a W 9 u J n F 1 b 3 Q 7 L C Z x d W 9 0 O 1 N 1 c H B s a W V y T m F t Z S Z x d W 9 0 O y w m c X V v d D t Q d X J j a G F z Z U 9 y Z G V y T m 8 m c X V v d D s s J n F 1 b 3 Q 7 U m V x d W V z d G V k R G V s a X Z l c n l E Y X R l J n F 1 b 3 Q 7 L C Z x d W 9 0 O 1 J l c X V l c 3 R l Z E R l b G l 2 Z X J 5 R G 9 j a y Z x d W 9 0 O y w m c X V v d D t T d X B w b G l l c k F s b G 9 3 Y W J s Z V R p b W V U b 2 x l c m F u Y 2 U m c X V v d D s s J n F 1 b 3 Q 7 U G F y d E 5 1 b W J l c i Z x d W 9 0 O y w m c X V v d D t Q Y X J 0 R G V z Y 3 J p c H R p b 2 4 m c X V v d D s s J n F 1 b 3 Q 7 U X V h b n R p d H l P c m R l c m V k J n F 1 b 3 Q 7 L C Z x d W 9 0 O 1 V P T U R l c 2 N y a X B 0 a W 9 u J n F 1 b 3 Q 7 L C Z x d W 9 0 O 1 B 1 c m N o Y X N p b m d D b 3 N 0 J n F 1 b 3 Q 7 L C Z x d W 9 0 O 1 J l Y 2 V p c H R E Y X R l J n F 1 b 3 Q 7 L C Z x d W 9 0 O 1 J l Y 2 V p d m l u Z 0 R v Y 2 s m c X V v d D s s J n F 1 b 3 Q 7 U X V h b n R p d H l S Z W N l a X Z l Z F R v d G F s J n F 1 b 3 Q 7 L C Z x d W 9 0 O 1 F 1 Y W 5 0 a X R 5 U 2 N y Y X B w Z W Q m c X V v d D s s J n F 1 b 3 Q 7 U 2 N y Y X B S Z W F z b 2 4 m c X V v d D s s J n F 1 b 3 Q 7 S W 5 2 Z W 5 0 b 3 J 5 Q 2 x h c 3 N D b 2 R l J n F 1 b 3 Q 7 L C Z x d W 9 0 O 0 l u d m V u d G 9 y e U N s Y X N z R G V z Y 3 J p c H R p b 2 4 m c X V v d D s s J n F 1 b 3 Q 7 Q W x s b 3 d h Y m x l U m V j Z W l 2 a W 5 n V G 9 s Z X J h b m N l 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0 V 4 c G 9 y d F F 1 Z X J 5 M S 9 B d X R v U m V t b 3 Z l Z E N v b H V t b n M x L n t T d X B w b G l l c k N s Y X N z R G V z Y 3 J p c H R p b 2 4 s M H 0 m c X V v d D s s J n F 1 b 3 Q 7 U 2 V j d G l v b j E v R X h w b 3 J 0 U X V l c n k x L 0 F 1 d G 9 S Z W 1 v d m V k Q 2 9 s d W 1 u c z E u e 1 N 1 c H B s a W V y T m F t Z S w x f S Z x d W 9 0 O y w m c X V v d D t T Z W N 0 a W 9 u M S 9 F e H B v c n R R d W V y e T E v Q X V 0 b 1 J l b W 9 2 Z W R D b 2 x 1 b W 5 z M S 5 7 U H V y Y 2 h h c 2 V P c m R l c k 5 v L D J 9 J n F 1 b 3 Q 7 L C Z x d W 9 0 O 1 N l Y 3 R p b 2 4 x L 0 V 4 c G 9 y d F F 1 Z X J 5 M S 9 B d X R v U m V t b 3 Z l Z E N v b H V t b n M x L n t S Z X F 1 Z X N 0 Z W R E Z W x p d m V y e U R h d G U s M 3 0 m c X V v d D s s J n F 1 b 3 Q 7 U 2 V j d G l v b j E v R X h w b 3 J 0 U X V l c n k x L 0 F 1 d G 9 S Z W 1 v d m V k Q 2 9 s d W 1 u c z E u e 1 J l c X V l c 3 R l Z E R l b G l 2 Z X J 5 R G 9 j a y w 0 f S Z x d W 9 0 O y w m c X V v d D t T Z W N 0 a W 9 u M S 9 F e H B v c n R R d W V y e T E v Q X V 0 b 1 J l b W 9 2 Z W R D b 2 x 1 b W 5 z M S 5 7 U 3 V w c G x p Z X J B b G x v d 2 F i b G V U a W 1 l V G 9 s Z X J h b m N l L D V 9 J n F 1 b 3 Q 7 L C Z x d W 9 0 O 1 N l Y 3 R p b 2 4 x L 0 V 4 c G 9 y d F F 1 Z X J 5 M S 9 B d X R v U m V t b 3 Z l Z E N v b H V t b n M x L n t Q Y X J 0 T n V t Y m V y L D Z 9 J n F 1 b 3 Q 7 L C Z x d W 9 0 O 1 N l Y 3 R p b 2 4 x L 0 V 4 c G 9 y d F F 1 Z X J 5 M S 9 B d X R v U m V t b 3 Z l Z E N v b H V t b n M x L n t Q Y X J 0 R G V z Y 3 J p c H R p b 2 4 s N 3 0 m c X V v d D s s J n F 1 b 3 Q 7 U 2 V j d G l v b j E v R X h w b 3 J 0 U X V l c n k x L 0 F 1 d G 9 S Z W 1 v d m V k Q 2 9 s d W 1 u c z E u e 1 F 1 Y W 5 0 a X R 5 T 3 J k Z X J l Z C w 4 f S Z x d W 9 0 O y w m c X V v d D t T Z W N 0 a W 9 u M S 9 F e H B v c n R R d W V y e T E v Q X V 0 b 1 J l b W 9 2 Z W R D b 2 x 1 b W 5 z M S 5 7 V U 9 N R G V z Y 3 J p c H R p b 2 4 s O X 0 m c X V v d D s s J n F 1 b 3 Q 7 U 2 V j d G l v b j E v R X h w b 3 J 0 U X V l c n k x L 0 F 1 d G 9 S Z W 1 v d m V k Q 2 9 s d W 1 u c z E u e 1 B 1 c m N o Y X N p b m d D b 3 N 0 L D E w f S Z x d W 9 0 O y w m c X V v d D t T Z W N 0 a W 9 u M S 9 F e H B v c n R R d W V y e T E v Q X V 0 b 1 J l b W 9 2 Z W R D b 2 x 1 b W 5 z M S 5 7 U m V j Z W l w d E R h d G U s M T F 9 J n F 1 b 3 Q 7 L C Z x d W 9 0 O 1 N l Y 3 R p b 2 4 x L 0 V 4 c G 9 y d F F 1 Z X J 5 M S 9 B d X R v U m V t b 3 Z l Z E N v b H V t b n M x L n t S Z W N l a X Z p b m d E b 2 N r L D E y f S Z x d W 9 0 O y w m c X V v d D t T Z W N 0 a W 9 u M S 9 F e H B v c n R R d W V y e T E v Q X V 0 b 1 J l b W 9 2 Z W R D b 2 x 1 b W 5 z M S 5 7 U X V h b n R p d H l S Z W N l a X Z l Z F R v d G F s L D E z f S Z x d W 9 0 O y w m c X V v d D t T Z W N 0 a W 9 u M S 9 F e H B v c n R R d W V y e T E v Q X V 0 b 1 J l b W 9 2 Z W R D b 2 x 1 b W 5 z M S 5 7 U X V h b n R p d H l T Y 3 J h c H B l Z C w x N H 0 m c X V v d D s s J n F 1 b 3 Q 7 U 2 V j d G l v b j E v R X h w b 3 J 0 U X V l c n k x L 0 F 1 d G 9 S Z W 1 v d m V k Q 2 9 s d W 1 u c z E u e 1 N j c m F w U m V h c 2 9 u L D E 1 f S Z x d W 9 0 O y w m c X V v d D t T Z W N 0 a W 9 u M S 9 F e H B v c n R R d W V y e T E v Q X V 0 b 1 J l b W 9 2 Z W R D b 2 x 1 b W 5 z M S 5 7 S W 5 2 Z W 5 0 b 3 J 5 Q 2 x h c 3 N D b 2 R l L D E 2 f S Z x d W 9 0 O y w m c X V v d D t T Z W N 0 a W 9 u M S 9 F e H B v c n R R d W V y e T E v Q X V 0 b 1 J l b W 9 2 Z W R D b 2 x 1 b W 5 z M S 5 7 S W 5 2 Z W 5 0 b 3 J 5 Q 2 x h c 3 N E Z X N j c m l w d G l v b i w x N 3 0 m c X V v d D s s J n F 1 b 3 Q 7 U 2 V j d G l v b j E v R X h w b 3 J 0 U X V l c n k x L 0 F 1 d G 9 S Z W 1 v d m V k Q 2 9 s d W 1 u c z E u e 0 F s b G 9 3 Y W J s Z V J l Y 2 V p d m l u Z 1 R v b G V y Y W 5 j Z S w x O H 0 m c X V v d D t d L C Z x d W 9 0 O 0 N v b H V t b k N v d W 5 0 J n F 1 b 3 Q 7 O j E 5 L C Z x d W 9 0 O 0 t l e U N v b H V t b k 5 h b W V z J n F 1 b 3 Q 7 O l t d L C Z x d W 9 0 O 0 N v b H V t b k l k Z W 5 0 a X R p Z X M m c X V v d D s 6 W y Z x d W 9 0 O 1 N l Y 3 R p b 2 4 x L 0 V 4 c G 9 y d F F 1 Z X J 5 M S 9 B d X R v U m V t b 3 Z l Z E N v b H V t b n M x L n t T d X B w b G l l c k N s Y X N z R G V z Y 3 J p c H R p b 2 4 s M H 0 m c X V v d D s s J n F 1 b 3 Q 7 U 2 V j d G l v b j E v R X h w b 3 J 0 U X V l c n k x L 0 F 1 d G 9 S Z W 1 v d m V k Q 2 9 s d W 1 u c z E u e 1 N 1 c H B s a W V y T m F t Z S w x f S Z x d W 9 0 O y w m c X V v d D t T Z W N 0 a W 9 u M S 9 F e H B v c n R R d W V y e T E v Q X V 0 b 1 J l b W 9 2 Z W R D b 2 x 1 b W 5 z M S 5 7 U H V y Y 2 h h c 2 V P c m R l c k 5 v L D J 9 J n F 1 b 3 Q 7 L C Z x d W 9 0 O 1 N l Y 3 R p b 2 4 x L 0 V 4 c G 9 y d F F 1 Z X J 5 M S 9 B d X R v U m V t b 3 Z l Z E N v b H V t b n M x L n t S Z X F 1 Z X N 0 Z W R E Z W x p d m V y e U R h d G U s M 3 0 m c X V v d D s s J n F 1 b 3 Q 7 U 2 V j d G l v b j E v R X h w b 3 J 0 U X V l c n k x L 0 F 1 d G 9 S Z W 1 v d m V k Q 2 9 s d W 1 u c z E u e 1 J l c X V l c 3 R l Z E R l b G l 2 Z X J 5 R G 9 j a y w 0 f S Z x d W 9 0 O y w m c X V v d D t T Z W N 0 a W 9 u M S 9 F e H B v c n R R d W V y e T E v Q X V 0 b 1 J l b W 9 2 Z W R D b 2 x 1 b W 5 z M S 5 7 U 3 V w c G x p Z X J B b G x v d 2 F i b G V U a W 1 l V G 9 s Z X J h b m N l L D V 9 J n F 1 b 3 Q 7 L C Z x d W 9 0 O 1 N l Y 3 R p b 2 4 x L 0 V 4 c G 9 y d F F 1 Z X J 5 M S 9 B d X R v U m V t b 3 Z l Z E N v b H V t b n M x L n t Q Y X J 0 T n V t Y m V y L D Z 9 J n F 1 b 3 Q 7 L C Z x d W 9 0 O 1 N l Y 3 R p b 2 4 x L 0 V 4 c G 9 y d F F 1 Z X J 5 M S 9 B d X R v U m V t b 3 Z l Z E N v b H V t b n M x L n t Q Y X J 0 R G V z Y 3 J p c H R p b 2 4 s N 3 0 m c X V v d D s s J n F 1 b 3 Q 7 U 2 V j d G l v b j E v R X h w b 3 J 0 U X V l c n k x L 0 F 1 d G 9 S Z W 1 v d m V k Q 2 9 s d W 1 u c z E u e 1 F 1 Y W 5 0 a X R 5 T 3 J k Z X J l Z C w 4 f S Z x d W 9 0 O y w m c X V v d D t T Z W N 0 a W 9 u M S 9 F e H B v c n R R d W V y e T E v Q X V 0 b 1 J l b W 9 2 Z W R D b 2 x 1 b W 5 z M S 5 7 V U 9 N R G V z Y 3 J p c H R p b 2 4 s O X 0 m c X V v d D s s J n F 1 b 3 Q 7 U 2 V j d G l v b j E v R X h w b 3 J 0 U X V l c n k x L 0 F 1 d G 9 S Z W 1 v d m V k Q 2 9 s d W 1 u c z E u e 1 B 1 c m N o Y X N p b m d D b 3 N 0 L D E w f S Z x d W 9 0 O y w m c X V v d D t T Z W N 0 a W 9 u M S 9 F e H B v c n R R d W V y e T E v Q X V 0 b 1 J l b W 9 2 Z W R D b 2 x 1 b W 5 z M S 5 7 U m V j Z W l w d E R h d G U s M T F 9 J n F 1 b 3 Q 7 L C Z x d W 9 0 O 1 N l Y 3 R p b 2 4 x L 0 V 4 c G 9 y d F F 1 Z X J 5 M S 9 B d X R v U m V t b 3 Z l Z E N v b H V t b n M x L n t S Z W N l a X Z p b m d E b 2 N r L D E y f S Z x d W 9 0 O y w m c X V v d D t T Z W N 0 a W 9 u M S 9 F e H B v c n R R d W V y e T E v Q X V 0 b 1 J l b W 9 2 Z W R D b 2 x 1 b W 5 z M S 5 7 U X V h b n R p d H l S Z W N l a X Z l Z F R v d G F s L D E z f S Z x d W 9 0 O y w m c X V v d D t T Z W N 0 a W 9 u M S 9 F e H B v c n R R d W V y e T E v Q X V 0 b 1 J l b W 9 2 Z W R D b 2 x 1 b W 5 z M S 5 7 U X V h b n R p d H l T Y 3 J h c H B l Z C w x N H 0 m c X V v d D s s J n F 1 b 3 Q 7 U 2 V j d G l v b j E v R X h w b 3 J 0 U X V l c n k x L 0 F 1 d G 9 S Z W 1 v d m V k Q 2 9 s d W 1 u c z E u e 1 N j c m F w U m V h c 2 9 u L D E 1 f S Z x d W 9 0 O y w m c X V v d D t T Z W N 0 a W 9 u M S 9 F e H B v c n R R d W V y e T E v Q X V 0 b 1 J l b W 9 2 Z W R D b 2 x 1 b W 5 z M S 5 7 S W 5 2 Z W 5 0 b 3 J 5 Q 2 x h c 3 N D b 2 R l L D E 2 f S Z x d W 9 0 O y w m c X V v d D t T Z W N 0 a W 9 u M S 9 F e H B v c n R R d W V y e T E v Q X V 0 b 1 J l b W 9 2 Z W R D b 2 x 1 b W 5 z M S 5 7 S W 5 2 Z W 5 0 b 3 J 5 Q 2 x h c 3 N E Z X N j c m l w d G l v b i w x N 3 0 m c X V v d D s s J n F 1 b 3 Q 7 U 2 V j d G l v b j E v R X h w b 3 J 0 U X V l c n k x L 0 F 1 d G 9 S Z W 1 v d m V k Q 2 9 s d W 1 u c z E u e 0 F s b G 9 3 Y W J s Z V J l Y 2 V p d m l u Z 1 R v b G V y Y W 5 j Z S w x O H 0 m c X V v d D t d L C Z x d W 9 0 O 1 J l b G F 0 a W 9 u c 2 h p c E l u Z m 8 m c X V v d D s 6 W 1 1 9 I i A v P j w v U 3 R h Y m x l R W 5 0 c m l l c z 4 8 L 0 l 0 Z W 0 + P E l 0 Z W 0 + P E l 0 Z W 1 M b 2 N h d G l v b j 4 8 S X R l b V R 5 c G U + R m 9 y b X V s Y T w v S X R l b V R 5 c G U + P E l 0 Z W 1 Q Y X R o P l N l Y 3 R p b 2 4 x L 0 V 4 c G 9 y d F F 1 Z X J 5 M S 9 T b 3 V y Y 2 U 8 L 0 l 0 Z W 1 Q Y X R o P j w v S X R l b U x v Y 2 F 0 a W 9 u P j x T d G F i b G V F b n R y a W V z I C 8 + P C 9 J d G V t P j x J d G V t P j x J d G V t T G 9 j Y X R p b 2 4 + P E l 0 Z W 1 U e X B l P k Z v c m 1 1 b G E 8 L 0 l 0 Z W 1 U e X B l P j x J d G V t U G F 0 a D 5 T Z W N 0 a W 9 u M S 9 F e H B v c n R R d W V y e T E v X 0 V 4 c G 9 y d F F 1 Z X J 5 M T w v S X R l b V B h d G g + P C 9 J d G V t T G 9 j Y X R p b 2 4 + P F N 0 Y W J s Z U V u d H J p Z X M g L z 4 8 L 0 l 0 Z W 0 + P E l 0 Z W 0 + P E l 0 Z W 1 M b 2 N h d G l v b j 4 8 S X R l b V R 5 c G U + R m 9 y b X V s Y T w v S X R l b V R 5 c G U + P E l 0 Z W 1 Q Y X R o P l N l Y 3 R p b 2 4 x L 0 V 4 c G 9 y d F F 1 Z X J 5 M 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G a W x s V G F y Z 2 V 0 I i B W Y W x 1 Z T 0 i c 0 V 4 c G 9 y d F F 1 Z X J 5 M T M 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x L T A 0 L T A 5 V D I w O j Q x O j Q z L j c 4 O T g 1 M D V a I i A v P j x F b n R y e S B U e X B l P S J G a W x s Q 2 9 s d W 1 u V H l w Z X M i I F Z h b H V l P S J z Q m d Z Q 0 J 3 W U N B Z 1 l D Q m h F S E J n S U N C Z 1 l H Q l E 9 P S I g L z 4 8 R W 5 0 c n k g V H l w Z T 0 i R m l s b E N v b H V t b k 5 h b W V z I i B W Y W x 1 Z T 0 i c 1 s m c X V v d D t T d X B w b G l l c k N s Y X N z R G V z Y 3 J p c H R p b 2 4 m c X V v d D s s J n F 1 b 3 Q 7 U 3 V w c G x p Z X J O Y W 1 l J n F 1 b 3 Q 7 L C Z x d W 9 0 O 1 B 1 c m N o Y X N l T 3 J k Z X J O b y Z x d W 9 0 O y w m c X V v d D t S Z X F 1 Z X N 0 Z W R E Z W x p d m V y e U R h d G U m c X V v d D s s J n F 1 b 3 Q 7 U m V x d W V z d G V k R G V s a X Z l c n l E b 2 N r J n F 1 b 3 Q 7 L C Z x d W 9 0 O 1 N 1 c H B s a W V y Q W x s b 3 d h Y m x l V G l t Z V R v b G V y Y W 5 j Z S Z x d W 9 0 O y w m c X V v d D t Q Y X J 0 T n V t Y m V y J n F 1 b 3 Q 7 L C Z x d W 9 0 O 1 B h c n R E Z X N j c m l w d G l v b i Z x d W 9 0 O y w m c X V v d D t R d W F u d G l 0 e U 9 y Z G V y Z W Q m c X V v d D s s J n F 1 b 3 Q 7 V U 9 N R G V z Y 3 J p c H R p b 2 4 m c X V v d D s s J n F 1 b 3 Q 7 U H V y Y 2 h h c 2 l u Z 0 N v c 3 Q m c X V v d D s s J n F 1 b 3 Q 7 U m V j Z W l w d E R h d G U m c X V v d D s s J n F 1 b 3 Q 7 U m V j Z W l 2 a W 5 n R G 9 j a y Z x d W 9 0 O y w m c X V v d D t R d W F u d G l 0 e V J l Y 2 V p d m V k V G 9 0 Y W w m c X V v d D s s J n F 1 b 3 Q 7 U X V h b n R p d H l T Y 3 J h c H B l Z C Z x d W 9 0 O y w m c X V v d D t T Y 3 J h c F J l Y X N v b i Z x d W 9 0 O y w m c X V v d D t J b n Z l b n R v c n l D b G F z c 0 N v Z G U m c X V v d D s s J n F 1 b 3 Q 7 S W 5 2 Z W 5 0 b 3 J 5 Q 2 x h c 3 N E Z X N j c m l w d G l v b i Z x d W 9 0 O y w m c X V v d D t B b G x v d 2 F i b G V S Z W N l a X Z p b m d U b 2 x l c m F u Y 2 U m c X V v d D t d I i A v P j x F b n R y e S B U e X B l P S J G a W x s U 3 R h d H V z I i B W Y W x 1 Z T 0 i c 0 N v b X B s Z X R l I i A v P j x F b n R y e S B U e X B l P S J G a W x s Q 2 9 1 b n Q i I F Z h b H V l P S J s M j g 5 I i A v P j x F b n R y e S B U e X B l P S J S Z W x h d G l v b n N o a X B J b m Z v Q 2 9 u d G F p b m V y I i B W Y W x 1 Z T 0 i c 3 s m c X V v d D t j b 2 x 1 b W 5 D b 3 V u d C Z x d W 9 0 O z o x O S w m c X V v d D t r Z X l D b 2 x 1 b W 5 O Y W 1 l c y Z x d W 9 0 O z p b X S w m c X V v d D t x d W V y e V J l b G F 0 a W 9 u c 2 h p c H M m c X V v d D s 6 W 1 0 s J n F 1 b 3 Q 7 Y 2 9 s d W 1 u S W R l b n R p d G l l c y Z x d W 9 0 O z p b J n F 1 b 3 Q 7 U 2 V j d G l v b j E v R X h w b 3 J 0 U X V l c n k x L 0 F 1 d G 9 S Z W 1 v d m V k Q 2 9 s d W 1 u c z E u e 1 N 1 c H B s a W V y Q 2 x h c 3 N E Z X N j c m l w d G l v b i w w f S Z x d W 9 0 O y w m c X V v d D t T Z W N 0 a W 9 u M S 9 F e H B v c n R R d W V y e T E v Q X V 0 b 1 J l b W 9 2 Z W R D b 2 x 1 b W 5 z M S 5 7 U 3 V w c G x p Z X J O Y W 1 l L D F 9 J n F 1 b 3 Q 7 L C Z x d W 9 0 O 1 N l Y 3 R p b 2 4 x L 0 V 4 c G 9 y d F F 1 Z X J 5 M S 9 B d X R v U m V t b 3 Z l Z E N v b H V t b n M x L n t Q d X J j a G F z Z U 9 y Z G V y T m 8 s M n 0 m c X V v d D s s J n F 1 b 3 Q 7 U 2 V j d G l v b j E v R X h w b 3 J 0 U X V l c n k x L 0 F 1 d G 9 S Z W 1 v d m V k Q 2 9 s d W 1 u c z E u e 1 J l c X V l c 3 R l Z E R l b G l 2 Z X J 5 R G F 0 Z S w z f S Z x d W 9 0 O y w m c X V v d D t T Z W N 0 a W 9 u M S 9 F e H B v c n R R d W V y e T E v Q X V 0 b 1 J l b W 9 2 Z W R D b 2 x 1 b W 5 z M S 5 7 U m V x d W V z d G V k R G V s a X Z l c n l E b 2 N r L D R 9 J n F 1 b 3 Q 7 L C Z x d W 9 0 O 1 N l Y 3 R p b 2 4 x L 0 V 4 c G 9 y d F F 1 Z X J 5 M S 9 B d X R v U m V t b 3 Z l Z E N v b H V t b n M x L n t T d X B w b G l l c k F s b G 9 3 Y W J s Z V R p b W V U b 2 x l c m F u Y 2 U s N X 0 m c X V v d D s s J n F 1 b 3 Q 7 U 2 V j d G l v b j E v R X h w b 3 J 0 U X V l c n k x L 0 F 1 d G 9 S Z W 1 v d m V k Q 2 9 s d W 1 u c z E u e 1 B h c n R O d W 1 i Z X I s N n 0 m c X V v d D s s J n F 1 b 3 Q 7 U 2 V j d G l v b j E v R X h w b 3 J 0 U X V l c n k x L 0 F 1 d G 9 S Z W 1 v d m V k Q 2 9 s d W 1 u c z E u e 1 B h c n R E Z X N j c m l w d G l v b i w 3 f S Z x d W 9 0 O y w m c X V v d D t T Z W N 0 a W 9 u M S 9 F e H B v c n R R d W V y e T E v Q X V 0 b 1 J l b W 9 2 Z W R D b 2 x 1 b W 5 z M S 5 7 U X V h b n R p d H l P c m R l c m V k L D h 9 J n F 1 b 3 Q 7 L C Z x d W 9 0 O 1 N l Y 3 R p b 2 4 x L 0 V 4 c G 9 y d F F 1 Z X J 5 M S 9 B d X R v U m V t b 3 Z l Z E N v b H V t b n M x L n t V T 0 1 E Z X N j c m l w d G l v b i w 5 f S Z x d W 9 0 O y w m c X V v d D t T Z W N 0 a W 9 u M S 9 F e H B v c n R R d W V y e T E v Q X V 0 b 1 J l b W 9 2 Z W R D b 2 x 1 b W 5 z M S 5 7 U H V y Y 2 h h c 2 l u Z 0 N v c 3 Q s M T B 9 J n F 1 b 3 Q 7 L C Z x d W 9 0 O 1 N l Y 3 R p b 2 4 x L 0 V 4 c G 9 y d F F 1 Z X J 5 M S 9 B d X R v U m V t b 3 Z l Z E N v b H V t b n M x L n t S Z W N l a X B 0 R G F 0 Z S w x M X 0 m c X V v d D s s J n F 1 b 3 Q 7 U 2 V j d G l v b j E v R X h w b 3 J 0 U X V l c n k x L 0 F 1 d G 9 S Z W 1 v d m V k Q 2 9 s d W 1 u c z E u e 1 J l Y 2 V p d m l u Z 0 R v Y 2 s s M T J 9 J n F 1 b 3 Q 7 L C Z x d W 9 0 O 1 N l Y 3 R p b 2 4 x L 0 V 4 c G 9 y d F F 1 Z X J 5 M S 9 B d X R v U m V t b 3 Z l Z E N v b H V t b n M x L n t R d W F u d G l 0 e V J l Y 2 V p d m V k V G 9 0 Y W w s M T N 9 J n F 1 b 3 Q 7 L C Z x d W 9 0 O 1 N l Y 3 R p b 2 4 x L 0 V 4 c G 9 y d F F 1 Z X J 5 M S 9 B d X R v U m V t b 3 Z l Z E N v b H V t b n M x L n t R d W F u d G l 0 e V N j c m F w c G V k L D E 0 f S Z x d W 9 0 O y w m c X V v d D t T Z W N 0 a W 9 u M S 9 F e H B v c n R R d W V y e T E v Q X V 0 b 1 J l b W 9 2 Z W R D b 2 x 1 b W 5 z M S 5 7 U 2 N y Y X B S Z W F z b 2 4 s M T V 9 J n F 1 b 3 Q 7 L C Z x d W 9 0 O 1 N l Y 3 R p b 2 4 x L 0 V 4 c G 9 y d F F 1 Z X J 5 M S 9 B d X R v U m V t b 3 Z l Z E N v b H V t b n M x L n t J b n Z l b n R v c n l D b G F z c 0 N v Z G U s M T Z 9 J n F 1 b 3 Q 7 L C Z x d W 9 0 O 1 N l Y 3 R p b 2 4 x L 0 V 4 c G 9 y d F F 1 Z X J 5 M S 9 B d X R v U m V t b 3 Z l Z E N v b H V t b n M x L n t J b n Z l b n R v c n l D b G F z c 0 R l c 2 N y a X B 0 a W 9 u L D E 3 f S Z x d W 9 0 O y w m c X V v d D t T Z W N 0 a W 9 u M S 9 F e H B v c n R R d W V y e T E v Q X V 0 b 1 J l b W 9 2 Z W R D b 2 x 1 b W 5 z M S 5 7 Q W x s b 3 d h Y m x l U m V j Z W l 2 a W 5 n V G 9 s Z X J h b m N l L D E 4 f S Z x d W 9 0 O 1 0 s J n F 1 b 3 Q 7 Q 2 9 s d W 1 u Q 2 9 1 b n Q m c X V v d D s 6 M T k s J n F 1 b 3 Q 7 S 2 V 5 Q 2 9 s d W 1 u T m F t Z X M m c X V v d D s 6 W 1 0 s J n F 1 b 3 Q 7 Q 2 9 s d W 1 u S W R l b n R p d G l l c y Z x d W 9 0 O z p b J n F 1 b 3 Q 7 U 2 V j d G l v b j E v R X h w b 3 J 0 U X V l c n k x L 0 F 1 d G 9 S Z W 1 v d m V k Q 2 9 s d W 1 u c z E u e 1 N 1 c H B s a W V y Q 2 x h c 3 N E Z X N j c m l w d G l v b i w w f S Z x d W 9 0 O y w m c X V v d D t T Z W N 0 a W 9 u M S 9 F e H B v c n R R d W V y e T E v Q X V 0 b 1 J l b W 9 2 Z W R D b 2 x 1 b W 5 z M S 5 7 U 3 V w c G x p Z X J O Y W 1 l L D F 9 J n F 1 b 3 Q 7 L C Z x d W 9 0 O 1 N l Y 3 R p b 2 4 x L 0 V 4 c G 9 y d F F 1 Z X J 5 M S 9 B d X R v U m V t b 3 Z l Z E N v b H V t b n M x L n t Q d X J j a G F z Z U 9 y Z G V y T m 8 s M n 0 m c X V v d D s s J n F 1 b 3 Q 7 U 2 V j d G l v b j E v R X h w b 3 J 0 U X V l c n k x L 0 F 1 d G 9 S Z W 1 v d m V k Q 2 9 s d W 1 u c z E u e 1 J l c X V l c 3 R l Z E R l b G l 2 Z X J 5 R G F 0 Z S w z f S Z x d W 9 0 O y w m c X V v d D t T Z W N 0 a W 9 u M S 9 F e H B v c n R R d W V y e T E v Q X V 0 b 1 J l b W 9 2 Z W R D b 2 x 1 b W 5 z M S 5 7 U m V x d W V z d G V k R G V s a X Z l c n l E b 2 N r L D R 9 J n F 1 b 3 Q 7 L C Z x d W 9 0 O 1 N l Y 3 R p b 2 4 x L 0 V 4 c G 9 y d F F 1 Z X J 5 M S 9 B d X R v U m V t b 3 Z l Z E N v b H V t b n M x L n t T d X B w b G l l c k F s b G 9 3 Y W J s Z V R p b W V U b 2 x l c m F u Y 2 U s N X 0 m c X V v d D s s J n F 1 b 3 Q 7 U 2 V j d G l v b j E v R X h w b 3 J 0 U X V l c n k x L 0 F 1 d G 9 S Z W 1 v d m V k Q 2 9 s d W 1 u c z E u e 1 B h c n R O d W 1 i Z X I s N n 0 m c X V v d D s s J n F 1 b 3 Q 7 U 2 V j d G l v b j E v R X h w b 3 J 0 U X V l c n k x L 0 F 1 d G 9 S Z W 1 v d m V k Q 2 9 s d W 1 u c z E u e 1 B h c n R E Z X N j c m l w d G l v b i w 3 f S Z x d W 9 0 O y w m c X V v d D t T Z W N 0 a W 9 u M S 9 F e H B v c n R R d W V y e T E v Q X V 0 b 1 J l b W 9 2 Z W R D b 2 x 1 b W 5 z M S 5 7 U X V h b n R p d H l P c m R l c m V k L D h 9 J n F 1 b 3 Q 7 L C Z x d W 9 0 O 1 N l Y 3 R p b 2 4 x L 0 V 4 c G 9 y d F F 1 Z X J 5 M S 9 B d X R v U m V t b 3 Z l Z E N v b H V t b n M x L n t V T 0 1 E Z X N j c m l w d G l v b i w 5 f S Z x d W 9 0 O y w m c X V v d D t T Z W N 0 a W 9 u M S 9 F e H B v c n R R d W V y e T E v Q X V 0 b 1 J l b W 9 2 Z W R D b 2 x 1 b W 5 z M S 5 7 U H V y Y 2 h h c 2 l u Z 0 N v c 3 Q s M T B 9 J n F 1 b 3 Q 7 L C Z x d W 9 0 O 1 N l Y 3 R p b 2 4 x L 0 V 4 c G 9 y d F F 1 Z X J 5 M S 9 B d X R v U m V t b 3 Z l Z E N v b H V t b n M x L n t S Z W N l a X B 0 R G F 0 Z S w x M X 0 m c X V v d D s s J n F 1 b 3 Q 7 U 2 V j d G l v b j E v R X h w b 3 J 0 U X V l c n k x L 0 F 1 d G 9 S Z W 1 v d m V k Q 2 9 s d W 1 u c z E u e 1 J l Y 2 V p d m l u Z 0 R v Y 2 s s M T J 9 J n F 1 b 3 Q 7 L C Z x d W 9 0 O 1 N l Y 3 R p b 2 4 x L 0 V 4 c G 9 y d F F 1 Z X J 5 M S 9 B d X R v U m V t b 3 Z l Z E N v b H V t b n M x L n t R d W F u d G l 0 e V J l Y 2 V p d m V k V G 9 0 Y W w s M T N 9 J n F 1 b 3 Q 7 L C Z x d W 9 0 O 1 N l Y 3 R p b 2 4 x L 0 V 4 c G 9 y d F F 1 Z X J 5 M S 9 B d X R v U m V t b 3 Z l Z E N v b H V t b n M x L n t R d W F u d G l 0 e V N j c m F w c G V k L D E 0 f S Z x d W 9 0 O y w m c X V v d D t T Z W N 0 a W 9 u M S 9 F e H B v c n R R d W V y e T E v Q X V 0 b 1 J l b W 9 2 Z W R D b 2 x 1 b W 5 z M S 5 7 U 2 N y Y X B S Z W F z b 2 4 s M T V 9 J n F 1 b 3 Q 7 L C Z x d W 9 0 O 1 N l Y 3 R p b 2 4 x L 0 V 4 c G 9 y d F F 1 Z X J 5 M S 9 B d X R v U m V t b 3 Z l Z E N v b H V t b n M x L n t J b n Z l b n R v c n l D b G F z c 0 N v Z G U s M T Z 9 J n F 1 b 3 Q 7 L C Z x d W 9 0 O 1 N l Y 3 R p b 2 4 x L 0 V 4 c G 9 y d F F 1 Z X J 5 M S 9 B d X R v U m V t b 3 Z l Z E N v b H V t b n M x L n t J b n Z l b n R v c n l D b G F z c 0 R l c 2 N y a X B 0 a W 9 u L D E 3 f S Z x d W 9 0 O y w m c X V v d D t T Z W N 0 a W 9 u M S 9 F e H B v c n R R d W V y e T E v Q X V 0 b 1 J l b W 9 2 Z W R D b 2 x 1 b W 5 z M S 5 7 Q W x s b 3 d h Y m x l U m V j Z W l 2 a W 5 n V G 9 s Z X J h b m N l L D E 4 f S Z x d W 9 0 O 1 0 s J n F 1 b 3 Q 7 U m V s Y X R p b 2 5 z a G l w S W 5 m b y Z x d W 9 0 O z p b X X 0 i I C 8 + P E V u d H J 5 I F R 5 c G U 9 I k x v Y W R l Z F R v Q W 5 h b H l z a X N T Z X J 2 a W N l c y I g V m F s d W U 9 I m w w I i A v P j w v U 3 R h Y m x l R W 5 0 c m l l c z 4 8 L 0 l 0 Z W 0 + P E l 0 Z W 0 + P E l 0 Z W 1 M b 2 N h d G l v b j 4 8 S X R l b V R 5 c G U + R m 9 y b X V s Y T w v S X R l b V R 5 c G U + P E l 0 Z W 1 Q Y X R o P l N l Y 3 R p b 2 4 x L 0 V 4 c G 9 y d F F 1 Z X J 5 M S U y M C g y K S 9 T b 3 V y Y 2 U 8 L 0 l 0 Z W 1 Q Y X R o P j w v S X R l b U x v Y 2 F 0 a W 9 u P j x T d G F i b G V F b n R y a W V z I C 8 + P C 9 J d G V t P j x J d G V t P j x J d G V t T G 9 j Y X R p b 2 4 + P E l 0 Z W 1 U e X B l P k Z v c m 1 1 b G E 8 L 0 l 0 Z W 1 U e X B l P j x J d G V t U G F 0 a D 5 T Z W N 0 a W 9 u M S 9 F e H B v c n R R d W V y e T E l M j A o M i k v X 0 V 4 c G 9 y d F F 1 Z X J 5 M T w v S X R l b V B h d G g + P C 9 J d G V t T G 9 j Y X R p b 2 4 + P F N 0 Y W J s Z U V u d H J p Z X M g L z 4 8 L 0 l 0 Z W 0 + P C 9 J d G V t c z 4 8 L 0 x v Y 2 F s U G F j a 2 F n Z U 1 l d G F k Y X R h R m l s Z T 4 W A A A A U E s F B g A A A A A A A A A A A A A A A A A A A A A A A C Y B A A A B A A A A 0 I y d 3 w E V 0 R G M e g D A T 8 K X 6 w E A A A C I v r N z 0 V V I Q 5 1 R y y l 4 s 4 Q x A A A A A A I A A A A A A B B m A A A A A Q A A I A A A A E O D B X t c C O u a j j t p Y 3 G / D n Q l i u / N r Z d W s t S Y F P R R M d d b A A A A A A 6 A A A A A A g A A I A A A A O V n K b Q n R E V H l K A L a p L E z z L Q h c f q r E c 4 0 w m p f g S N 7 I v D U A A A A M 3 H X C J G / h s S G x t 0 v Q 0 i I r c m 4 v T 0 A J Q b f m r O F R 2 P T j Q p Q M o S y b K U L Y Z P L c n O n v A y D M f R K + e / 2 9 H B O 8 0 j 1 q O J K A b S J U + 6 a h u + H U T 1 p Z k 8 z 7 W O Q A A A A E P P U O g T 8 T C X t 9 2 + 0 m j N U D y L k / j 3 + t N q S l u J y H q i F s c C 9 s U A t d R E i b 0 S s s p C G s V a A 8 X i Z V 4 z Y U u e / r M P y a a O U 4 w = < / D a t a M a s h u p > 
</file>

<file path=customXml/item17.xml>��< ? x m l   v e r s i o n = " 1 . 0 "   e n c o d i n g = " U T F - 1 6 " ? > < G e m i n i   x m l n s = " h t t p : / / g e m i n i / p i v o t c u s t o m i z a t i o n / S a n d b o x N o n E m p t y " > < C u s t o m C o n t e n t > < ! [ C D A T A [ 1 ] ] > < / 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 2 0 2 1 - 0 4 - 1 9 T 2 0 : 4 2 : 3 3 . 3 3 6 9 5 1 3 - 0 4 : 0 0 < / L a s t P r o c e s s e d T i m e > < / D a t a M o d e l i n g S a n d b o x . S e r i a l i z e d S a n d b o x E r r o r C a c h 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M a n u a l C a l c M o d e " > < C u s t o m C o n t e n t > < ! [ C D A T A [ F a l s 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 E x p o r t Q u e r y 1 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 E x p o r t Q u e r y 1 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 L o c a t i o n A c c u r a c y K P I < / K e y > < / D i a g r a m O b j e c t K e y > < D i a g r a m O b j e c t K e y > < K e y > M e a s u r e s \ S u m   o f   L o c a t i o n A c c u r a c y K P I \ T a g I n f o \ F o r m u l a < / K e y > < / D i a g r a m O b j e c t K e y > < D i a g r a m O b j e c t K e y > < K e y > M e a s u r e s \ S u m   o f   L o c a t i o n A c c u r a c y K P I \ T a g I n f o \ V a l u e < / K e y > < / D i a g r a m O b j e c t K e y > < D i a g r a m O b j e c t K e y > < K e y > M e a s u r e s \ A v e r a g e   o f   L o c a t i o n A c c u r a c y K P I < / K e y > < / D i a g r a m O b j e c t K e y > < D i a g r a m O b j e c t K e y > < K e y > M e a s u r e s \ A v e r a g e   o f   L o c a t i o n A c c u r a c y K P I \ T a g I n f o \ F o r m u l a < / K e y > < / D i a g r a m O b j e c t K e y > < D i a g r a m O b j e c t K e y > < K e y > M e a s u r e s \ A v e r a g e   o f   L o c a t i o n A c c u r a c y K P I \ T a g I n f o \ V a l u e < / K e y > < / D i a g r a m O b j e c t K e y > < D i a g r a m O b j e c t K e y > < K e y > M e a s u r e s \ S u m   o f   Q u a n t i t y A c c u r a c y K P I < / K e y > < / D i a g r a m O b j e c t K e y > < D i a g r a m O b j e c t K e y > < K e y > M e a s u r e s \ S u m   o f   Q u a n t i t y A c c u r a c y K P I \ T a g I n f o \ F o r m u l a < / K e y > < / D i a g r a m O b j e c t K e y > < D i a g r a m O b j e c t K e y > < K e y > M e a s u r e s \ S u m   o f   Q u a n t i t y A c c u r a c y K P I \ T a g I n f o \ V a l u e < / K e y > < / D i a g r a m O b j e c t K e y > < D i a g r a m O b j e c t K e y > < K e y > M e a s u r e s \ A v e r a g e   o f   Q u a n t i t y A c c u r a c y K P I < / K e y > < / D i a g r a m O b j e c t K e y > < D i a g r a m O b j e c t K e y > < K e y > M e a s u r e s \ A v e r a g e   o f   Q u a n t i t y A c c u r a c y K P I \ T a g I n f o \ F o r m u l a < / K e y > < / D i a g r a m O b j e c t K e y > < D i a g r a m O b j e c t K e y > < K e y > M e a s u r e s \ A v e r a g e   o f   Q u a n t i t y A c c u r a c y K P I \ T a g I n f o \ V a l u e < / K e y > < / D i a g r a m O b j e c t K e y > < D i a g r a m O b j e c t K e y > < K e y > M e a s u r e s \ S u m   o f   V e n d o r C o m m i t D a t e A c h i e v e m e n t K P I < / K e y > < / D i a g r a m O b j e c t K e y > < D i a g r a m O b j e c t K e y > < K e y > M e a s u r e s \ S u m   o f   V e n d o r C o m m i t D a t e A c h i e v e m e n t K P I \ T a g I n f o \ F o r m u l a < / K e y > < / D i a g r a m O b j e c t K e y > < D i a g r a m O b j e c t K e y > < K e y > M e a s u r e s \ S u m   o f   V e n d o r C o m m i t D a t e A c h i e v e m e n t K P I \ T a g I n f o \ V a l u e < / K e y > < / D i a g r a m O b j e c t K e y > < D i a g r a m O b j e c t K e y > < K e y > M e a s u r e s \ A v e r a g e   o f   V e n d o r C o m m i t D a t e A c h i e v e m e n t K P I < / K e y > < / D i a g r a m O b j e c t K e y > < D i a g r a m O b j e c t K e y > < K e y > M e a s u r e s \ A v e r a g e   o f   V e n d o r C o m m i t D a t e A c h i e v e m e n t K P I \ T a g I n f o \ F o r m u l a < / K e y > < / D i a g r a m O b j e c t K e y > < D i a g r a m O b j e c t K e y > < K e y > M e a s u r e s \ A v e r a g e   o f   V e n d o r C o m m i t D a t e A c h i e v e m e n t K P I \ T a g I n f o \ V a l u e < / K e y > < / D i a g r a m O b j e c t K e y > < D i a g r a m O b j e c t K e y > < K e y > M e a s u r e s \ S u m   o f   I t e m A c c u r a c y K P I < / K e y > < / D i a g r a m O b j e c t K e y > < D i a g r a m O b j e c t K e y > < K e y > M e a s u r e s \ S u m   o f   I t e m A c c u r a c y K P I \ T a g I n f o \ F o r m u l a < / K e y > < / D i a g r a m O b j e c t K e y > < D i a g r a m O b j e c t K e y > < K e y > M e a s u r e s \ S u m   o f   I t e m A c c u r a c y K P I \ T a g I n f o \ V a l u e < / K e y > < / D i a g r a m O b j e c t K e y > < D i a g r a m O b j e c t K e y > < K e y > M e a s u r e s \ A v e r a g e   o f   I t e m A c c u r a c y K P I < / K e y > < / D i a g r a m O b j e c t K e y > < D i a g r a m O b j e c t K e y > < K e y > M e a s u r e s \ A v e r a g e   o f   I t e m A c c u r a c y K P I \ T a g I n f o \ F o r m u l a < / K e y > < / D i a g r a m O b j e c t K e y > < D i a g r a m O b j e c t K e y > < K e y > M e a s u r e s \ A v e r a g e   o f   I t e m A c c u r a c y K P I \ T a g I n f o \ V a l u e < / K e y > < / D i a g r a m O b j e c t K e y > < D i a g r a m O b j e c t K e y > < K e y > C o l u m n s \ S u p p l i e r C l a s s D e s c r i p t i o n < / K e y > < / D i a g r a m O b j e c t K e y > < D i a g r a m O b j e c t K e y > < K e y > C o l u m n s \ S u p p l i e r N a m e < / K e y > < / D i a g r a m O b j e c t K e y > < D i a g r a m O b j e c t K e y > < K e y > C o l u m n s \ P u r c h a s e O r d e r N o < / K e y > < / D i a g r a m O b j e c t K e y > < D i a g r a m O b j e c t K e y > < K e y > C o l u m n s \ R e q u e s t e d D e l i v e r y D a t e < / K e y > < / D i a g r a m O b j e c t K e y > < D i a g r a m O b j e c t K e y > < K e y > C o l u m n s \ R e q u e s t e d D e l i v e r y D o c k < / K e y > < / D i a g r a m O b j e c t K e y > < D i a g r a m O b j e c t K e y > < K e y > C o l u m n s \ S u p p l i e r A l l o w a b l e T i m e T o l e r a n c e < / K e y > < / D i a g r a m O b j e c t K e y > < D i a g r a m O b j e c t K e y > < K e y > C o l u m n s \ P a r t N u m b e r < / K e y > < / D i a g r a m O b j e c t K e y > < D i a g r a m O b j e c t K e y > < K e y > C o l u m n s \ P a r t D e s c r i p t i o n < / K e y > < / D i a g r a m O b j e c t K e y > < D i a g r a m O b j e c t K e y > < K e y > C o l u m n s \ Q u a n t i t y O r d e r e d < / K e y > < / D i a g r a m O b j e c t K e y > < D i a g r a m O b j e c t K e y > < K e y > C o l u m n s \ U O M D e s c r i p t i o n < / K e y > < / D i a g r a m O b j e c t K e y > < D i a g r a m O b j e c t K e y > < K e y > C o l u m n s \ P u r c h a s i n g C o s t < / K e y > < / D i a g r a m O b j e c t K e y > < D i a g r a m O b j e c t K e y > < K e y > C o l u m n s \ R e c e i p t D a t e < / K e y > < / D i a g r a m O b j e c t K e y > < D i a g r a m O b j e c t K e y > < K e y > C o l u m n s \ R e c e i v i n g D o c k < / K e y > < / D i a g r a m O b j e c t K e y > < D i a g r a m O b j e c t K e y > < K e y > C o l u m n s \ Q u a n t i t y R e c e i v e d T o t a l < / K e y > < / D i a g r a m O b j e c t K e y > < D i a g r a m O b j e c t K e y > < K e y > C o l u m n s \ Q u a n t i t y S c r a p p e d < / K e y > < / D i a g r a m O b j e c t K e y > < D i a g r a m O b j e c t K e y > < K e y > C o l u m n s \ S c r a p R e a s o n < / K e y > < / D i a g r a m O b j e c t K e y > < D i a g r a m O b j e c t K e y > < K e y > C o l u m n s \ I n v e n t o r y C l a s s C o d e < / K e y > < / D i a g r a m O b j e c t K e y > < D i a g r a m O b j e c t K e y > < K e y > C o l u m n s \ I n v e n t o r y C l a s s D e s c r i p t i o n < / K e y > < / D i a g r a m O b j e c t K e y > < D i a g r a m O b j e c t K e y > < K e y > C o l u m n s \ A l l o w a b l e R e c e i v i n g T o l e r a n c e < / K e y > < / D i a g r a m O b j e c t K e y > < D i a g r a m O b j e c t K e y > < K e y > C o l u m n s \ L o c a t i o n A c c u r a c y K P I < / K e y > < / D i a g r a m O b j e c t K e y > < D i a g r a m O b j e c t K e y > < K e y > C o l u m n s \ Q u a n t i t y A c c u r a c y K P I < / K e y > < / D i a g r a m O b j e c t K e y > < D i a g r a m O b j e c t K e y > < K e y > C o l u m n s \ V e n d o r C o m m i t D a t e A c h i e v e m e n t K P I < / K e y > < / D i a g r a m O b j e c t K e y > < D i a g r a m O b j e c t K e y > < K e y > C o l u m n s \ R e q u e s t e d D e l i v e r y D a t e   ( M o n t h   I n d e x ) < / K e y > < / D i a g r a m O b j e c t K e y > < D i a g r a m O b j e c t K e y > < K e y > C o l u m n s \ R e q u e s t e d D e l i v e r y D a t e   ( M o n t h ) < / K e y > < / D i a g r a m O b j e c t K e y > < D i a g r a m O b j e c t K e y > < K e y > C o l u m n s \ I t e m A c c u r a c y K P I < / K e y > < / D i a g r a m O b j e c t K e y > < D i a g r a m O b j e c t K e y > < K e y > C o l u m n s \ D a m a g e F r e e K P I < / K e y > < / D i a g r a m O b j e c t K e y > < D i a g r a m O b j e c t K e y > < K e y > C o l u m n s \ D e f e c t F r e e K P I < / K e y > < / D i a g r a m O b j e c t K e y > < D i a g r a m O b j e c t K e y > < K e y > L i n k s \ & l t ; C o l u m n s \ S u m   o f   L o c a t i o n A c c u r a c y K P I & g t ; - & l t ; M e a s u r e s \ L o c a t i o n A c c u r a c y K P I & g t ; < / K e y > < / D i a g r a m O b j e c t K e y > < D i a g r a m O b j e c t K e y > < K e y > L i n k s \ & l t ; C o l u m n s \ S u m   o f   L o c a t i o n A c c u r a c y K P I & g t ; - & l t ; M e a s u r e s \ L o c a t i o n A c c u r a c y K P I & g t ; \ C O L U M N < / K e y > < / D i a g r a m O b j e c t K e y > < D i a g r a m O b j e c t K e y > < K e y > L i n k s \ & l t ; C o l u m n s \ S u m   o f   L o c a t i o n A c c u r a c y K P I & g t ; - & l t ; M e a s u r e s \ L o c a t i o n A c c u r a c y K P I & g t ; \ M E A S U R E < / K e y > < / D i a g r a m O b j e c t K e y > < D i a g r a m O b j e c t K e y > < K e y > L i n k s \ & l t ; C o l u m n s \ A v e r a g e   o f   L o c a t i o n A c c u r a c y K P I & g t ; - & l t ; M e a s u r e s \ L o c a t i o n A c c u r a c y K P I & g t ; < / K e y > < / D i a g r a m O b j e c t K e y > < D i a g r a m O b j e c t K e y > < K e y > L i n k s \ & l t ; C o l u m n s \ A v e r a g e   o f   L o c a t i o n A c c u r a c y K P I & g t ; - & l t ; M e a s u r e s \ L o c a t i o n A c c u r a c y K P I & g t ; \ C O L U M N < / K e y > < / D i a g r a m O b j e c t K e y > < D i a g r a m O b j e c t K e y > < K e y > L i n k s \ & l t ; C o l u m n s \ A v e r a g e   o f   L o c a t i o n A c c u r a c y K P I & g t ; - & l t ; M e a s u r e s \ L o c a t i o n A c c u r a c y K P I & g t ; \ M E A S U R E < / K e y > < / D i a g r a m O b j e c t K e y > < D i a g r a m O b j e c t K e y > < K e y > L i n k s \ & l t ; C o l u m n s \ S u m   o f   Q u a n t i t y A c c u r a c y K P I & g t ; - & l t ; M e a s u r e s \ Q u a n t i t y A c c u r a c y K P I & g t ; < / K e y > < / D i a g r a m O b j e c t K e y > < D i a g r a m O b j e c t K e y > < K e y > L i n k s \ & l t ; C o l u m n s \ S u m   o f   Q u a n t i t y A c c u r a c y K P I & g t ; - & l t ; M e a s u r e s \ Q u a n t i t y A c c u r a c y K P I & g t ; \ C O L U M N < / K e y > < / D i a g r a m O b j e c t K e y > < D i a g r a m O b j e c t K e y > < K e y > L i n k s \ & l t ; C o l u m n s \ S u m   o f   Q u a n t i t y A c c u r a c y K P I & g t ; - & l t ; M e a s u r e s \ Q u a n t i t y A c c u r a c y K P I & g t ; \ M E A S U R E < / K e y > < / D i a g r a m O b j e c t K e y > < D i a g r a m O b j e c t K e y > < K e y > L i n k s \ & l t ; C o l u m n s \ A v e r a g e   o f   Q u a n t i t y A c c u r a c y K P I & g t ; - & l t ; M e a s u r e s \ Q u a n t i t y A c c u r a c y K P I & g t ; < / K e y > < / D i a g r a m O b j e c t K e y > < D i a g r a m O b j e c t K e y > < K e y > L i n k s \ & l t ; C o l u m n s \ A v e r a g e   o f   Q u a n t i t y A c c u r a c y K P I & g t ; - & l t ; M e a s u r e s \ Q u a n t i t y A c c u r a c y K P I & g t ; \ C O L U M N < / K e y > < / D i a g r a m O b j e c t K e y > < D i a g r a m O b j e c t K e y > < K e y > L i n k s \ & l t ; C o l u m n s \ A v e r a g e   o f   Q u a n t i t y A c c u r a c y K P I & g t ; - & l t ; M e a s u r e s \ Q u a n t i t y A c c u r a c y K P I & g t ; \ M E A S U R E < / K e y > < / D i a g r a m O b j e c t K e y > < D i a g r a m O b j e c t K e y > < K e y > L i n k s \ & l t ; C o l u m n s \ S u m   o f   V e n d o r C o m m i t D a t e A c h i e v e m e n t K P I & g t ; - & l t ; M e a s u r e s \ V e n d o r C o m m i t D a t e A c h i e v e m e n t K P I & g t ; < / K e y > < / D i a g r a m O b j e c t K e y > < D i a g r a m O b j e c t K e y > < K e y > L i n k s \ & l t ; C o l u m n s \ S u m   o f   V e n d o r C o m m i t D a t e A c h i e v e m e n t K P I & g t ; - & l t ; M e a s u r e s \ V e n d o r C o m m i t D a t e A c h i e v e m e n t K P I & g t ; \ C O L U M N < / K e y > < / D i a g r a m O b j e c t K e y > < D i a g r a m O b j e c t K e y > < K e y > L i n k s \ & l t ; C o l u m n s \ S u m   o f   V e n d o r C o m m i t D a t e A c h i e v e m e n t K P I & g t ; - & l t ; M e a s u r e s \ V e n d o r C o m m i t D a t e A c h i e v e m e n t K P I & g t ; \ M E A S U R E < / K e y > < / D i a g r a m O b j e c t K e y > < D i a g r a m O b j e c t K e y > < K e y > L i n k s \ & l t ; C o l u m n s \ A v e r a g e   o f   V e n d o r C o m m i t D a t e A c h i e v e m e n t K P I & g t ; - & l t ; M e a s u r e s \ V e n d o r C o m m i t D a t e A c h i e v e m e n t K P I & g t ; < / K e y > < / D i a g r a m O b j e c t K e y > < D i a g r a m O b j e c t K e y > < K e y > L i n k s \ & l t ; C o l u m n s \ A v e r a g e   o f   V e n d o r C o m m i t D a t e A c h i e v e m e n t K P I & g t ; - & l t ; M e a s u r e s \ V e n d o r C o m m i t D a t e A c h i e v e m e n t K P I & g t ; \ C O L U M N < / K e y > < / D i a g r a m O b j e c t K e y > < D i a g r a m O b j e c t K e y > < K e y > L i n k s \ & l t ; C o l u m n s \ A v e r a g e   o f   V e n d o r C o m m i t D a t e A c h i e v e m e n t K P I & g t ; - & l t ; M e a s u r e s \ V e n d o r C o m m i t D a t e A c h i e v e m e n t K P I & g t ; \ M E A S U R E < / K e y > < / D i a g r a m O b j e c t K e y > < D i a g r a m O b j e c t K e y > < K e y > L i n k s \ & l t ; C o l u m n s \ S u m   o f   I t e m A c c u r a c y K P I & g t ; - & l t ; M e a s u r e s \ I t e m A c c u r a c y K P I & g t ; < / K e y > < / D i a g r a m O b j e c t K e y > < D i a g r a m O b j e c t K e y > < K e y > L i n k s \ & l t ; C o l u m n s \ S u m   o f   I t e m A c c u r a c y K P I & g t ; - & l t ; M e a s u r e s \ I t e m A c c u r a c y K P I & g t ; \ C O L U M N < / K e y > < / D i a g r a m O b j e c t K e y > < D i a g r a m O b j e c t K e y > < K e y > L i n k s \ & l t ; C o l u m n s \ S u m   o f   I t e m A c c u r a c y K P I & g t ; - & l t ; M e a s u r e s \ I t e m A c c u r a c y K P I & g t ; \ M E A S U R E < / K e y > < / D i a g r a m O b j e c t K e y > < D i a g r a m O b j e c t K e y > < K e y > L i n k s \ & l t ; C o l u m n s \ A v e r a g e   o f   I t e m A c c u r a c y K P I & g t ; - & l t ; M e a s u r e s \ I t e m A c c u r a c y K P I & g t ; < / K e y > < / D i a g r a m O b j e c t K e y > < D i a g r a m O b j e c t K e y > < K e y > L i n k s \ & l t ; C o l u m n s \ A v e r a g e   o f   I t e m A c c u r a c y K P I & g t ; - & l t ; M e a s u r e s \ I t e m A c c u r a c y K P I & g t ; \ C O L U M N < / K e y > < / D i a g r a m O b j e c t K e y > < D i a g r a m O b j e c t K e y > < K e y > L i n k s \ & l t ; C o l u m n s \ A v e r a g e   o f   I t e m A c c u r a c y K P I & g t ; - & l t ; M e a s u r e s \ I t e m A c c u r a c y K P I & g t ; \ M E A S U R E 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 L o c a t i o n A c c u r a c y K P I < / K e y > < / a : K e y > < a : V a l u e   i : t y p e = " M e a s u r e G r i d N o d e V i e w S t a t e " > < C o l u m n > 1 9 < / C o l u m n > < L a y e d O u t > t r u e < / L a y e d O u t > < W a s U I I n v i s i b l e > t r u e < / W a s U I I n v i s i b l e > < / a : V a l u e > < / a : K e y V a l u e O f D i a g r a m O b j e c t K e y a n y T y p e z b w N T n L X > < a : K e y V a l u e O f D i a g r a m O b j e c t K e y a n y T y p e z b w N T n L X > < a : K e y > < K e y > M e a s u r e s \ S u m   o f   L o c a t i o n A c c u r a c y K P I \ T a g I n f o \ F o r m u l a < / K e y > < / a : K e y > < a : V a l u e   i : t y p e = " M e a s u r e G r i d V i e w S t a t e I D i a g r a m T a g A d d i t i o n a l I n f o " / > < / a : K e y V a l u e O f D i a g r a m O b j e c t K e y a n y T y p e z b w N T n L X > < a : K e y V a l u e O f D i a g r a m O b j e c t K e y a n y T y p e z b w N T n L X > < a : K e y > < K e y > M e a s u r e s \ S u m   o f   L o c a t i o n A c c u r a c y K P I \ T a g I n f o \ V a l u e < / K e y > < / a : K e y > < a : V a l u e   i : t y p e = " M e a s u r e G r i d V i e w S t a t e I D i a g r a m T a g A d d i t i o n a l I n f o " / > < / a : K e y V a l u e O f D i a g r a m O b j e c t K e y a n y T y p e z b w N T n L X > < a : K e y V a l u e O f D i a g r a m O b j e c t K e y a n y T y p e z b w N T n L X > < a : K e y > < K e y > M e a s u r e s \ A v e r a g e   o f   L o c a t i o n A c c u r a c y K P I < / K e y > < / a : K e y > < a : V a l u e   i : t y p e = " M e a s u r e G r i d N o d e V i e w S t a t e " > < C o l u m n > 1 9 < / C o l u m n > < L a y e d O u t > t r u e < / L a y e d O u t > < R o w > 1 < / R o w > < W a s U I I n v i s i b l e > t r u e < / W a s U I I n v i s i b l e > < / a : V a l u e > < / a : K e y V a l u e O f D i a g r a m O b j e c t K e y a n y T y p e z b w N T n L X > < a : K e y V a l u e O f D i a g r a m O b j e c t K e y a n y T y p e z b w N T n L X > < a : K e y > < K e y > M e a s u r e s \ A v e r a g e   o f   L o c a t i o n A c c u r a c y K P I \ T a g I n f o \ F o r m u l a < / K e y > < / a : K e y > < a : V a l u e   i : t y p e = " M e a s u r e G r i d V i e w S t a t e I D i a g r a m T a g A d d i t i o n a l I n f o " / > < / a : K e y V a l u e O f D i a g r a m O b j e c t K e y a n y T y p e z b w N T n L X > < a : K e y V a l u e O f D i a g r a m O b j e c t K e y a n y T y p e z b w N T n L X > < a : K e y > < K e y > M e a s u r e s \ A v e r a g e   o f   L o c a t i o n A c c u r a c y K P I \ T a g I n f o \ V a l u e < / K e y > < / a : K e y > < a : V a l u e   i : t y p e = " M e a s u r e G r i d V i e w S t a t e I D i a g r a m T a g A d d i t i o n a l I n f o " / > < / a : K e y V a l u e O f D i a g r a m O b j e c t K e y a n y T y p e z b w N T n L X > < a : K e y V a l u e O f D i a g r a m O b j e c t K e y a n y T y p e z b w N T n L X > < a : K e y > < K e y > M e a s u r e s \ S u m   o f   Q u a n t i t y A c c u r a c y K P I < / K e y > < / a : K e y > < a : V a l u e   i : t y p e = " M e a s u r e G r i d N o d e V i e w S t a t e " > < C o l u m n > 2 0 < / C o l u m n > < L a y e d O u t > t r u e < / L a y e d O u t > < W a s U I I n v i s i b l e > t r u e < / W a s U I I n v i s i b l e > < / a : V a l u e > < / a : K e y V a l u e O f D i a g r a m O b j e c t K e y a n y T y p e z b w N T n L X > < a : K e y V a l u e O f D i a g r a m O b j e c t K e y a n y T y p e z b w N T n L X > < a : K e y > < K e y > M e a s u r e s \ S u m   o f   Q u a n t i t y A c c u r a c y K P I \ T a g I n f o \ F o r m u l a < / K e y > < / a : K e y > < a : V a l u e   i : t y p e = " M e a s u r e G r i d V i e w S t a t e I D i a g r a m T a g A d d i t i o n a l I n f o " / > < / a : K e y V a l u e O f D i a g r a m O b j e c t K e y a n y T y p e z b w N T n L X > < a : K e y V a l u e O f D i a g r a m O b j e c t K e y a n y T y p e z b w N T n L X > < a : K e y > < K e y > M e a s u r e s \ S u m   o f   Q u a n t i t y A c c u r a c y K P I \ T a g I n f o \ V a l u e < / K e y > < / a : K e y > < a : V a l u e   i : t y p e = " M e a s u r e G r i d V i e w S t a t e I D i a g r a m T a g A d d i t i o n a l I n f o " / > < / a : K e y V a l u e O f D i a g r a m O b j e c t K e y a n y T y p e z b w N T n L X > < a : K e y V a l u e O f D i a g r a m O b j e c t K e y a n y T y p e z b w N T n L X > < a : K e y > < K e y > M e a s u r e s \ A v e r a g e   o f   Q u a n t i t y A c c u r a c y K P I < / K e y > < / a : K e y > < a : V a l u e   i : t y p e = " M e a s u r e G r i d N o d e V i e w S t a t e " > < C o l u m n > 2 0 < / C o l u m n > < L a y e d O u t > t r u e < / L a y e d O u t > < R o w > 1 < / R o w > < W a s U I I n v i s i b l e > t r u e < / W a s U I I n v i s i b l e > < / a : V a l u e > < / a : K e y V a l u e O f D i a g r a m O b j e c t K e y a n y T y p e z b w N T n L X > < a : K e y V a l u e O f D i a g r a m O b j e c t K e y a n y T y p e z b w N T n L X > < a : K e y > < K e y > M e a s u r e s \ A v e r a g e   o f   Q u a n t i t y A c c u r a c y K P I \ T a g I n f o \ F o r m u l a < / K e y > < / a : K e y > < a : V a l u e   i : t y p e = " M e a s u r e G r i d V i e w S t a t e I D i a g r a m T a g A d d i t i o n a l I n f o " / > < / a : K e y V a l u e O f D i a g r a m O b j e c t K e y a n y T y p e z b w N T n L X > < a : K e y V a l u e O f D i a g r a m O b j e c t K e y a n y T y p e z b w N T n L X > < a : K e y > < K e y > M e a s u r e s \ A v e r a g e   o f   Q u a n t i t y A c c u r a c y K P I \ T a g I n f o \ V a l u e < / K e y > < / a : K e y > < a : V a l u e   i : t y p e = " M e a s u r e G r i d V i e w S t a t e I D i a g r a m T a g A d d i t i o n a l I n f o " / > < / a : K e y V a l u e O f D i a g r a m O b j e c t K e y a n y T y p e z b w N T n L X > < a : K e y V a l u e O f D i a g r a m O b j e c t K e y a n y T y p e z b w N T n L X > < a : K e y > < K e y > M e a s u r e s \ S u m   o f   V e n d o r C o m m i t D a t e A c h i e v e m e n t K P I < / K e y > < / a : K e y > < a : V a l u e   i : t y p e = " M e a s u r e G r i d N o d e V i e w S t a t e " > < C o l u m n > 2 1 < / C o l u m n > < L a y e d O u t > t r u e < / L a y e d O u t > < W a s U I I n v i s i b l e > t r u e < / W a s U I I n v i s i b l e > < / a : V a l u e > < / a : K e y V a l u e O f D i a g r a m O b j e c t K e y a n y T y p e z b w N T n L X > < a : K e y V a l u e O f D i a g r a m O b j e c t K e y a n y T y p e z b w N T n L X > < a : K e y > < K e y > M e a s u r e s \ S u m   o f   V e n d o r C o m m i t D a t e A c h i e v e m e n t K P I \ T a g I n f o \ F o r m u l a < / K e y > < / a : K e y > < a : V a l u e   i : t y p e = " M e a s u r e G r i d V i e w S t a t e I D i a g r a m T a g A d d i t i o n a l I n f o " / > < / a : K e y V a l u e O f D i a g r a m O b j e c t K e y a n y T y p e z b w N T n L X > < a : K e y V a l u e O f D i a g r a m O b j e c t K e y a n y T y p e z b w N T n L X > < a : K e y > < K e y > M e a s u r e s \ S u m   o f   V e n d o r C o m m i t D a t e A c h i e v e m e n t K P I \ T a g I n f o \ V a l u e < / K e y > < / a : K e y > < a : V a l u e   i : t y p e = " M e a s u r e G r i d V i e w S t a t e I D i a g r a m T a g A d d i t i o n a l I n f o " / > < / a : K e y V a l u e O f D i a g r a m O b j e c t K e y a n y T y p e z b w N T n L X > < a : K e y V a l u e O f D i a g r a m O b j e c t K e y a n y T y p e z b w N T n L X > < a : K e y > < K e y > M e a s u r e s \ A v e r a g e   o f   V e n d o r C o m m i t D a t e A c h i e v e m e n t K P I < / K e y > < / a : K e y > < a : V a l u e   i : t y p e = " M e a s u r e G r i d N o d e V i e w S t a t e " > < C o l u m n > 2 1 < / C o l u m n > < L a y e d O u t > t r u e < / L a y e d O u t > < R o w > 1 < / R o w > < W a s U I I n v i s i b l e > t r u e < / W a s U I I n v i s i b l e > < / a : V a l u e > < / a : K e y V a l u e O f D i a g r a m O b j e c t K e y a n y T y p e z b w N T n L X > < a : K e y V a l u e O f D i a g r a m O b j e c t K e y a n y T y p e z b w N T n L X > < a : K e y > < K e y > M e a s u r e s \ A v e r a g e   o f   V e n d o r C o m m i t D a t e A c h i e v e m e n t K P I \ T a g I n f o \ F o r m u l a < / K e y > < / a : K e y > < a : V a l u e   i : t y p e = " M e a s u r e G r i d V i e w S t a t e I D i a g r a m T a g A d d i t i o n a l I n f o " / > < / a : K e y V a l u e O f D i a g r a m O b j e c t K e y a n y T y p e z b w N T n L X > < a : K e y V a l u e O f D i a g r a m O b j e c t K e y a n y T y p e z b w N T n L X > < a : K e y > < K e y > M e a s u r e s \ A v e r a g e   o f   V e n d o r C o m m i t D a t e A c h i e v e m e n t K P I \ T a g I n f o \ V a l u e < / K e y > < / a : K e y > < a : V a l u e   i : t y p e = " M e a s u r e G r i d V i e w S t a t e I D i a g r a m T a g A d d i t i o n a l I n f o " / > < / a : K e y V a l u e O f D i a g r a m O b j e c t K e y a n y T y p e z b w N T n L X > < a : K e y V a l u e O f D i a g r a m O b j e c t K e y a n y T y p e z b w N T n L X > < a : K e y > < K e y > M e a s u r e s \ S u m   o f   I t e m A c c u r a c y K P I < / K e y > < / a : K e y > < a : V a l u e   i : t y p e = " M e a s u r e G r i d N o d e V i e w S t a t e " > < C o l u m n > 2 4 < / C o l u m n > < L a y e d O u t > t r u e < / L a y e d O u t > < W a s U I I n v i s i b l e > t r u e < / W a s U I I n v i s i b l e > < / a : V a l u e > < / a : K e y V a l u e O f D i a g r a m O b j e c t K e y a n y T y p e z b w N T n L X > < a : K e y V a l u e O f D i a g r a m O b j e c t K e y a n y T y p e z b w N T n L X > < a : K e y > < K e y > M e a s u r e s \ S u m   o f   I t e m A c c u r a c y K P I \ T a g I n f o \ F o r m u l a < / K e y > < / a : K e y > < a : V a l u e   i : t y p e = " M e a s u r e G r i d V i e w S t a t e I D i a g r a m T a g A d d i t i o n a l I n f o " / > < / a : K e y V a l u e O f D i a g r a m O b j e c t K e y a n y T y p e z b w N T n L X > < a : K e y V a l u e O f D i a g r a m O b j e c t K e y a n y T y p e z b w N T n L X > < a : K e y > < K e y > M e a s u r e s \ S u m   o f   I t e m A c c u r a c y K P I \ T a g I n f o \ V a l u e < / K e y > < / a : K e y > < a : V a l u e   i : t y p e = " M e a s u r e G r i d V i e w S t a t e I D i a g r a m T a g A d d i t i o n a l I n f o " / > < / a : K e y V a l u e O f D i a g r a m O b j e c t K e y a n y T y p e z b w N T n L X > < a : K e y V a l u e O f D i a g r a m O b j e c t K e y a n y T y p e z b w N T n L X > < a : K e y > < K e y > M e a s u r e s \ A v e r a g e   o f   I t e m A c c u r a c y K P I < / K e y > < / a : K e y > < a : V a l u e   i : t y p e = " M e a s u r e G r i d N o d e V i e w S t a t e " > < C o l u m n > 2 4 < / C o l u m n > < L a y e d O u t > t r u e < / L a y e d O u t > < R o w > 1 < / R o w > < W a s U I I n v i s i b l e > t r u e < / W a s U I I n v i s i b l e > < / a : V a l u e > < / a : K e y V a l u e O f D i a g r a m O b j e c t K e y a n y T y p e z b w N T n L X > < a : K e y V a l u e O f D i a g r a m O b j e c t K e y a n y T y p e z b w N T n L X > < a : K e y > < K e y > M e a s u r e s \ A v e r a g e   o f   I t e m A c c u r a c y K P I \ T a g I n f o \ F o r m u l a < / K e y > < / a : K e y > < a : V a l u e   i : t y p e = " M e a s u r e G r i d V i e w S t a t e I D i a g r a m T a g A d d i t i o n a l I n f o " / > < / a : K e y V a l u e O f D i a g r a m O b j e c t K e y a n y T y p e z b w N T n L X > < a : K e y V a l u e O f D i a g r a m O b j e c t K e y a n y T y p e z b w N T n L X > < a : K e y > < K e y > M e a s u r e s \ A v e r a g e   o f   I t e m A c c u r a c y K P I \ T a g I n f o \ V a l u e < / K e y > < / a : K e y > < a : V a l u e   i : t y p e = " M e a s u r e G r i d V i e w S t a t e I D i a g r a m T a g A d d i t i o n a l I n f o " / > < / a : K e y V a l u e O f D i a g r a m O b j e c t K e y a n y T y p e z b w N T n L X > < a : K e y V a l u e O f D i a g r a m O b j e c t K e y a n y T y p e z b w N T n L X > < a : K e y > < K e y > C o l u m n s \ S u p p l i e r C l a s s D e s c r i p t i o n < / K e y > < / a : K e y > < a : V a l u e   i : t y p e = " M e a s u r e G r i d N o d e V i e w S t a t e " > < L a y e d O u t > t r u e < / L a y e d O u t > < / a : V a l u e > < / a : K e y V a l u e O f D i a g r a m O b j e c t K e y a n y T y p e z b w N T n L X > < a : K e y V a l u e O f D i a g r a m O b j e c t K e y a n y T y p e z b w N T n L X > < a : K e y > < K e y > C o l u m n s \ S u p p l i e r N a m e < / K e y > < / a : K e y > < a : V a l u e   i : t y p e = " M e a s u r e G r i d N o d e V i e w S t a t e " > < C o l u m n > 1 < / C o l u m n > < L a y e d O u t > t r u e < / L a y e d O u t > < / a : V a l u e > < / a : K e y V a l u e O f D i a g r a m O b j e c t K e y a n y T y p e z b w N T n L X > < a : K e y V a l u e O f D i a g r a m O b j e c t K e y a n y T y p e z b w N T n L X > < a : K e y > < K e y > C o l u m n s \ P u r c h a s e O r d e r N o < / K e y > < / a : K e y > < a : V a l u e   i : t y p e = " M e a s u r e G r i d N o d e V i e w S t a t e " > < C o l u m n > 2 < / C o l u m n > < L a y e d O u t > t r u e < / L a y e d O u t > < / a : V a l u e > < / a : K e y V a l u e O f D i a g r a m O b j e c t K e y a n y T y p e z b w N T n L X > < a : K e y V a l u e O f D i a g r a m O b j e c t K e y a n y T y p e z b w N T n L X > < a : K e y > < K e y > C o l u m n s \ R e q u e s t e d D e l i v e r y D a t e < / K e y > < / a : K e y > < a : V a l u e   i : t y p e = " M e a s u r e G r i d N o d e V i e w S t a t e " > < C o l u m n > 3 < / C o l u m n > < L a y e d O u t > t r u e < / L a y e d O u t > < / a : V a l u e > < / a : K e y V a l u e O f D i a g r a m O b j e c t K e y a n y T y p e z b w N T n L X > < a : K e y V a l u e O f D i a g r a m O b j e c t K e y a n y T y p e z b w N T n L X > < a : K e y > < K e y > C o l u m n s \ R e q u e s t e d D e l i v e r y D o c k < / K e y > < / a : K e y > < a : V a l u e   i : t y p e = " M e a s u r e G r i d N o d e V i e w S t a t e " > < C o l u m n > 4 < / C o l u m n > < L a y e d O u t > t r u e < / L a y e d O u t > < / a : V a l u e > < / a : K e y V a l u e O f D i a g r a m O b j e c t K e y a n y T y p e z b w N T n L X > < a : K e y V a l u e O f D i a g r a m O b j e c t K e y a n y T y p e z b w N T n L X > < a : K e y > < K e y > C o l u m n s \ S u p p l i e r A l l o w a b l e T i m e T o l e r a n c e < / K e y > < / a : K e y > < a : V a l u e   i : t y p e = " M e a s u r e G r i d N o d e V i e w S t a t e " > < C o l u m n > 5 < / C o l u m n > < L a y e d O u t > t r u e < / L a y e d O u t > < / a : V a l u e > < / a : K e y V a l u e O f D i a g r a m O b j e c t K e y a n y T y p e z b w N T n L X > < a : K e y V a l u e O f D i a g r a m O b j e c t K e y a n y T y p e z b w N T n L X > < a : K e y > < K e y > C o l u m n s \ P a r t N u m b e r < / K e y > < / a : K e y > < a : V a l u e   i : t y p e = " M e a s u r e G r i d N o d e V i e w S t a t e " > < C o l u m n > 6 < / C o l u m n > < L a y e d O u t > t r u e < / L a y e d O u t > < / a : V a l u e > < / a : K e y V a l u e O f D i a g r a m O b j e c t K e y a n y T y p e z b w N T n L X > < a : K e y V a l u e O f D i a g r a m O b j e c t K e y a n y T y p e z b w N T n L X > < a : K e y > < K e y > C o l u m n s \ P a r t D e s c r i p t i o n < / K e y > < / a : K e y > < a : V a l u e   i : t y p e = " M e a s u r e G r i d N o d e V i e w S t a t e " > < C o l u m n > 7 < / C o l u m n > < L a y e d O u t > t r u e < / L a y e d O u t > < / a : V a l u e > < / a : K e y V a l u e O f D i a g r a m O b j e c t K e y a n y T y p e z b w N T n L X > < a : K e y V a l u e O f D i a g r a m O b j e c t K e y a n y T y p e z b w N T n L X > < a : K e y > < K e y > C o l u m n s \ Q u a n t i t y O r d e r e d < / K e y > < / a : K e y > < a : V a l u e   i : t y p e = " M e a s u r e G r i d N o d e V i e w S t a t e " > < C o l u m n > 8 < / C o l u m n > < L a y e d O u t > t r u e < / L a y e d O u t > < / a : V a l u e > < / a : K e y V a l u e O f D i a g r a m O b j e c t K e y a n y T y p e z b w N T n L X > < a : K e y V a l u e O f D i a g r a m O b j e c t K e y a n y T y p e z b w N T n L X > < a : K e y > < K e y > C o l u m n s \ U O M D e s c r i p t i o n < / K e y > < / a : K e y > < a : V a l u e   i : t y p e = " M e a s u r e G r i d N o d e V i e w S t a t e " > < C o l u m n > 9 < / C o l u m n > < L a y e d O u t > t r u e < / L a y e d O u t > < / a : V a l u e > < / a : K e y V a l u e O f D i a g r a m O b j e c t K e y a n y T y p e z b w N T n L X > < a : K e y V a l u e O f D i a g r a m O b j e c t K e y a n y T y p e z b w N T n L X > < a : K e y > < K e y > C o l u m n s \ P u r c h a s i n g C o s t < / K e y > < / a : K e y > < a : V a l u e   i : t y p e = " M e a s u r e G r i d N o d e V i e w S t a t e " > < C o l u m n > 1 0 < / C o l u m n > < L a y e d O u t > t r u e < / L a y e d O u t > < / a : V a l u e > < / a : K e y V a l u e O f D i a g r a m O b j e c t K e y a n y T y p e z b w N T n L X > < a : K e y V a l u e O f D i a g r a m O b j e c t K e y a n y T y p e z b w N T n L X > < a : K e y > < K e y > C o l u m n s \ R e c e i p t D a t e < / K e y > < / a : K e y > < a : V a l u e   i : t y p e = " M e a s u r e G r i d N o d e V i e w S t a t e " > < C o l u m n > 1 1 < / C o l u m n > < L a y e d O u t > t r u e < / L a y e d O u t > < / a : V a l u e > < / a : K e y V a l u e O f D i a g r a m O b j e c t K e y a n y T y p e z b w N T n L X > < a : K e y V a l u e O f D i a g r a m O b j e c t K e y a n y T y p e z b w N T n L X > < a : K e y > < K e y > C o l u m n s \ R e c e i v i n g D o c k < / K e y > < / a : K e y > < a : V a l u e   i : t y p e = " M e a s u r e G r i d N o d e V i e w S t a t e " > < C o l u m n > 1 2 < / C o l u m n > < L a y e d O u t > t r u e < / L a y e d O u t > < / a : V a l u e > < / a : K e y V a l u e O f D i a g r a m O b j e c t K e y a n y T y p e z b w N T n L X > < a : K e y V a l u e O f D i a g r a m O b j e c t K e y a n y T y p e z b w N T n L X > < a : K e y > < K e y > C o l u m n s \ Q u a n t i t y R e c e i v e d T o t a l < / K e y > < / a : K e y > < a : V a l u e   i : t y p e = " M e a s u r e G r i d N o d e V i e w S t a t e " > < C o l u m n > 1 3 < / C o l u m n > < L a y e d O u t > t r u e < / L a y e d O u t > < / a : V a l u e > < / a : K e y V a l u e O f D i a g r a m O b j e c t K e y a n y T y p e z b w N T n L X > < a : K e y V a l u e O f D i a g r a m O b j e c t K e y a n y T y p e z b w N T n L X > < a : K e y > < K e y > C o l u m n s \ Q u a n t i t y S c r a p p e d < / K e y > < / a : K e y > < a : V a l u e   i : t y p e = " M e a s u r e G r i d N o d e V i e w S t a t e " > < C o l u m n > 1 4 < / C o l u m n > < L a y e d O u t > t r u e < / L a y e d O u t > < / a : V a l u e > < / a : K e y V a l u e O f D i a g r a m O b j e c t K e y a n y T y p e z b w N T n L X > < a : K e y V a l u e O f D i a g r a m O b j e c t K e y a n y T y p e z b w N T n L X > < a : K e y > < K e y > C o l u m n s \ S c r a p R e a s o n < / K e y > < / a : K e y > < a : V a l u e   i : t y p e = " M e a s u r e G r i d N o d e V i e w S t a t e " > < C o l u m n > 1 5 < / C o l u m n > < L a y e d O u t > t r u e < / L a y e d O u t > < / a : V a l u e > < / a : K e y V a l u e O f D i a g r a m O b j e c t K e y a n y T y p e z b w N T n L X > < a : K e y V a l u e O f D i a g r a m O b j e c t K e y a n y T y p e z b w N T n L X > < a : K e y > < K e y > C o l u m n s \ I n v e n t o r y C l a s s C o d e < / K e y > < / a : K e y > < a : V a l u e   i : t y p e = " M e a s u r e G r i d N o d e V i e w S t a t e " > < C o l u m n > 1 6 < / C o l u m n > < L a y e d O u t > t r u e < / L a y e d O u t > < / a : V a l u e > < / a : K e y V a l u e O f D i a g r a m O b j e c t K e y a n y T y p e z b w N T n L X > < a : K e y V a l u e O f D i a g r a m O b j e c t K e y a n y T y p e z b w N T n L X > < a : K e y > < K e y > C o l u m n s \ I n v e n t o r y C l a s s D e s c r i p t i o n < / K e y > < / a : K e y > < a : V a l u e   i : t y p e = " M e a s u r e G r i d N o d e V i e w S t a t e " > < C o l u m n > 1 7 < / C o l u m n > < L a y e d O u t > t r u e < / L a y e d O u t > < / a : V a l u e > < / a : K e y V a l u e O f D i a g r a m O b j e c t K e y a n y T y p e z b w N T n L X > < a : K e y V a l u e O f D i a g r a m O b j e c t K e y a n y T y p e z b w N T n L X > < a : K e y > < K e y > C o l u m n s \ A l l o w a b l e R e c e i v i n g T o l e r a n c e < / K e y > < / a : K e y > < a : V a l u e   i : t y p e = " M e a s u r e G r i d N o d e V i e w S t a t e " > < C o l u m n > 1 8 < / C o l u m n > < L a y e d O u t > t r u e < / L a y e d O u t > < / a : V a l u e > < / a : K e y V a l u e O f D i a g r a m O b j e c t K e y a n y T y p e z b w N T n L X > < a : K e y V a l u e O f D i a g r a m O b j e c t K e y a n y T y p e z b w N T n L X > < a : K e y > < K e y > C o l u m n s \ L o c a t i o n A c c u r a c y K P I < / K e y > < / a : K e y > < a : V a l u e   i : t y p e = " M e a s u r e G r i d N o d e V i e w S t a t e " > < C o l u m n > 1 9 < / C o l u m n > < L a y e d O u t > t r u e < / L a y e d O u t > < / a : V a l u e > < / a : K e y V a l u e O f D i a g r a m O b j e c t K e y a n y T y p e z b w N T n L X > < a : K e y V a l u e O f D i a g r a m O b j e c t K e y a n y T y p e z b w N T n L X > < a : K e y > < K e y > C o l u m n s \ Q u a n t i t y A c c u r a c y K P I < / K e y > < / a : K e y > < a : V a l u e   i : t y p e = " M e a s u r e G r i d N o d e V i e w S t a t e " > < C o l u m n > 2 0 < / C o l u m n > < L a y e d O u t > t r u e < / L a y e d O u t > < / a : V a l u e > < / a : K e y V a l u e O f D i a g r a m O b j e c t K e y a n y T y p e z b w N T n L X > < a : K e y V a l u e O f D i a g r a m O b j e c t K e y a n y T y p e z b w N T n L X > < a : K e y > < K e y > C o l u m n s \ V e n d o r C o m m i t D a t e A c h i e v e m e n t K P I < / K e y > < / a : K e y > < a : V a l u e   i : t y p e = " M e a s u r e G r i d N o d e V i e w S t a t e " > < C o l u m n > 2 1 < / C o l u m n > < L a y e d O u t > t r u e < / L a y e d O u t > < / a : V a l u e > < / a : K e y V a l u e O f D i a g r a m O b j e c t K e y a n y T y p e z b w N T n L X > < a : K e y V a l u e O f D i a g r a m O b j e c t K e y a n y T y p e z b w N T n L X > < a : K e y > < K e y > C o l u m n s \ R e q u e s t e d D e l i v e r y D a t e   ( M o n t h   I n d e x ) < / K e y > < / a : K e y > < a : V a l u e   i : t y p e = " M e a s u r e G r i d N o d e V i e w S t a t e " > < C o l u m n > 2 2 < / C o l u m n > < L a y e d O u t > t r u e < / L a y e d O u t > < / a : V a l u e > < / a : K e y V a l u e O f D i a g r a m O b j e c t K e y a n y T y p e z b w N T n L X > < a : K e y V a l u e O f D i a g r a m O b j e c t K e y a n y T y p e z b w N T n L X > < a : K e y > < K e y > C o l u m n s \ R e q u e s t e d D e l i v e r y D a t e   ( M o n t h ) < / K e y > < / a : K e y > < a : V a l u e   i : t y p e = " M e a s u r e G r i d N o d e V i e w S t a t e " > < C o l u m n > 2 3 < / C o l u m n > < L a y e d O u t > t r u e < / L a y e d O u t > < / a : V a l u e > < / a : K e y V a l u e O f D i a g r a m O b j e c t K e y a n y T y p e z b w N T n L X > < a : K e y V a l u e O f D i a g r a m O b j e c t K e y a n y T y p e z b w N T n L X > < a : K e y > < K e y > C o l u m n s \ I t e m A c c u r a c y K P I < / K e y > < / a : K e y > < a : V a l u e   i : t y p e = " M e a s u r e G r i d N o d e V i e w S t a t e " > < C o l u m n > 2 4 < / C o l u m n > < L a y e d O u t > t r u e < / L a y e d O u t > < / a : V a l u e > < / a : K e y V a l u e O f D i a g r a m O b j e c t K e y a n y T y p e z b w N T n L X > < a : K e y V a l u e O f D i a g r a m O b j e c t K e y a n y T y p e z b w N T n L X > < a : K e y > < K e y > C o l u m n s \ D a m a g e F r e e K P I < / K e y > < / a : K e y > < a : V a l u e   i : t y p e = " M e a s u r e G r i d N o d e V i e w S t a t e " > < C o l u m n > 2 5 < / C o l u m n > < L a y e d O u t > t r u e < / L a y e d O u t > < / a : V a l u e > < / a : K e y V a l u e O f D i a g r a m O b j e c t K e y a n y T y p e z b w N T n L X > < a : K e y V a l u e O f D i a g r a m O b j e c t K e y a n y T y p e z b w N T n L X > < a : K e y > < K e y > C o l u m n s \ D e f e c t F r e e K P I < / K e y > < / a : K e y > < a : V a l u e   i : t y p e = " M e a s u r e G r i d N o d e V i e w S t a t e " > < C o l u m n > 2 6 < / C o l u m n > < L a y e d O u t > t r u e < / L a y e d O u t > < / a : V a l u e > < / a : K e y V a l u e O f D i a g r a m O b j e c t K e y a n y T y p e z b w N T n L X > < a : K e y V a l u e O f D i a g r a m O b j e c t K e y a n y T y p e z b w N T n L X > < a : K e y > < K e y > L i n k s \ & l t ; C o l u m n s \ S u m   o f   L o c a t i o n A c c u r a c y K P I & g t ; - & l t ; M e a s u r e s \ L o c a t i o n A c c u r a c y K P I & g t ; < / K e y > < / a : K e y > < a : V a l u e   i : t y p e = " M e a s u r e G r i d V i e w S t a t e I D i a g r a m L i n k " / > < / a : K e y V a l u e O f D i a g r a m O b j e c t K e y a n y T y p e z b w N T n L X > < a : K e y V a l u e O f D i a g r a m O b j e c t K e y a n y T y p e z b w N T n L X > < a : K e y > < K e y > L i n k s \ & l t ; C o l u m n s \ S u m   o f   L o c a t i o n A c c u r a c y K P I & g t ; - & l t ; M e a s u r e s \ L o c a t i o n A c c u r a c y K P I & g t ; \ C O L U M N < / K e y > < / a : K e y > < a : V a l u e   i : t y p e = " M e a s u r e G r i d V i e w S t a t e I D i a g r a m L i n k E n d p o i n t " / > < / a : K e y V a l u e O f D i a g r a m O b j e c t K e y a n y T y p e z b w N T n L X > < a : K e y V a l u e O f D i a g r a m O b j e c t K e y a n y T y p e z b w N T n L X > < a : K e y > < K e y > L i n k s \ & l t ; C o l u m n s \ S u m   o f   L o c a t i o n A c c u r a c y K P I & g t ; - & l t ; M e a s u r e s \ L o c a t i o n A c c u r a c y K P I & g t ; \ M E A S U R E < / K e y > < / a : K e y > < a : V a l u e   i : t y p e = " M e a s u r e G r i d V i e w S t a t e I D i a g r a m L i n k E n d p o i n t " / > < / a : K e y V a l u e O f D i a g r a m O b j e c t K e y a n y T y p e z b w N T n L X > < a : K e y V a l u e O f D i a g r a m O b j e c t K e y a n y T y p e z b w N T n L X > < a : K e y > < K e y > L i n k s \ & l t ; C o l u m n s \ A v e r a g e   o f   L o c a t i o n A c c u r a c y K P I & g t ; - & l t ; M e a s u r e s \ L o c a t i o n A c c u r a c y K P I & g t ; < / K e y > < / a : K e y > < a : V a l u e   i : t y p e = " M e a s u r e G r i d V i e w S t a t e I D i a g r a m L i n k " / > < / a : K e y V a l u e O f D i a g r a m O b j e c t K e y a n y T y p e z b w N T n L X > < a : K e y V a l u e O f D i a g r a m O b j e c t K e y a n y T y p e z b w N T n L X > < a : K e y > < K e y > L i n k s \ & l t ; C o l u m n s \ A v e r a g e   o f   L o c a t i o n A c c u r a c y K P I & g t ; - & l t ; M e a s u r e s \ L o c a t i o n A c c u r a c y K P I & g t ; \ C O L U M N < / K e y > < / a : K e y > < a : V a l u e   i : t y p e = " M e a s u r e G r i d V i e w S t a t e I D i a g r a m L i n k E n d p o i n t " / > < / a : K e y V a l u e O f D i a g r a m O b j e c t K e y a n y T y p e z b w N T n L X > < a : K e y V a l u e O f D i a g r a m O b j e c t K e y a n y T y p e z b w N T n L X > < a : K e y > < K e y > L i n k s \ & l t ; C o l u m n s \ A v e r a g e   o f   L o c a t i o n A c c u r a c y K P I & g t ; - & l t ; M e a s u r e s \ L o c a t i o n A c c u r a c y K P I & g t ; \ M E A S U R E < / K e y > < / a : K e y > < a : V a l u e   i : t y p e = " M e a s u r e G r i d V i e w S t a t e I D i a g r a m L i n k E n d p o i n t " / > < / a : K e y V a l u e O f D i a g r a m O b j e c t K e y a n y T y p e z b w N T n L X > < a : K e y V a l u e O f D i a g r a m O b j e c t K e y a n y T y p e z b w N T n L X > < a : K e y > < K e y > L i n k s \ & l t ; C o l u m n s \ S u m   o f   Q u a n t i t y A c c u r a c y K P I & g t ; - & l t ; M e a s u r e s \ Q u a n t i t y A c c u r a c y K P I & g t ; < / K e y > < / a : K e y > < a : V a l u e   i : t y p e = " M e a s u r e G r i d V i e w S t a t e I D i a g r a m L i n k " / > < / a : K e y V a l u e O f D i a g r a m O b j e c t K e y a n y T y p e z b w N T n L X > < a : K e y V a l u e O f D i a g r a m O b j e c t K e y a n y T y p e z b w N T n L X > < a : K e y > < K e y > L i n k s \ & l t ; C o l u m n s \ S u m   o f   Q u a n t i t y A c c u r a c y K P I & g t ; - & l t ; M e a s u r e s \ Q u a n t i t y A c c u r a c y K P I & g t ; \ C O L U M N < / K e y > < / a : K e y > < a : V a l u e   i : t y p e = " M e a s u r e G r i d V i e w S t a t e I D i a g r a m L i n k E n d p o i n t " / > < / a : K e y V a l u e O f D i a g r a m O b j e c t K e y a n y T y p e z b w N T n L X > < a : K e y V a l u e O f D i a g r a m O b j e c t K e y a n y T y p e z b w N T n L X > < a : K e y > < K e y > L i n k s \ & l t ; C o l u m n s \ S u m   o f   Q u a n t i t y A c c u r a c y K P I & g t ; - & l t ; M e a s u r e s \ Q u a n t i t y A c c u r a c y K P I & g t ; \ M E A S U R E < / K e y > < / a : K e y > < a : V a l u e   i : t y p e = " M e a s u r e G r i d V i e w S t a t e I D i a g r a m L i n k E n d p o i n t " / > < / a : K e y V a l u e O f D i a g r a m O b j e c t K e y a n y T y p e z b w N T n L X > < a : K e y V a l u e O f D i a g r a m O b j e c t K e y a n y T y p e z b w N T n L X > < a : K e y > < K e y > L i n k s \ & l t ; C o l u m n s \ A v e r a g e   o f   Q u a n t i t y A c c u r a c y K P I & g t ; - & l t ; M e a s u r e s \ Q u a n t i t y A c c u r a c y K P I & g t ; < / K e y > < / a : K e y > < a : V a l u e   i : t y p e = " M e a s u r e G r i d V i e w S t a t e I D i a g r a m L i n k " / > < / a : K e y V a l u e O f D i a g r a m O b j e c t K e y a n y T y p e z b w N T n L X > < a : K e y V a l u e O f D i a g r a m O b j e c t K e y a n y T y p e z b w N T n L X > < a : K e y > < K e y > L i n k s \ & l t ; C o l u m n s \ A v e r a g e   o f   Q u a n t i t y A c c u r a c y K P I & g t ; - & l t ; M e a s u r e s \ Q u a n t i t y A c c u r a c y K P I & g t ; \ C O L U M N < / K e y > < / a : K e y > < a : V a l u e   i : t y p e = " M e a s u r e G r i d V i e w S t a t e I D i a g r a m L i n k E n d p o i n t " / > < / a : K e y V a l u e O f D i a g r a m O b j e c t K e y a n y T y p e z b w N T n L X > < a : K e y V a l u e O f D i a g r a m O b j e c t K e y a n y T y p e z b w N T n L X > < a : K e y > < K e y > L i n k s \ & l t ; C o l u m n s \ A v e r a g e   o f   Q u a n t i t y A c c u r a c y K P I & g t ; - & l t ; M e a s u r e s \ Q u a n t i t y A c c u r a c y K P I & g t ; \ M E A S U R E < / K e y > < / a : K e y > < a : V a l u e   i : t y p e = " M e a s u r e G r i d V i e w S t a t e I D i a g r a m L i n k E n d p o i n t " / > < / a : K e y V a l u e O f D i a g r a m O b j e c t K e y a n y T y p e z b w N T n L X > < a : K e y V a l u e O f D i a g r a m O b j e c t K e y a n y T y p e z b w N T n L X > < a : K e y > < K e y > L i n k s \ & l t ; C o l u m n s \ S u m   o f   V e n d o r C o m m i t D a t e A c h i e v e m e n t K P I & g t ; - & l t ; M e a s u r e s \ V e n d o r C o m m i t D a t e A c h i e v e m e n t K P I & g t ; < / K e y > < / a : K e y > < a : V a l u e   i : t y p e = " M e a s u r e G r i d V i e w S t a t e I D i a g r a m L i n k " / > < / a : K e y V a l u e O f D i a g r a m O b j e c t K e y a n y T y p e z b w N T n L X > < a : K e y V a l u e O f D i a g r a m O b j e c t K e y a n y T y p e z b w N T n L X > < a : K e y > < K e y > L i n k s \ & l t ; C o l u m n s \ S u m   o f   V e n d o r C o m m i t D a t e A c h i e v e m e n t K P I & g t ; - & l t ; M e a s u r e s \ V e n d o r C o m m i t D a t e A c h i e v e m e n t K P I & g t ; \ C O L U M N < / K e y > < / a : K e y > < a : V a l u e   i : t y p e = " M e a s u r e G r i d V i e w S t a t e I D i a g r a m L i n k E n d p o i n t " / > < / a : K e y V a l u e O f D i a g r a m O b j e c t K e y a n y T y p e z b w N T n L X > < a : K e y V a l u e O f D i a g r a m O b j e c t K e y a n y T y p e z b w N T n L X > < a : K e y > < K e y > L i n k s \ & l t ; C o l u m n s \ S u m   o f   V e n d o r C o m m i t D a t e A c h i e v e m e n t K P I & g t ; - & l t ; M e a s u r e s \ V e n d o r C o m m i t D a t e A c h i e v e m e n t K P I & g t ; \ M E A S U R E < / K e y > < / a : K e y > < a : V a l u e   i : t y p e = " M e a s u r e G r i d V i e w S t a t e I D i a g r a m L i n k E n d p o i n t " / > < / a : K e y V a l u e O f D i a g r a m O b j e c t K e y a n y T y p e z b w N T n L X > < a : K e y V a l u e O f D i a g r a m O b j e c t K e y a n y T y p e z b w N T n L X > < a : K e y > < K e y > L i n k s \ & l t ; C o l u m n s \ A v e r a g e   o f   V e n d o r C o m m i t D a t e A c h i e v e m e n t K P I & g t ; - & l t ; M e a s u r e s \ V e n d o r C o m m i t D a t e A c h i e v e m e n t K P I & g t ; < / K e y > < / a : K e y > < a : V a l u e   i : t y p e = " M e a s u r e G r i d V i e w S t a t e I D i a g r a m L i n k " / > < / a : K e y V a l u e O f D i a g r a m O b j e c t K e y a n y T y p e z b w N T n L X > < a : K e y V a l u e O f D i a g r a m O b j e c t K e y a n y T y p e z b w N T n L X > < a : K e y > < K e y > L i n k s \ & l t ; C o l u m n s \ A v e r a g e   o f   V e n d o r C o m m i t D a t e A c h i e v e m e n t K P I & g t ; - & l t ; M e a s u r e s \ V e n d o r C o m m i t D a t e A c h i e v e m e n t K P I & g t ; \ C O L U M N < / K e y > < / a : K e y > < a : V a l u e   i : t y p e = " M e a s u r e G r i d V i e w S t a t e I D i a g r a m L i n k E n d p o i n t " / > < / a : K e y V a l u e O f D i a g r a m O b j e c t K e y a n y T y p e z b w N T n L X > < a : K e y V a l u e O f D i a g r a m O b j e c t K e y a n y T y p e z b w N T n L X > < a : K e y > < K e y > L i n k s \ & l t ; C o l u m n s \ A v e r a g e   o f   V e n d o r C o m m i t D a t e A c h i e v e m e n t K P I & g t ; - & l t ; M e a s u r e s \ V e n d o r C o m m i t D a t e A c h i e v e m e n t K P I & g t ; \ M E A S U R E < / K e y > < / a : K e y > < a : V a l u e   i : t y p e = " M e a s u r e G r i d V i e w S t a t e I D i a g r a m L i n k E n d p o i n t " / > < / a : K e y V a l u e O f D i a g r a m O b j e c t K e y a n y T y p e z b w N T n L X > < a : K e y V a l u e O f D i a g r a m O b j e c t K e y a n y T y p e z b w N T n L X > < a : K e y > < K e y > L i n k s \ & l t ; C o l u m n s \ S u m   o f   I t e m A c c u r a c y K P I & g t ; - & l t ; M e a s u r e s \ I t e m A c c u r a c y K P I & g t ; < / K e y > < / a : K e y > < a : V a l u e   i : t y p e = " M e a s u r e G r i d V i e w S t a t e I D i a g r a m L i n k " / > < / a : K e y V a l u e O f D i a g r a m O b j e c t K e y a n y T y p e z b w N T n L X > < a : K e y V a l u e O f D i a g r a m O b j e c t K e y a n y T y p e z b w N T n L X > < a : K e y > < K e y > L i n k s \ & l t ; C o l u m n s \ S u m   o f   I t e m A c c u r a c y K P I & g t ; - & l t ; M e a s u r e s \ I t e m A c c u r a c y K P I & g t ; \ C O L U M N < / K e y > < / a : K e y > < a : V a l u e   i : t y p e = " M e a s u r e G r i d V i e w S t a t e I D i a g r a m L i n k E n d p o i n t " / > < / a : K e y V a l u e O f D i a g r a m O b j e c t K e y a n y T y p e z b w N T n L X > < a : K e y V a l u e O f D i a g r a m O b j e c t K e y a n y T y p e z b w N T n L X > < a : K e y > < K e y > L i n k s \ & l t ; C o l u m n s \ S u m   o f   I t e m A c c u r a c y K P I & g t ; - & l t ; M e a s u r e s \ I t e m A c c u r a c y K P I & g t ; \ M E A S U R E < / K e y > < / a : K e y > < a : V a l u e   i : t y p e = " M e a s u r e G r i d V i e w S t a t e I D i a g r a m L i n k E n d p o i n t " / > < / a : K e y V a l u e O f D i a g r a m O b j e c t K e y a n y T y p e z b w N T n L X > < a : K e y V a l u e O f D i a g r a m O b j e c t K e y a n y T y p e z b w N T n L X > < a : K e y > < K e y > L i n k s \ & l t ; C o l u m n s \ A v e r a g e   o f   I t e m A c c u r a c y K P I & g t ; - & l t ; M e a s u r e s \ I t e m A c c u r a c y K P I & g t ; < / K e y > < / a : K e y > < a : V a l u e   i : t y p e = " M e a s u r e G r i d V i e w S t a t e I D i a g r a m L i n k " / > < / a : K e y V a l u e O f D i a g r a m O b j e c t K e y a n y T y p e z b w N T n L X > < a : K e y V a l u e O f D i a g r a m O b j e c t K e y a n y T y p e z b w N T n L X > < a : K e y > < K e y > L i n k s \ & l t ; C o l u m n s \ A v e r a g e   o f   I t e m A c c u r a c y K P I & g t ; - & l t ; M e a s u r e s \ I t e m A c c u r a c y K P I & g t ; \ C O L U M N < / K e y > < / a : K e y > < a : V a l u e   i : t y p e = " M e a s u r e G r i d V i e w S t a t e I D i a g r a m L i n k E n d p o i n t " / > < / a : K e y V a l u e O f D i a g r a m O b j e c t K e y a n y T y p e z b w N T n L X > < a : K e y V a l u e O f D i a g r a m O b j e c t K e y a n y T y p e z b w N T n L X > < a : K e y > < K e y > L i n k s \ & l t ; C o l u m n s \ A v e r a g e   o f   I t e m A c c u r a c y K P I & g t ; - & l t ; M e a s u r e s \ I t e m A c c u r a c y K P I & g t ; \ M E A S U R E 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T a b l e O r d e r " > < C u s t o m C o n t e n t > < ! [ C D A T A [ E x p o r t Q u e r y 1 ] ] > < / C u s t o m C o n t e n t > < / G e m i n i > 
</file>

<file path=customXml/item7.xml>��< ? x m l   v e r s i o n = " 1 . 0 "   e n c o d i n g = " U T F - 1 6 " ? > < G e m i n i   x m l n s = " h t t p : / / g e m i n i / p i v o t c u s t o m i z a t i o n / T a b l e X M L _ E x p o r t Q u e r y 1 " > < C u s t o m C o n t e n t > < ! [ C D A T A [ < T a b l e W i d g e t G r i d S e r i a l i z a t i o n   x m l n s : x s i = " h t t p : / / w w w . w 3 . o r g / 2 0 0 1 / X M L S c h e m a - i n s t a n c e "   x m l n s : x s d = " h t t p : / / w w w . w 3 . o r g / 2 0 0 1 / X M L S c h e m a " > < C o l u m n S u g g e s t e d T y p e   / > < C o l u m n F o r m a t   / > < C o l u m n A c c u r a c y   / > < C o l u m n C u r r e n c y S y m b o l   / > < C o l u m n P o s i t i v e P a t t e r n   / > < C o l u m n N e g a t i v e P a t t e r n   / > < C o l u m n W i d t h s > < i t e m > < k e y > < s t r i n g > S u p p l i e r C l a s s D e s c r i p t i o n < / s t r i n g > < / k e y > < v a l u e > < i n t > 1 8 9 < / i n t > < / v a l u e > < / i t e m > < i t e m > < k e y > < s t r i n g > S u p p l i e r N a m e < / s t r i n g > < / k e y > < v a l u e > < i n t > 1 2 5 < / i n t > < / v a l u e > < / i t e m > < i t e m > < k e y > < s t r i n g > P u r c h a s e O r d e r N o < / s t r i n g > < / k e y > < v a l u e > < i n t > 1 4 6 < / i n t > < / v a l u e > < / i t e m > < i t e m > < k e y > < s t r i n g > R e q u e s t e d D e l i v e r y D a t e < / s t r i n g > < / k e y > < v a l u e > < i n t > 1 8 4 < / i n t > < / v a l u e > < / i t e m > < i t e m > < k e y > < s t r i n g > R e q u e s t e d D e l i v e r y D o c k < / s t r i n g > < / k e y > < v a l u e > < i n t > 1 8 5 < / i n t > < / v a l u e > < / i t e m > < i t e m > < k e y > < s t r i n g > S u p p l i e r A l l o w a b l e T i m e T o l e r a n c e < / s t r i n g > < / k e y > < v a l u e > < i n t > 2 4 2 < / i n t > < / v a l u e > < / i t e m > < i t e m > < k e y > < s t r i n g > P a r t N u m b e r < / s t r i n g > < / k e y > < v a l u e > < i n t > 1 1 2 < / i n t > < / v a l u e > < / i t e m > < i t e m > < k e y > < s t r i n g > P a r t D e s c r i p t i o n < / s t r i n g > < / k e y > < v a l u e > < i n t > 1 3 1 < / i n t > < / v a l u e > < / i t e m > < i t e m > < k e y > < s t r i n g > Q u a n t i t y O r d e r e d < / s t r i n g > < / k e y > < v a l u e > < i n t > 1 4 1 < / i n t > < / v a l u e > < / i t e m > < i t e m > < k e y > < s t r i n g > U O M D e s c r i p t i o n < / s t r i n g > < / k e y > < v a l u e > < i n t > 1 3 7 < / i n t > < / v a l u e > < / i t e m > < i t e m > < k e y > < s t r i n g > P u r c h a s i n g C o s t < / s t r i n g > < / k e y > < v a l u e > < i n t > 1 3 0 < / i n t > < / v a l u e > < / i t e m > < i t e m > < k e y > < s t r i n g > R e c e i p t D a t e < / s t r i n g > < / k e y > < v a l u e > < i n t > 1 1 2 < / i n t > < / v a l u e > < / i t e m > < i t e m > < k e y > < s t r i n g > R e c e i v i n g D o c k < / s t r i n g > < / k e y > < v a l u e > < i n t > 1 2 6 < / i n t > < / v a l u e > < / i t e m > < i t e m > < k e y > < s t r i n g > Q u a n t i t y R e c e i v e d T o t a l < / s t r i n g > < / k e y > < v a l u e > < i n t > 1 7 6 < / i n t > < / v a l u e > < / i t e m > < i t e m > < k e y > < s t r i n g > Q u a n t i t y S c r a p p e d < / s t r i n g > < / k e y > < v a l u e > < i n t > 1 4 6 < / i n t > < / v a l u e > < / i t e m > < i t e m > < k e y > < s t r i n g > S c r a p R e a s o n < / s t r i n g > < / k e y > < v a l u e > < i n t > 1 1 4 < / i n t > < / v a l u e > < / i t e m > < i t e m > < k e y > < s t r i n g > I n v e n t o r y C l a s s C o d e < / s t r i n g > < / k e y > < v a l u e > < i n t > 1 5 9 < / i n t > < / v a l u e > < / i t e m > < i t e m > < k e y > < s t r i n g > I n v e n t o r y C l a s s D e s c r i p t i o n < / s t r i n g > < / k e y > < v a l u e > < i n t > 1 9 7 < / i n t > < / v a l u e > < / i t e m > < i t e m > < k e y > < s t r i n g > A l l o w a b l e R e c e i v i n g T o l e r a n c e < / s t r i n g > < / k e y > < v a l u e > < i n t > 2 1 9 < / i n t > < / v a l u e > < / i t e m > < i t e m > < k e y > < s t r i n g > L o c a t i o n A c c u r a c y K P I < / s t r i n g > < / k e y > < v a l u e > < i n t > 1 6 1 < / i n t > < / v a l u e > < / i t e m > < i t e m > < k e y > < s t r i n g > Q u a n t i t y A c c u r a c y K P I < / s t r i n g > < / k e y > < v a l u e > < i n t > 1 6 3 < / i n t > < / v a l u e > < / i t e m > < i t e m > < k e y > < s t r i n g > V e n d o r C o m m i t D a t e A c h i e v e m e n t K P I < / s t r i n g > < / k e y > < v a l u e > < i n t > 2 6 2 < / i n t > < / v a l u e > < / i t e m > < i t e m > < k e y > < s t r i n g > R e q u e s t e d D e l i v e r y D a t e   ( M o n t h   I n d e x ) < / s t r i n g > < / k e y > < v a l u e > < i n t > 2 7 6 < / i n t > < / v a l u e > < / i t e m > < i t e m > < k e y > < s t r i n g > R e q u e s t e d D e l i v e r y D a t e   ( M o n t h ) < / s t r i n g > < / k e y > < v a l u e > < i n t > 2 3 8 < / i n t > < / v a l u e > < / i t e m > < i t e m > < k e y > < s t r i n g > I t e m A c c u r a c y K P I < / s t r i n g > < / k e y > < v a l u e > < i n t > 9 1 < / i n t > < / v a l u e > < / i t e m > < i t e m > < k e y > < s t r i n g > D a m a g e F r e e K P I < / s t r i n g > < / k e y > < v a l u e > < i n t > 1 3 4 < / i n t > < / v a l u e > < / i t e m > < i t e m > < k e y > < s t r i n g > D e f e c t F r e e K P I < / s t r i n g > < / k e y > < v a l u e > < i n t > 1 6 2 < / i n t > < / v a l u e > < / i t e m > < / C o l u m n W i d t h s > < C o l u m n D i s p l a y I n d e x > < i t e m > < k e y > < s t r i n g > S u p p l i e r C l a s s D e s c r i p t i o n < / s t r i n g > < / k e y > < v a l u e > < i n t > 0 < / i n t > < / v a l u e > < / i t e m > < i t e m > < k e y > < s t r i n g > S u p p l i e r N a m e < / s t r i n g > < / k e y > < v a l u e > < i n t > 1 < / i n t > < / v a l u e > < / i t e m > < i t e m > < k e y > < s t r i n g > P u r c h a s e O r d e r N o < / s t r i n g > < / k e y > < v a l u e > < i n t > 2 < / i n t > < / v a l u e > < / i t e m > < i t e m > < k e y > < s t r i n g > R e q u e s t e d D e l i v e r y D a t e < / s t r i n g > < / k e y > < v a l u e > < i n t > 3 < / i n t > < / v a l u e > < / i t e m > < i t e m > < k e y > < s t r i n g > R e q u e s t e d D e l i v e r y D o c k < / s t r i n g > < / k e y > < v a l u e > < i n t > 4 < / i n t > < / v a l u e > < / i t e m > < i t e m > < k e y > < s t r i n g > S u p p l i e r A l l o w a b l e T i m e T o l e r a n c e < / s t r i n g > < / k e y > < v a l u e > < i n t > 5 < / i n t > < / v a l u e > < / i t e m > < i t e m > < k e y > < s t r i n g > P a r t N u m b e r < / s t r i n g > < / k e y > < v a l u e > < i n t > 6 < / i n t > < / v a l u e > < / i t e m > < i t e m > < k e y > < s t r i n g > P a r t D e s c r i p t i o n < / s t r i n g > < / k e y > < v a l u e > < i n t > 7 < / i n t > < / v a l u e > < / i t e m > < i t e m > < k e y > < s t r i n g > Q u a n t i t y O r d e r e d < / s t r i n g > < / k e y > < v a l u e > < i n t > 8 < / i n t > < / v a l u e > < / i t e m > < i t e m > < k e y > < s t r i n g > U O M D e s c r i p t i o n < / s t r i n g > < / k e y > < v a l u e > < i n t > 9 < / i n t > < / v a l u e > < / i t e m > < i t e m > < k e y > < s t r i n g > P u r c h a s i n g C o s t < / s t r i n g > < / k e y > < v a l u e > < i n t > 1 0 < / i n t > < / v a l u e > < / i t e m > < i t e m > < k e y > < s t r i n g > R e c e i p t D a t e < / s t r i n g > < / k e y > < v a l u e > < i n t > 1 1 < / i n t > < / v a l u e > < / i t e m > < i t e m > < k e y > < s t r i n g > R e c e i v i n g D o c k < / s t r i n g > < / k e y > < v a l u e > < i n t > 1 2 < / i n t > < / v a l u e > < / i t e m > < i t e m > < k e y > < s t r i n g > Q u a n t i t y R e c e i v e d T o t a l < / s t r i n g > < / k e y > < v a l u e > < i n t > 1 3 < / i n t > < / v a l u e > < / i t e m > < i t e m > < k e y > < s t r i n g > Q u a n t i t y S c r a p p e d < / s t r i n g > < / k e y > < v a l u e > < i n t > 1 4 < / i n t > < / v a l u e > < / i t e m > < i t e m > < k e y > < s t r i n g > S c r a p R e a s o n < / s t r i n g > < / k e y > < v a l u e > < i n t > 1 5 < / i n t > < / v a l u e > < / i t e m > < i t e m > < k e y > < s t r i n g > I n v e n t o r y C l a s s C o d e < / s t r i n g > < / k e y > < v a l u e > < i n t > 1 6 < / i n t > < / v a l u e > < / i t e m > < i t e m > < k e y > < s t r i n g > I n v e n t o r y C l a s s D e s c r i p t i o n < / s t r i n g > < / k e y > < v a l u e > < i n t > 1 7 < / i n t > < / v a l u e > < / i t e m > < i t e m > < k e y > < s t r i n g > A l l o w a b l e R e c e i v i n g T o l e r a n c e < / s t r i n g > < / k e y > < v a l u e > < i n t > 1 8 < / i n t > < / v a l u e > < / i t e m > < i t e m > < k e y > < s t r i n g > L o c a t i o n A c c u r a c y K P I < / s t r i n g > < / k e y > < v a l u e > < i n t > 1 9 < / i n t > < / v a l u e > < / i t e m > < i t e m > < k e y > < s t r i n g > Q u a n t i t y A c c u r a c y K P I < / s t r i n g > < / k e y > < v a l u e > < i n t > 2 0 < / i n t > < / v a l u e > < / i t e m > < i t e m > < k e y > < s t r i n g > V e n d o r C o m m i t D a t e A c h i e v e m e n t K P I < / s t r i n g > < / k e y > < v a l u e > < i n t > 2 1 < / i n t > < / v a l u e > < / i t e m > < i t e m > < k e y > < s t r i n g > R e q u e s t e d D e l i v e r y D a t e   ( M o n t h   I n d e x ) < / s t r i n g > < / k e y > < v a l u e > < i n t > 2 2 < / i n t > < / v a l u e > < / i t e m > < i t e m > < k e y > < s t r i n g > R e q u e s t e d D e l i v e r y D a t e   ( M o n t h ) < / s t r i n g > < / k e y > < v a l u e > < i n t > 2 3 < / i n t > < / v a l u e > < / i t e m > < i t e m > < k e y > < s t r i n g > I t e m A c c u r a c y K P I < / s t r i n g > < / k e y > < v a l u e > < i n t > 2 4 < / i n t > < / v a l u e > < / i t e m > < i t e m > < k e y > < s t r i n g > D a m a g e F r e e K P I < / s t r i n g > < / k e y > < v a l u e > < i n t > 2 5 < / i n t > < / v a l u e > < / i t e m > < i t e m > < k e y > < s t r i n g > D e f e c t F r e e K P I < / s t r i n g > < / k e y > < v a l u e > < i n t > 2 6 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P o w e r P i v o t V e r s i o n " > < C u s t o m C o n t e n t > < ! [ C D A T A [ 2 0 1 5 . 1 3 0 . 1 6 0 5 . 2 0 1 ] ] > < / 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0753629E-A3F6-43C1-932F-B70A766C7407}">
  <ds:schemaRefs>
    <ds:schemaRef ds:uri="http://gemini/pivotcustomization/LinkedTableUpdateMode"/>
  </ds:schemaRefs>
</ds:datastoreItem>
</file>

<file path=customXml/itemProps10.xml><?xml version="1.0" encoding="utf-8"?>
<ds:datastoreItem xmlns:ds="http://schemas.openxmlformats.org/officeDocument/2006/customXml" ds:itemID="{2FC0AF8B-CD54-40AA-8C9C-AFA2917F0F26}">
  <ds:schemaRefs>
    <ds:schemaRef ds:uri="http://gemini/pivotcustomization/RelationshipAutoDetectionEnabled"/>
  </ds:schemaRefs>
</ds:datastoreItem>
</file>

<file path=customXml/itemProps11.xml><?xml version="1.0" encoding="utf-8"?>
<ds:datastoreItem xmlns:ds="http://schemas.openxmlformats.org/officeDocument/2006/customXml" ds:itemID="{A9D6A555-BB62-4B0F-8244-B60979CD2181}">
  <ds:schemaRefs>
    <ds:schemaRef ds:uri="http://gemini/pivotcustomization/ClientWindowXML"/>
  </ds:schemaRefs>
</ds:datastoreItem>
</file>

<file path=customXml/itemProps12.xml><?xml version="1.0" encoding="utf-8"?>
<ds:datastoreItem xmlns:ds="http://schemas.openxmlformats.org/officeDocument/2006/customXml" ds:itemID="{A312889F-5267-41C7-9981-E53033A4CD0E}">
  <ds:schemaRefs>
    <ds:schemaRef ds:uri="http://gemini/pivotcustomization/MeasureGridState"/>
  </ds:schemaRefs>
</ds:datastoreItem>
</file>

<file path=customXml/itemProps13.xml><?xml version="1.0" encoding="utf-8"?>
<ds:datastoreItem xmlns:ds="http://schemas.openxmlformats.org/officeDocument/2006/customXml" ds:itemID="{07078DE8-05D2-4D50-8DE0-9D3CE376AF33}">
  <ds:schemaRefs>
    <ds:schemaRef ds:uri="http://gemini/pivotcustomization/TableWidget"/>
  </ds:schemaRefs>
</ds:datastoreItem>
</file>

<file path=customXml/itemProps14.xml><?xml version="1.0" encoding="utf-8"?>
<ds:datastoreItem xmlns:ds="http://schemas.openxmlformats.org/officeDocument/2006/customXml" ds:itemID="{9DBE3B11-0046-46EA-B273-BD9FE69BC37C}">
  <ds:schemaRefs>
    <ds:schemaRef ds:uri="http://gemini/pivotcustomization/IsSandboxEmbedded"/>
  </ds:schemaRefs>
</ds:datastoreItem>
</file>

<file path=customXml/itemProps15.xml><?xml version="1.0" encoding="utf-8"?>
<ds:datastoreItem xmlns:ds="http://schemas.openxmlformats.org/officeDocument/2006/customXml" ds:itemID="{FB28A677-E1A7-49C1-A102-F3D2F632C6B7}">
  <ds:schemaRefs>
    <ds:schemaRef ds:uri="http://gemini/pivotcustomization/ShowImplicitMeasures"/>
  </ds:schemaRefs>
</ds:datastoreItem>
</file>

<file path=customXml/itemProps16.xml><?xml version="1.0" encoding="utf-8"?>
<ds:datastoreItem xmlns:ds="http://schemas.openxmlformats.org/officeDocument/2006/customXml" ds:itemID="{490A813B-B0E0-4E85-9DD0-75499EFD7F54}">
  <ds:schemaRefs>
    <ds:schemaRef ds:uri="http://schemas.microsoft.com/DataMashup"/>
  </ds:schemaRefs>
</ds:datastoreItem>
</file>

<file path=customXml/itemProps17.xml><?xml version="1.0" encoding="utf-8"?>
<ds:datastoreItem xmlns:ds="http://schemas.openxmlformats.org/officeDocument/2006/customXml" ds:itemID="{E08FD032-1D77-467F-A039-8DDE2B79F808}">
  <ds:schemaRefs>
    <ds:schemaRef ds:uri="http://gemini/pivotcustomization/SandboxNonEmpty"/>
  </ds:schemaRefs>
</ds:datastoreItem>
</file>

<file path=customXml/itemProps2.xml><?xml version="1.0" encoding="utf-8"?>
<ds:datastoreItem xmlns:ds="http://schemas.openxmlformats.org/officeDocument/2006/customXml" ds:itemID="{AE5D8342-6808-4207-B0DE-FCEFC3BA749D}">
  <ds:schemaRefs>
    <ds:schemaRef ds:uri="http://gemini/pivotcustomization/ErrorCache"/>
  </ds:schemaRefs>
</ds:datastoreItem>
</file>

<file path=customXml/itemProps3.xml><?xml version="1.0" encoding="utf-8"?>
<ds:datastoreItem xmlns:ds="http://schemas.openxmlformats.org/officeDocument/2006/customXml" ds:itemID="{61B8F779-D687-4E36-BAC7-F4F16360A2BF}">
  <ds:schemaRefs>
    <ds:schemaRef ds:uri="http://gemini/pivotcustomization/FormulaBarState"/>
  </ds:schemaRefs>
</ds:datastoreItem>
</file>

<file path=customXml/itemProps4.xml><?xml version="1.0" encoding="utf-8"?>
<ds:datastoreItem xmlns:ds="http://schemas.openxmlformats.org/officeDocument/2006/customXml" ds:itemID="{7FDD8D54-A11C-4C54-A206-A7F1BD59D050}">
  <ds:schemaRefs>
    <ds:schemaRef ds:uri="http://gemini/pivotcustomization/ManualCalcMode"/>
  </ds:schemaRefs>
</ds:datastoreItem>
</file>

<file path=customXml/itemProps5.xml><?xml version="1.0" encoding="utf-8"?>
<ds:datastoreItem xmlns:ds="http://schemas.openxmlformats.org/officeDocument/2006/customXml" ds:itemID="{8F38783E-AA49-4459-B600-E4F9AC3083EB}">
  <ds:schemaRefs>
    <ds:schemaRef ds:uri="http://gemini/pivotcustomization/Diagrams"/>
  </ds:schemaRefs>
</ds:datastoreItem>
</file>

<file path=customXml/itemProps6.xml><?xml version="1.0" encoding="utf-8"?>
<ds:datastoreItem xmlns:ds="http://schemas.openxmlformats.org/officeDocument/2006/customXml" ds:itemID="{56819150-DF7B-4359-9B24-2D26810B653E}">
  <ds:schemaRefs>
    <ds:schemaRef ds:uri="http://gemini/pivotcustomization/TableOrder"/>
  </ds:schemaRefs>
</ds:datastoreItem>
</file>

<file path=customXml/itemProps7.xml><?xml version="1.0" encoding="utf-8"?>
<ds:datastoreItem xmlns:ds="http://schemas.openxmlformats.org/officeDocument/2006/customXml" ds:itemID="{CBB287D1-8450-4A98-907C-C27B37F77A18}">
  <ds:schemaRefs>
    <ds:schemaRef ds:uri="http://gemini/pivotcustomization/TableXML_ExportQuery1"/>
  </ds:schemaRefs>
</ds:datastoreItem>
</file>

<file path=customXml/itemProps8.xml><?xml version="1.0" encoding="utf-8"?>
<ds:datastoreItem xmlns:ds="http://schemas.openxmlformats.org/officeDocument/2006/customXml" ds:itemID="{C2EB3667-84EC-46B8-A63D-E004BAEE37B0}">
  <ds:schemaRefs>
    <ds:schemaRef ds:uri="http://gemini/pivotcustomization/PowerPivotVersion"/>
  </ds:schemaRefs>
</ds:datastoreItem>
</file>

<file path=customXml/itemProps9.xml><?xml version="1.0" encoding="utf-8"?>
<ds:datastoreItem xmlns:ds="http://schemas.openxmlformats.org/officeDocument/2006/customXml" ds:itemID="{DB61C33B-B799-4AFF-A166-58BFEB3966F6}">
  <ds:schemaRefs>
    <ds:schemaRef ds:uri="http://gemini/pivotcustomization/ShowHidde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Data</vt:lpstr>
      <vt:lpstr>DataQualityAudit</vt:lpstr>
      <vt:lpstr>MetricDevelopment</vt:lpstr>
      <vt:lpstr>LocationAccuracyKPI</vt:lpstr>
      <vt:lpstr>QuantityAccuracyKPI</vt:lpstr>
      <vt:lpstr>VendorCommitDateAchievementKPI</vt:lpstr>
      <vt:lpstr>ItemAccuracyKPI</vt:lpstr>
      <vt:lpstr>DefectFreeConformanceKPI</vt:lpstr>
      <vt:lpstr>DamageFreeConformanceKPI</vt:lpstr>
      <vt:lpstr>ReliabilityScorecard</vt:lpstr>
      <vt:lpstr>Customer_ID</vt:lpstr>
      <vt:lpstr>InventoryClassCode</vt:lpstr>
      <vt:lpstr>Product_ID</vt:lpstr>
      <vt:lpstr>Region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Blessing</dc:creator>
  <cp:keywords/>
  <dc:description/>
  <cp:lastModifiedBy>Blessing Igoboye</cp:lastModifiedBy>
  <cp:revision/>
  <dcterms:created xsi:type="dcterms:W3CDTF">2021-04-09T20:40:08Z</dcterms:created>
  <dcterms:modified xsi:type="dcterms:W3CDTF">2022-12-16T20:59:11Z</dcterms:modified>
  <cp:category/>
  <cp:contentStatus/>
</cp:coreProperties>
</file>