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 firstSheet="1" activeTab="5"/>
  </bookViews>
  <sheets>
    <sheet name="Inverse kinematic" sheetId="1" r:id="rId1"/>
    <sheet name="Linear path" sheetId="2" r:id="rId2"/>
    <sheet name="XZ circle Y linear path" sheetId="3" r:id="rId3"/>
    <sheet name="ZX elliptical Y sinus path" sheetId="4" r:id="rId4"/>
    <sheet name="Лист5" sheetId="5" r:id="rId5"/>
    <sheet name="Exp" sheetId="6" r:id="rId6"/>
  </sheet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2" i="6" l="1"/>
  <c r="D15" i="5"/>
  <c r="C21" i="5" s="1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41" i="5"/>
  <c r="W37" i="5"/>
  <c r="Q37" i="5"/>
  <c r="E35" i="4"/>
  <c r="C33" i="4"/>
  <c r="C32" i="4"/>
  <c r="E27" i="4"/>
  <c r="C25" i="4"/>
  <c r="C24" i="4"/>
  <c r="C21" i="4"/>
  <c r="E19" i="4"/>
  <c r="C17" i="4"/>
  <c r="C16" i="4"/>
  <c r="C14" i="4"/>
  <c r="H12" i="4"/>
  <c r="C12" i="4"/>
  <c r="H11" i="4"/>
  <c r="D11" i="4"/>
  <c r="C11" i="4"/>
  <c r="H10" i="4"/>
  <c r="E38" i="4" s="1"/>
  <c r="C10" i="4"/>
  <c r="E9" i="4"/>
  <c r="C9" i="4"/>
  <c r="D8" i="4"/>
  <c r="E7" i="4"/>
  <c r="C7" i="4"/>
  <c r="D6" i="4"/>
  <c r="C6" i="4"/>
  <c r="E5" i="4"/>
  <c r="C5" i="4"/>
  <c r="E4" i="4"/>
  <c r="E3" i="4"/>
  <c r="D3" i="4"/>
  <c r="C3" i="4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I14" i="3"/>
  <c r="E14" i="3"/>
  <c r="E13" i="3"/>
  <c r="J12" i="3"/>
  <c r="I12" i="3"/>
  <c r="E12" i="3"/>
  <c r="J11" i="3"/>
  <c r="C37" i="3" s="1"/>
  <c r="I11" i="3"/>
  <c r="E11" i="3"/>
  <c r="C11" i="3"/>
  <c r="I10" i="3"/>
  <c r="E10" i="3"/>
  <c r="E9" i="3"/>
  <c r="C9" i="3"/>
  <c r="E8" i="3"/>
  <c r="C8" i="3"/>
  <c r="E7" i="3"/>
  <c r="E6" i="3"/>
  <c r="E5" i="3"/>
  <c r="C5" i="3"/>
  <c r="E4" i="3"/>
  <c r="C4" i="3"/>
  <c r="E3" i="3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J8" i="1"/>
  <c r="I8" i="1"/>
  <c r="H4" i="1"/>
  <c r="I4" i="1" s="1"/>
  <c r="C13" i="1" s="1"/>
  <c r="G4" i="1"/>
  <c r="F4" i="1"/>
  <c r="K4" i="1" s="1"/>
  <c r="N4" i="1" s="1"/>
  <c r="E4" i="1"/>
  <c r="J4" i="1" s="1"/>
  <c r="M4" i="1" s="1"/>
  <c r="E15" i="6" l="1"/>
  <c r="E19" i="6"/>
  <c r="F19" i="6" s="1"/>
  <c r="C18" i="5"/>
  <c r="D37" i="5"/>
  <c r="E37" i="5" s="1"/>
  <c r="E23" i="6"/>
  <c r="F23" i="6" s="1"/>
  <c r="E24" i="6"/>
  <c r="F24" i="6" s="1"/>
  <c r="E21" i="6"/>
  <c r="F21" i="6" s="1"/>
  <c r="E20" i="6"/>
  <c r="F20" i="6" s="1"/>
  <c r="E22" i="6"/>
  <c r="F22" i="6" s="1"/>
  <c r="E16" i="6"/>
  <c r="E14" i="6"/>
  <c r="E17" i="6"/>
  <c r="E13" i="6"/>
  <c r="E18" i="6"/>
  <c r="K37" i="5"/>
  <c r="L37" i="5" s="1"/>
  <c r="D36" i="5"/>
  <c r="K36" i="5"/>
  <c r="E8" i="1"/>
  <c r="F8" i="1" s="1"/>
  <c r="G8" i="1"/>
  <c r="L4" i="1"/>
  <c r="C15" i="3"/>
  <c r="C17" i="3"/>
  <c r="H18" i="3"/>
  <c r="C20" i="3"/>
  <c r="C21" i="3"/>
  <c r="C24" i="3"/>
  <c r="C25" i="3"/>
  <c r="C28" i="3"/>
  <c r="C29" i="3"/>
  <c r="C32" i="3"/>
  <c r="C33" i="3"/>
  <c r="C36" i="3"/>
  <c r="D36" i="4"/>
  <c r="D32" i="4"/>
  <c r="D28" i="4"/>
  <c r="D24" i="4"/>
  <c r="D20" i="4"/>
  <c r="D16" i="4"/>
  <c r="D9" i="4"/>
  <c r="D5" i="4"/>
  <c r="D39" i="4"/>
  <c r="D35" i="4"/>
  <c r="D31" i="4"/>
  <c r="D27" i="4"/>
  <c r="D23" i="4"/>
  <c r="D19" i="4"/>
  <c r="D15" i="4"/>
  <c r="D14" i="4"/>
  <c r="D22" i="4"/>
  <c r="D30" i="4"/>
  <c r="D38" i="4"/>
  <c r="E8" i="4"/>
  <c r="D10" i="4"/>
  <c r="C39" i="4"/>
  <c r="C35" i="4"/>
  <c r="C31" i="4"/>
  <c r="C27" i="4"/>
  <c r="C23" i="4"/>
  <c r="C19" i="4"/>
  <c r="C15" i="4"/>
  <c r="C8" i="4"/>
  <c r="C4" i="4"/>
  <c r="C38" i="4"/>
  <c r="C34" i="4"/>
  <c r="C30" i="4"/>
  <c r="C26" i="4"/>
  <c r="C22" i="4"/>
  <c r="C18" i="4"/>
  <c r="C13" i="4"/>
  <c r="E14" i="4"/>
  <c r="D17" i="4"/>
  <c r="C20" i="4"/>
  <c r="E22" i="4"/>
  <c r="D25" i="4"/>
  <c r="C28" i="4"/>
  <c r="E30" i="4"/>
  <c r="D33" i="4"/>
  <c r="C36" i="4"/>
  <c r="I18" i="3"/>
  <c r="C22" i="3"/>
  <c r="C26" i="3"/>
  <c r="C30" i="3"/>
  <c r="C34" i="3"/>
  <c r="C38" i="3"/>
  <c r="C6" i="3"/>
  <c r="C10" i="3"/>
  <c r="C12" i="3"/>
  <c r="C39" i="3"/>
  <c r="C35" i="3"/>
  <c r="C31" i="3"/>
  <c r="C27" i="3"/>
  <c r="C23" i="3"/>
  <c r="C16" i="3"/>
  <c r="C13" i="3"/>
  <c r="I16" i="3"/>
  <c r="C19" i="3"/>
  <c r="D7" i="4"/>
  <c r="E37" i="4"/>
  <c r="E33" i="4"/>
  <c r="E29" i="4"/>
  <c r="E25" i="4"/>
  <c r="E21" i="4"/>
  <c r="E17" i="4"/>
  <c r="E13" i="4"/>
  <c r="E12" i="4"/>
  <c r="E11" i="4"/>
  <c r="E10" i="4"/>
  <c r="E6" i="4"/>
  <c r="E36" i="4"/>
  <c r="E32" i="4"/>
  <c r="E28" i="4"/>
  <c r="E24" i="4"/>
  <c r="E20" i="4"/>
  <c r="E16" i="4"/>
  <c r="D13" i="4"/>
  <c r="E15" i="4"/>
  <c r="D18" i="4"/>
  <c r="E23" i="4"/>
  <c r="D26" i="4"/>
  <c r="C29" i="4"/>
  <c r="E31" i="4"/>
  <c r="D34" i="4"/>
  <c r="C37" i="4"/>
  <c r="E39" i="4"/>
  <c r="C18" i="3"/>
  <c r="C3" i="3"/>
  <c r="C7" i="3"/>
  <c r="C14" i="3"/>
  <c r="I19" i="3"/>
  <c r="D4" i="4"/>
  <c r="D12" i="4"/>
  <c r="E18" i="4"/>
  <c r="D21" i="4"/>
  <c r="E26" i="4"/>
  <c r="D29" i="4"/>
  <c r="E34" i="4"/>
  <c r="D37" i="4"/>
  <c r="E25" i="6" l="1"/>
  <c r="E26" i="6" s="1"/>
  <c r="D16" i="5"/>
  <c r="C23" i="5" s="1"/>
  <c r="D38" i="5" s="1"/>
  <c r="H19" i="3"/>
  <c r="H8" i="1"/>
  <c r="K8" i="1"/>
  <c r="N39" i="3"/>
  <c r="N35" i="3"/>
  <c r="N31" i="3"/>
  <c r="N27" i="3"/>
  <c r="N23" i="3"/>
  <c r="N19" i="3"/>
  <c r="N13" i="3"/>
  <c r="N11" i="3"/>
  <c r="N36" i="3"/>
  <c r="N32" i="3"/>
  <c r="N28" i="3"/>
  <c r="N24" i="3"/>
  <c r="N20" i="3"/>
  <c r="N16" i="3"/>
  <c r="N15" i="3"/>
  <c r="N14" i="3"/>
  <c r="N12" i="3"/>
  <c r="N10" i="3"/>
  <c r="N7" i="3"/>
  <c r="N3" i="3"/>
  <c r="N6" i="3"/>
  <c r="N18" i="3"/>
  <c r="N9" i="3"/>
  <c r="N5" i="3"/>
  <c r="N38" i="3"/>
  <c r="N37" i="3"/>
  <c r="N34" i="3"/>
  <c r="N33" i="3"/>
  <c r="N30" i="3"/>
  <c r="N29" i="3"/>
  <c r="N26" i="3"/>
  <c r="N25" i="3"/>
  <c r="N22" i="3"/>
  <c r="N21" i="3"/>
  <c r="N17" i="3"/>
  <c r="N8" i="3"/>
  <c r="N4" i="3"/>
  <c r="C33" i="6" l="1"/>
  <c r="L33" i="6"/>
  <c r="F34" i="6"/>
  <c r="C35" i="6"/>
  <c r="I35" i="6"/>
  <c r="R35" i="6"/>
  <c r="R36" i="6"/>
  <c r="O37" i="6"/>
  <c r="C38" i="6"/>
  <c r="L38" i="6"/>
  <c r="L39" i="6"/>
  <c r="I40" i="6"/>
  <c r="O40" i="6"/>
  <c r="F41" i="6"/>
  <c r="F42" i="6"/>
  <c r="C43" i="6"/>
  <c r="I43" i="6"/>
  <c r="R43" i="6"/>
  <c r="R44" i="6"/>
  <c r="O45" i="6"/>
  <c r="C46" i="6"/>
  <c r="L46" i="6"/>
  <c r="L47" i="6"/>
  <c r="I48" i="6"/>
  <c r="O48" i="6"/>
  <c r="F49" i="6"/>
  <c r="F50" i="6"/>
  <c r="C51" i="6"/>
  <c r="I51" i="6"/>
  <c r="R51" i="6"/>
  <c r="L52" i="6"/>
  <c r="F33" i="6"/>
  <c r="R33" i="6"/>
  <c r="R34" i="6"/>
  <c r="O35" i="6"/>
  <c r="C36" i="6"/>
  <c r="L36" i="6"/>
  <c r="L37" i="6"/>
  <c r="I38" i="6"/>
  <c r="O38" i="6"/>
  <c r="F39" i="6"/>
  <c r="F40" i="6"/>
  <c r="C41" i="6"/>
  <c r="I41" i="6"/>
  <c r="R41" i="6"/>
  <c r="R42" i="6"/>
  <c r="O43" i="6"/>
  <c r="C44" i="6"/>
  <c r="L44" i="6"/>
  <c r="L45" i="6"/>
  <c r="I46" i="6"/>
  <c r="O46" i="6"/>
  <c r="F47" i="6"/>
  <c r="F48" i="6"/>
  <c r="C49" i="6"/>
  <c r="I49" i="6"/>
  <c r="R49" i="6"/>
  <c r="R50" i="6"/>
  <c r="O51" i="6"/>
  <c r="C52" i="6"/>
  <c r="I52" i="6"/>
  <c r="O52" i="6"/>
  <c r="I33" i="6"/>
  <c r="C34" i="6"/>
  <c r="L34" i="6"/>
  <c r="L35" i="6"/>
  <c r="I36" i="6"/>
  <c r="O36" i="6"/>
  <c r="F37" i="6"/>
  <c r="F38" i="6"/>
  <c r="C39" i="6"/>
  <c r="I39" i="6"/>
  <c r="R39" i="6"/>
  <c r="R40" i="6"/>
  <c r="O41" i="6"/>
  <c r="C42" i="6"/>
  <c r="L42" i="6"/>
  <c r="L43" i="6"/>
  <c r="I44" i="6"/>
  <c r="O44" i="6"/>
  <c r="F45" i="6"/>
  <c r="F46" i="6"/>
  <c r="C47" i="6"/>
  <c r="I47" i="6"/>
  <c r="R47" i="6"/>
  <c r="R48" i="6"/>
  <c r="O49" i="6"/>
  <c r="C50" i="6"/>
  <c r="L50" i="6"/>
  <c r="L51" i="6"/>
  <c r="F52" i="6"/>
  <c r="R52" i="6"/>
  <c r="O33" i="6"/>
  <c r="I34" i="6"/>
  <c r="O34" i="6"/>
  <c r="F35" i="6"/>
  <c r="F36" i="6"/>
  <c r="C37" i="6"/>
  <c r="I37" i="6"/>
  <c r="R37" i="6"/>
  <c r="R38" i="6"/>
  <c r="O39" i="6"/>
  <c r="C40" i="6"/>
  <c r="L40" i="6"/>
  <c r="L41" i="6"/>
  <c r="I42" i="6"/>
  <c r="O42" i="6"/>
  <c r="F43" i="6"/>
  <c r="F44" i="6"/>
  <c r="C45" i="6"/>
  <c r="I45" i="6"/>
  <c r="R45" i="6"/>
  <c r="R46" i="6"/>
  <c r="O47" i="6"/>
  <c r="C48" i="6"/>
  <c r="L48" i="6"/>
  <c r="L49" i="6"/>
  <c r="I50" i="6"/>
  <c r="O50" i="6"/>
  <c r="F51" i="6"/>
  <c r="R32" i="6"/>
  <c r="C32" i="6"/>
  <c r="D32" i="6" s="1"/>
  <c r="O32" i="6"/>
  <c r="F32" i="6"/>
  <c r="L32" i="6"/>
  <c r="I32" i="6"/>
  <c r="D41" i="5"/>
  <c r="D45" i="5"/>
  <c r="D49" i="5"/>
  <c r="D53" i="5"/>
  <c r="D57" i="5"/>
  <c r="D61" i="5"/>
  <c r="D65" i="5"/>
  <c r="D69" i="5"/>
  <c r="D73" i="5"/>
  <c r="D77" i="5"/>
  <c r="D81" i="5"/>
  <c r="D85" i="5"/>
  <c r="D89" i="5"/>
  <c r="D93" i="5"/>
  <c r="D97" i="5"/>
  <c r="D101" i="5"/>
  <c r="D105" i="5"/>
  <c r="D109" i="5"/>
  <c r="D113" i="5"/>
  <c r="D117" i="5"/>
  <c r="D121" i="5"/>
  <c r="D125" i="5"/>
  <c r="D129" i="5"/>
  <c r="D133" i="5"/>
  <c r="D137" i="5"/>
  <c r="D141" i="5"/>
  <c r="D42" i="5"/>
  <c r="D46" i="5"/>
  <c r="D50" i="5"/>
  <c r="D54" i="5"/>
  <c r="D58" i="5"/>
  <c r="D62" i="5"/>
  <c r="D66" i="5"/>
  <c r="D70" i="5"/>
  <c r="D74" i="5"/>
  <c r="D78" i="5"/>
  <c r="D82" i="5"/>
  <c r="D86" i="5"/>
  <c r="D90" i="5"/>
  <c r="D94" i="5"/>
  <c r="D98" i="5"/>
  <c r="D102" i="5"/>
  <c r="D106" i="5"/>
  <c r="D110" i="5"/>
  <c r="D114" i="5"/>
  <c r="D118" i="5"/>
  <c r="D122" i="5"/>
  <c r="D126" i="5"/>
  <c r="D130" i="5"/>
  <c r="D134" i="5"/>
  <c r="D138" i="5"/>
  <c r="D43" i="5"/>
  <c r="D47" i="5"/>
  <c r="D51" i="5"/>
  <c r="D55" i="5"/>
  <c r="D59" i="5"/>
  <c r="D63" i="5"/>
  <c r="D67" i="5"/>
  <c r="D71" i="5"/>
  <c r="D75" i="5"/>
  <c r="D79" i="5"/>
  <c r="D83" i="5"/>
  <c r="D87" i="5"/>
  <c r="D91" i="5"/>
  <c r="D95" i="5"/>
  <c r="D99" i="5"/>
  <c r="D103" i="5"/>
  <c r="D107" i="5"/>
  <c r="D111" i="5"/>
  <c r="D115" i="5"/>
  <c r="D119" i="5"/>
  <c r="D123" i="5"/>
  <c r="D127" i="5"/>
  <c r="D131" i="5"/>
  <c r="D135" i="5"/>
  <c r="D139" i="5"/>
  <c r="D44" i="5"/>
  <c r="D48" i="5"/>
  <c r="D52" i="5"/>
  <c r="D56" i="5"/>
  <c r="D60" i="5"/>
  <c r="D64" i="5"/>
  <c r="D68" i="5"/>
  <c r="D72" i="5"/>
  <c r="D76" i="5"/>
  <c r="D80" i="5"/>
  <c r="D84" i="5"/>
  <c r="D88" i="5"/>
  <c r="D92" i="5"/>
  <c r="D96" i="5"/>
  <c r="D100" i="5"/>
  <c r="D104" i="5"/>
  <c r="D108" i="5"/>
  <c r="D112" i="5"/>
  <c r="D116" i="5"/>
  <c r="D120" i="5"/>
  <c r="D124" i="5"/>
  <c r="D128" i="5"/>
  <c r="D132" i="5"/>
  <c r="D136" i="5"/>
  <c r="D140" i="5"/>
  <c r="F26" i="6"/>
  <c r="K38" i="5"/>
  <c r="D23" i="5"/>
  <c r="D29" i="3"/>
  <c r="F29" i="3"/>
  <c r="F10" i="3"/>
  <c r="D10" i="3"/>
  <c r="F19" i="3"/>
  <c r="D19" i="3"/>
  <c r="D4" i="3"/>
  <c r="F4" i="3"/>
  <c r="D21" i="3"/>
  <c r="F21" i="3"/>
  <c r="D18" i="3"/>
  <c r="F18" i="3"/>
  <c r="D32" i="3"/>
  <c r="F32" i="3"/>
  <c r="F22" i="3"/>
  <c r="D22" i="3"/>
  <c r="F38" i="3"/>
  <c r="D38" i="3"/>
  <c r="F12" i="3"/>
  <c r="D12" i="3"/>
  <c r="D36" i="3"/>
  <c r="F36" i="3"/>
  <c r="D23" i="3"/>
  <c r="F23" i="3"/>
  <c r="D39" i="3"/>
  <c r="F39" i="3"/>
  <c r="D8" i="3"/>
  <c r="F8" i="3"/>
  <c r="D25" i="3"/>
  <c r="F25" i="3"/>
  <c r="D33" i="3"/>
  <c r="F33" i="3"/>
  <c r="D5" i="3"/>
  <c r="F5" i="3"/>
  <c r="F3" i="3"/>
  <c r="D3" i="3"/>
  <c r="D14" i="3"/>
  <c r="F14" i="3"/>
  <c r="D24" i="3"/>
  <c r="F24" i="3"/>
  <c r="D11" i="3"/>
  <c r="F11" i="3"/>
  <c r="D27" i="3"/>
  <c r="F27" i="3"/>
  <c r="D37" i="3"/>
  <c r="F37" i="3"/>
  <c r="D16" i="3"/>
  <c r="F16" i="3"/>
  <c r="D35" i="3"/>
  <c r="F35" i="3"/>
  <c r="L8" i="1"/>
  <c r="M8" i="1" s="1"/>
  <c r="C14" i="1" s="1"/>
  <c r="N8" i="1"/>
  <c r="O8" i="1" s="1"/>
  <c r="C15" i="1" s="1"/>
  <c r="D30" i="3"/>
  <c r="F30" i="3"/>
  <c r="F6" i="3"/>
  <c r="D6" i="3"/>
  <c r="D20" i="3"/>
  <c r="F20" i="3"/>
  <c r="D17" i="3"/>
  <c r="F17" i="3"/>
  <c r="F26" i="3"/>
  <c r="D26" i="3"/>
  <c r="D34" i="3"/>
  <c r="F34" i="3"/>
  <c r="D9" i="3"/>
  <c r="F9" i="3"/>
  <c r="F7" i="3"/>
  <c r="D7" i="3"/>
  <c r="D15" i="3"/>
  <c r="F15" i="3"/>
  <c r="D28" i="3"/>
  <c r="F28" i="3"/>
  <c r="F13" i="3"/>
  <c r="D13" i="3"/>
  <c r="D31" i="3"/>
  <c r="F31" i="3"/>
  <c r="P47" i="6" l="1"/>
  <c r="Q47" i="6"/>
  <c r="Q39" i="6"/>
  <c r="P39" i="6"/>
  <c r="J34" i="6"/>
  <c r="K34" i="6"/>
  <c r="M50" i="6"/>
  <c r="N50" i="6"/>
  <c r="G45" i="6"/>
  <c r="H45" i="6"/>
  <c r="S39" i="6"/>
  <c r="T39" i="6"/>
  <c r="Q52" i="6"/>
  <c r="P52" i="6"/>
  <c r="G48" i="6"/>
  <c r="H48" i="6"/>
  <c r="T42" i="6"/>
  <c r="S42" i="6"/>
  <c r="N37" i="6"/>
  <c r="M37" i="6"/>
  <c r="S34" i="6"/>
  <c r="T34" i="6"/>
  <c r="D51" i="6"/>
  <c r="E51" i="6"/>
  <c r="K48" i="6"/>
  <c r="J48" i="6"/>
  <c r="Q45" i="6"/>
  <c r="P45" i="6"/>
  <c r="D43" i="6"/>
  <c r="E43" i="6"/>
  <c r="D35" i="6"/>
  <c r="E35" i="6"/>
  <c r="M49" i="6"/>
  <c r="N49" i="6"/>
  <c r="T46" i="6"/>
  <c r="S46" i="6"/>
  <c r="G44" i="6"/>
  <c r="H44" i="6"/>
  <c r="M41" i="6"/>
  <c r="N41" i="6"/>
  <c r="T38" i="6"/>
  <c r="S38" i="6"/>
  <c r="G36" i="6"/>
  <c r="H36" i="6"/>
  <c r="P33" i="6"/>
  <c r="Q33" i="6"/>
  <c r="S52" i="6"/>
  <c r="T52" i="6"/>
  <c r="E50" i="6"/>
  <c r="D50" i="6"/>
  <c r="K47" i="6"/>
  <c r="J47" i="6"/>
  <c r="Q44" i="6"/>
  <c r="P44" i="6"/>
  <c r="E42" i="6"/>
  <c r="D42" i="6"/>
  <c r="K39" i="6"/>
  <c r="J39" i="6"/>
  <c r="Q36" i="6"/>
  <c r="P36" i="6"/>
  <c r="E34" i="6"/>
  <c r="D34" i="6"/>
  <c r="J52" i="6"/>
  <c r="K52" i="6"/>
  <c r="S49" i="6"/>
  <c r="T49" i="6"/>
  <c r="G47" i="6"/>
  <c r="H47" i="6"/>
  <c r="M44" i="6"/>
  <c r="N44" i="6"/>
  <c r="S41" i="6"/>
  <c r="T41" i="6"/>
  <c r="G39" i="6"/>
  <c r="H39" i="6"/>
  <c r="M36" i="6"/>
  <c r="N36" i="6"/>
  <c r="S33" i="6"/>
  <c r="T33" i="6"/>
  <c r="M52" i="6"/>
  <c r="N52" i="6"/>
  <c r="H50" i="6"/>
  <c r="G50" i="6"/>
  <c r="M47" i="6"/>
  <c r="N47" i="6"/>
  <c r="T44" i="6"/>
  <c r="S44" i="6"/>
  <c r="H42" i="6"/>
  <c r="G42" i="6"/>
  <c r="N39" i="6"/>
  <c r="M39" i="6"/>
  <c r="S36" i="6"/>
  <c r="T36" i="6"/>
  <c r="H34" i="6"/>
  <c r="G34" i="6"/>
  <c r="D45" i="6"/>
  <c r="E45" i="6"/>
  <c r="E37" i="6"/>
  <c r="D37" i="6"/>
  <c r="M42" i="6"/>
  <c r="N42" i="6"/>
  <c r="M34" i="6"/>
  <c r="N34" i="6"/>
  <c r="S50" i="6"/>
  <c r="T50" i="6"/>
  <c r="G40" i="6"/>
  <c r="H40" i="6"/>
  <c r="J40" i="6"/>
  <c r="K40" i="6"/>
  <c r="G51" i="6"/>
  <c r="H51" i="6"/>
  <c r="M48" i="6"/>
  <c r="N48" i="6"/>
  <c r="S45" i="6"/>
  <c r="T45" i="6"/>
  <c r="G43" i="6"/>
  <c r="H43" i="6"/>
  <c r="M40" i="6"/>
  <c r="N40" i="6"/>
  <c r="S37" i="6"/>
  <c r="T37" i="6"/>
  <c r="G35" i="6"/>
  <c r="H35" i="6"/>
  <c r="H52" i="6"/>
  <c r="G52" i="6"/>
  <c r="Q49" i="6"/>
  <c r="P49" i="6"/>
  <c r="D47" i="6"/>
  <c r="E47" i="6"/>
  <c r="J44" i="6"/>
  <c r="K44" i="6"/>
  <c r="Q41" i="6"/>
  <c r="P41" i="6"/>
  <c r="D39" i="6"/>
  <c r="E39" i="6"/>
  <c r="J36" i="6"/>
  <c r="K36" i="6"/>
  <c r="K33" i="6"/>
  <c r="J33" i="6"/>
  <c r="E52" i="6"/>
  <c r="D52" i="6"/>
  <c r="K49" i="6"/>
  <c r="J49" i="6"/>
  <c r="Q46" i="6"/>
  <c r="P46" i="6"/>
  <c r="E44" i="6"/>
  <c r="D44" i="6"/>
  <c r="K41" i="6"/>
  <c r="J41" i="6"/>
  <c r="Q38" i="6"/>
  <c r="P38" i="6"/>
  <c r="E36" i="6"/>
  <c r="D36" i="6"/>
  <c r="G33" i="6"/>
  <c r="H33" i="6"/>
  <c r="T51" i="6"/>
  <c r="S51" i="6"/>
  <c r="G49" i="6"/>
  <c r="H49" i="6"/>
  <c r="M46" i="6"/>
  <c r="N46" i="6"/>
  <c r="S43" i="6"/>
  <c r="T43" i="6"/>
  <c r="G41" i="6"/>
  <c r="H41" i="6"/>
  <c r="M38" i="6"/>
  <c r="N38" i="6"/>
  <c r="S35" i="6"/>
  <c r="T35" i="6"/>
  <c r="M33" i="6"/>
  <c r="N33" i="6"/>
  <c r="K50" i="6"/>
  <c r="J50" i="6"/>
  <c r="J42" i="6"/>
  <c r="K42" i="6"/>
  <c r="S47" i="6"/>
  <c r="T47" i="6"/>
  <c r="G37" i="6"/>
  <c r="H37" i="6"/>
  <c r="N45" i="6"/>
  <c r="M45" i="6"/>
  <c r="Q37" i="6"/>
  <c r="P37" i="6"/>
  <c r="Q50" i="6"/>
  <c r="P50" i="6"/>
  <c r="E48" i="6"/>
  <c r="D48" i="6"/>
  <c r="K45" i="6"/>
  <c r="J45" i="6"/>
  <c r="Q42" i="6"/>
  <c r="P42" i="6"/>
  <c r="E40" i="6"/>
  <c r="D40" i="6"/>
  <c r="K37" i="6"/>
  <c r="J37" i="6"/>
  <c r="Q34" i="6"/>
  <c r="P34" i="6"/>
  <c r="N51" i="6"/>
  <c r="M51" i="6"/>
  <c r="S48" i="6"/>
  <c r="T48" i="6"/>
  <c r="G46" i="6"/>
  <c r="H46" i="6"/>
  <c r="M43" i="6"/>
  <c r="N43" i="6"/>
  <c r="S40" i="6"/>
  <c r="T40" i="6"/>
  <c r="H38" i="6"/>
  <c r="G38" i="6"/>
  <c r="M35" i="6"/>
  <c r="N35" i="6"/>
  <c r="Q51" i="6"/>
  <c r="P51" i="6"/>
  <c r="D49" i="6"/>
  <c r="E49" i="6"/>
  <c r="J46" i="6"/>
  <c r="K46" i="6"/>
  <c r="P43" i="6"/>
  <c r="Q43" i="6"/>
  <c r="E41" i="6"/>
  <c r="D41" i="6"/>
  <c r="K38" i="6"/>
  <c r="J38" i="6"/>
  <c r="Q35" i="6"/>
  <c r="P35" i="6"/>
  <c r="K51" i="6"/>
  <c r="J51" i="6"/>
  <c r="Q48" i="6"/>
  <c r="P48" i="6"/>
  <c r="E46" i="6"/>
  <c r="D46" i="6"/>
  <c r="K43" i="6"/>
  <c r="J43" i="6"/>
  <c r="Q40" i="6"/>
  <c r="P40" i="6"/>
  <c r="E38" i="6"/>
  <c r="D38" i="6"/>
  <c r="K35" i="6"/>
  <c r="J35" i="6"/>
  <c r="D33" i="6"/>
  <c r="E33" i="6"/>
  <c r="K32" i="6"/>
  <c r="J32" i="6"/>
  <c r="P32" i="6"/>
  <c r="Q32" i="6"/>
  <c r="T32" i="6"/>
  <c r="S32" i="6"/>
  <c r="N32" i="6"/>
  <c r="M32" i="6"/>
  <c r="G32" i="6"/>
  <c r="H32" i="6"/>
  <c r="E32" i="6"/>
  <c r="K45" i="5"/>
  <c r="K49" i="5"/>
  <c r="K53" i="5"/>
  <c r="K57" i="5"/>
  <c r="K61" i="5"/>
  <c r="K65" i="5"/>
  <c r="K69" i="5"/>
  <c r="K73" i="5"/>
  <c r="K77" i="5"/>
  <c r="K81" i="5"/>
  <c r="K85" i="5"/>
  <c r="K89" i="5"/>
  <c r="K93" i="5"/>
  <c r="K97" i="5"/>
  <c r="K101" i="5"/>
  <c r="K105" i="5"/>
  <c r="K109" i="5"/>
  <c r="K113" i="5"/>
  <c r="K117" i="5"/>
  <c r="K121" i="5"/>
  <c r="K125" i="5"/>
  <c r="K129" i="5"/>
  <c r="K133" i="5"/>
  <c r="K137" i="5"/>
  <c r="K141" i="5"/>
  <c r="K42" i="5"/>
  <c r="K46" i="5"/>
  <c r="K50" i="5"/>
  <c r="K54" i="5"/>
  <c r="K58" i="5"/>
  <c r="K62" i="5"/>
  <c r="K66" i="5"/>
  <c r="K70" i="5"/>
  <c r="K74" i="5"/>
  <c r="K78" i="5"/>
  <c r="K82" i="5"/>
  <c r="K86" i="5"/>
  <c r="K90" i="5"/>
  <c r="K94" i="5"/>
  <c r="K98" i="5"/>
  <c r="K102" i="5"/>
  <c r="K106" i="5"/>
  <c r="K110" i="5"/>
  <c r="K114" i="5"/>
  <c r="K118" i="5"/>
  <c r="K122" i="5"/>
  <c r="K126" i="5"/>
  <c r="K130" i="5"/>
  <c r="K134" i="5"/>
  <c r="K138" i="5"/>
  <c r="K41" i="5"/>
  <c r="K43" i="5"/>
  <c r="K47" i="5"/>
  <c r="K51" i="5"/>
  <c r="K55" i="5"/>
  <c r="K59" i="5"/>
  <c r="K63" i="5"/>
  <c r="K67" i="5"/>
  <c r="K71" i="5"/>
  <c r="K75" i="5"/>
  <c r="K79" i="5"/>
  <c r="K83" i="5"/>
  <c r="K87" i="5"/>
  <c r="K91" i="5"/>
  <c r="K95" i="5"/>
  <c r="K99" i="5"/>
  <c r="K103" i="5"/>
  <c r="K107" i="5"/>
  <c r="K111" i="5"/>
  <c r="K115" i="5"/>
  <c r="K119" i="5"/>
  <c r="K123" i="5"/>
  <c r="K127" i="5"/>
  <c r="K131" i="5"/>
  <c r="K135" i="5"/>
  <c r="K139" i="5"/>
  <c r="K44" i="5"/>
  <c r="K48" i="5"/>
  <c r="K52" i="5"/>
  <c r="K56" i="5"/>
  <c r="K60" i="5"/>
  <c r="K64" i="5"/>
  <c r="K68" i="5"/>
  <c r="K72" i="5"/>
  <c r="K76" i="5"/>
  <c r="K80" i="5"/>
  <c r="K84" i="5"/>
  <c r="K88" i="5"/>
  <c r="K92" i="5"/>
  <c r="K96" i="5"/>
  <c r="K100" i="5"/>
  <c r="K104" i="5"/>
  <c r="K108" i="5"/>
  <c r="K112" i="5"/>
  <c r="K116" i="5"/>
  <c r="K120" i="5"/>
  <c r="K124" i="5"/>
  <c r="K128" i="5"/>
  <c r="K132" i="5"/>
  <c r="K136" i="5"/>
  <c r="K140" i="5"/>
  <c r="E42" i="5"/>
  <c r="F46" i="5"/>
  <c r="F50" i="5"/>
  <c r="E54" i="5"/>
  <c r="F58" i="5"/>
  <c r="E62" i="5"/>
  <c r="F66" i="5"/>
  <c r="E70" i="5"/>
  <c r="E74" i="5"/>
  <c r="E78" i="5"/>
  <c r="F82" i="5"/>
  <c r="F86" i="5"/>
  <c r="E90" i="5"/>
  <c r="F94" i="5"/>
  <c r="E98" i="5"/>
  <c r="E102" i="5"/>
  <c r="E106" i="5"/>
  <c r="F110" i="5"/>
  <c r="E114" i="5"/>
  <c r="E118" i="5"/>
  <c r="E122" i="5"/>
  <c r="E126" i="5"/>
  <c r="E130" i="5"/>
  <c r="E134" i="5"/>
  <c r="E138" i="5"/>
  <c r="F41" i="5"/>
  <c r="F43" i="5"/>
  <c r="F47" i="5"/>
  <c r="F51" i="5"/>
  <c r="E55" i="5"/>
  <c r="E59" i="5"/>
  <c r="E63" i="5"/>
  <c r="E67" i="5"/>
  <c r="E71" i="5"/>
  <c r="F75" i="5"/>
  <c r="E79" i="5"/>
  <c r="E83" i="5"/>
  <c r="F87" i="5"/>
  <c r="E91" i="5"/>
  <c r="F95" i="5"/>
  <c r="F99" i="5"/>
  <c r="E103" i="5"/>
  <c r="F107" i="5"/>
  <c r="E111" i="5"/>
  <c r="F115" i="5"/>
  <c r="E119" i="5"/>
  <c r="E123" i="5"/>
  <c r="F127" i="5"/>
  <c r="F131" i="5"/>
  <c r="F135" i="5"/>
  <c r="E139" i="5"/>
  <c r="F44" i="5"/>
  <c r="F48" i="5"/>
  <c r="F52" i="5"/>
  <c r="E56" i="5"/>
  <c r="E60" i="5"/>
  <c r="F64" i="5"/>
  <c r="E68" i="5"/>
  <c r="F72" i="5"/>
  <c r="F76" i="5"/>
  <c r="E80" i="5"/>
  <c r="F84" i="5"/>
  <c r="E88" i="5"/>
  <c r="F92" i="5"/>
  <c r="E96" i="5"/>
  <c r="E100" i="5"/>
  <c r="F104" i="5"/>
  <c r="E108" i="5"/>
  <c r="F112" i="5"/>
  <c r="F116" i="5"/>
  <c r="F120" i="5"/>
  <c r="E124" i="5"/>
  <c r="E128" i="5"/>
  <c r="E132" i="5"/>
  <c r="E136" i="5"/>
  <c r="E140" i="5"/>
  <c r="F45" i="5"/>
  <c r="F49" i="5"/>
  <c r="F53" i="5"/>
  <c r="E57" i="5"/>
  <c r="E61" i="5"/>
  <c r="E65" i="5"/>
  <c r="E69" i="5"/>
  <c r="E73" i="5"/>
  <c r="F77" i="5"/>
  <c r="E81" i="5"/>
  <c r="E85" i="5"/>
  <c r="E89" i="5"/>
  <c r="E93" i="5"/>
  <c r="F97" i="5"/>
  <c r="E101" i="5"/>
  <c r="F105" i="5"/>
  <c r="F109" i="5"/>
  <c r="F113" i="5"/>
  <c r="E117" i="5"/>
  <c r="F121" i="5"/>
  <c r="E125" i="5"/>
  <c r="F129" i="5"/>
  <c r="E133" i="5"/>
  <c r="E137" i="5"/>
  <c r="E141" i="5"/>
  <c r="E58" i="5"/>
  <c r="F106" i="5"/>
  <c r="E48" i="5"/>
  <c r="F90" i="5"/>
  <c r="F93" i="5" l="1"/>
  <c r="F122" i="5"/>
  <c r="F42" i="5"/>
  <c r="F128" i="5"/>
  <c r="E115" i="5"/>
  <c r="F67" i="5"/>
  <c r="F74" i="5"/>
  <c r="F60" i="5"/>
  <c r="E64" i="5"/>
  <c r="F141" i="5"/>
  <c r="F61" i="5"/>
  <c r="E86" i="5"/>
  <c r="F79" i="5"/>
  <c r="E94" i="5"/>
  <c r="E95" i="5"/>
  <c r="E92" i="5"/>
  <c r="E47" i="5"/>
  <c r="F57" i="5"/>
  <c r="F89" i="5"/>
  <c r="E105" i="5"/>
  <c r="F108" i="5"/>
  <c r="F78" i="5"/>
  <c r="E135" i="5"/>
  <c r="E112" i="5"/>
  <c r="F125" i="5"/>
  <c r="F96" i="5"/>
  <c r="E77" i="5"/>
  <c r="F103" i="5"/>
  <c r="F83" i="5"/>
  <c r="E45" i="5"/>
  <c r="F138" i="5"/>
  <c r="E51" i="5"/>
  <c r="E131" i="5"/>
  <c r="F80" i="5"/>
  <c r="E109" i="5"/>
  <c r="F126" i="5"/>
  <c r="F132" i="5"/>
  <c r="F71" i="5"/>
  <c r="F100" i="5"/>
  <c r="E46" i="5"/>
  <c r="L136" i="5"/>
  <c r="M136" i="5"/>
  <c r="L88" i="5"/>
  <c r="M88" i="5"/>
  <c r="L56" i="5"/>
  <c r="M56" i="5"/>
  <c r="L123" i="5"/>
  <c r="M123" i="5"/>
  <c r="L75" i="5"/>
  <c r="M75" i="5"/>
  <c r="L59" i="5"/>
  <c r="M59" i="5"/>
  <c r="L114" i="5"/>
  <c r="M114" i="5"/>
  <c r="L82" i="5"/>
  <c r="M82" i="5"/>
  <c r="L66" i="5"/>
  <c r="M66" i="5"/>
  <c r="L137" i="5"/>
  <c r="M137" i="5"/>
  <c r="L121" i="5"/>
  <c r="M121" i="5"/>
  <c r="L105" i="5"/>
  <c r="M105" i="5"/>
  <c r="L57" i="5"/>
  <c r="M57" i="5"/>
  <c r="L132" i="5"/>
  <c r="M132" i="5"/>
  <c r="L116" i="5"/>
  <c r="M116" i="5"/>
  <c r="L100" i="5"/>
  <c r="M100" i="5"/>
  <c r="L84" i="5"/>
  <c r="M84" i="5"/>
  <c r="L68" i="5"/>
  <c r="M68" i="5"/>
  <c r="L52" i="5"/>
  <c r="M52" i="5"/>
  <c r="L135" i="5"/>
  <c r="M135" i="5"/>
  <c r="L119" i="5"/>
  <c r="M119" i="5"/>
  <c r="L103" i="5"/>
  <c r="M103" i="5"/>
  <c r="L87" i="5"/>
  <c r="M87" i="5"/>
  <c r="L71" i="5"/>
  <c r="M71" i="5"/>
  <c r="L55" i="5"/>
  <c r="M55" i="5"/>
  <c r="L41" i="5"/>
  <c r="M41" i="5"/>
  <c r="L126" i="5"/>
  <c r="M126" i="5"/>
  <c r="L110" i="5"/>
  <c r="M110" i="5"/>
  <c r="L94" i="5"/>
  <c r="M94" i="5"/>
  <c r="L78" i="5"/>
  <c r="M78" i="5"/>
  <c r="L62" i="5"/>
  <c r="M62" i="5"/>
  <c r="L46" i="5"/>
  <c r="M46" i="5"/>
  <c r="L133" i="5"/>
  <c r="M133" i="5"/>
  <c r="L117" i="5"/>
  <c r="M117" i="5"/>
  <c r="L101" i="5"/>
  <c r="M101" i="5"/>
  <c r="L85" i="5"/>
  <c r="M85" i="5"/>
  <c r="L69" i="5"/>
  <c r="M69" i="5"/>
  <c r="L53" i="5"/>
  <c r="M53" i="5"/>
  <c r="L104" i="5"/>
  <c r="M104" i="5"/>
  <c r="L139" i="5"/>
  <c r="M139" i="5"/>
  <c r="L91" i="5"/>
  <c r="M91" i="5"/>
  <c r="L43" i="5"/>
  <c r="M43" i="5"/>
  <c r="L98" i="5"/>
  <c r="M98" i="5"/>
  <c r="L50" i="5"/>
  <c r="M50" i="5"/>
  <c r="L73" i="5"/>
  <c r="M73" i="5"/>
  <c r="L128" i="5"/>
  <c r="M128" i="5"/>
  <c r="L112" i="5"/>
  <c r="M112" i="5"/>
  <c r="L96" i="5"/>
  <c r="M96" i="5"/>
  <c r="L80" i="5"/>
  <c r="M80" i="5"/>
  <c r="L64" i="5"/>
  <c r="M64" i="5"/>
  <c r="L48" i="5"/>
  <c r="M48" i="5"/>
  <c r="L131" i="5"/>
  <c r="M131" i="5"/>
  <c r="L115" i="5"/>
  <c r="M115" i="5"/>
  <c r="L99" i="5"/>
  <c r="M99" i="5"/>
  <c r="L83" i="5"/>
  <c r="M83" i="5"/>
  <c r="L67" i="5"/>
  <c r="M67" i="5"/>
  <c r="L51" i="5"/>
  <c r="M51" i="5"/>
  <c r="L138" i="5"/>
  <c r="M138" i="5"/>
  <c r="L122" i="5"/>
  <c r="M122" i="5"/>
  <c r="L106" i="5"/>
  <c r="M106" i="5"/>
  <c r="L90" i="5"/>
  <c r="M90" i="5"/>
  <c r="L74" i="5"/>
  <c r="M74" i="5"/>
  <c r="L58" i="5"/>
  <c r="M58" i="5"/>
  <c r="L42" i="5"/>
  <c r="M42" i="5"/>
  <c r="L129" i="5"/>
  <c r="M129" i="5"/>
  <c r="L113" i="5"/>
  <c r="M113" i="5"/>
  <c r="L97" i="5"/>
  <c r="M97" i="5"/>
  <c r="L81" i="5"/>
  <c r="M81" i="5"/>
  <c r="L65" i="5"/>
  <c r="M65" i="5"/>
  <c r="L49" i="5"/>
  <c r="M49" i="5"/>
  <c r="L120" i="5"/>
  <c r="M120" i="5"/>
  <c r="L72" i="5"/>
  <c r="M72" i="5"/>
  <c r="L107" i="5"/>
  <c r="M107" i="5"/>
  <c r="L130" i="5"/>
  <c r="M130" i="5"/>
  <c r="L89" i="5"/>
  <c r="M89" i="5"/>
  <c r="L140" i="5"/>
  <c r="M140" i="5"/>
  <c r="L124" i="5"/>
  <c r="M124" i="5"/>
  <c r="L108" i="5"/>
  <c r="M108" i="5"/>
  <c r="L92" i="5"/>
  <c r="M92" i="5"/>
  <c r="L76" i="5"/>
  <c r="M76" i="5"/>
  <c r="L60" i="5"/>
  <c r="M60" i="5"/>
  <c r="L44" i="5"/>
  <c r="M44" i="5"/>
  <c r="L127" i="5"/>
  <c r="M127" i="5"/>
  <c r="L111" i="5"/>
  <c r="M111" i="5"/>
  <c r="L95" i="5"/>
  <c r="M95" i="5"/>
  <c r="L79" i="5"/>
  <c r="M79" i="5"/>
  <c r="L63" i="5"/>
  <c r="M63" i="5"/>
  <c r="L47" i="5"/>
  <c r="M47" i="5"/>
  <c r="L134" i="5"/>
  <c r="M134" i="5"/>
  <c r="L118" i="5"/>
  <c r="M118" i="5"/>
  <c r="L102" i="5"/>
  <c r="M102" i="5"/>
  <c r="L86" i="5"/>
  <c r="M86" i="5"/>
  <c r="L70" i="5"/>
  <c r="M70" i="5"/>
  <c r="L54" i="5"/>
  <c r="M54" i="5"/>
  <c r="L141" i="5"/>
  <c r="M141" i="5"/>
  <c r="L125" i="5"/>
  <c r="M125" i="5"/>
  <c r="L109" i="5"/>
  <c r="M109" i="5"/>
  <c r="L93" i="5"/>
  <c r="M93" i="5"/>
  <c r="L77" i="5"/>
  <c r="M77" i="5"/>
  <c r="L61" i="5"/>
  <c r="M61" i="5"/>
  <c r="L45" i="5"/>
  <c r="M45" i="5"/>
  <c r="E41" i="5"/>
  <c r="F65" i="5"/>
  <c r="E99" i="5"/>
  <c r="F62" i="5"/>
  <c r="E110" i="5"/>
  <c r="F91" i="5"/>
  <c r="F140" i="5"/>
  <c r="E127" i="5"/>
  <c r="F102" i="5"/>
  <c r="E76" i="5"/>
  <c r="F63" i="5"/>
  <c r="F73" i="5"/>
  <c r="F124" i="5"/>
  <c r="F137" i="5"/>
  <c r="E44" i="5"/>
  <c r="E121" i="5"/>
  <c r="E50" i="5"/>
  <c r="F136" i="5"/>
  <c r="E82" i="5"/>
  <c r="F101" i="5"/>
  <c r="F114" i="5"/>
  <c r="E129" i="5"/>
  <c r="F85" i="5"/>
  <c r="E66" i="5"/>
  <c r="F98" i="5"/>
  <c r="F123" i="5"/>
  <c r="F117" i="5"/>
  <c r="F55" i="5"/>
  <c r="E87" i="5"/>
  <c r="F119" i="5"/>
  <c r="F68" i="5"/>
  <c r="E97" i="5"/>
  <c r="F130" i="5"/>
  <c r="E72" i="5"/>
  <c r="F69" i="5"/>
  <c r="F133" i="5"/>
  <c r="E53" i="5"/>
  <c r="F59" i="5"/>
  <c r="E104" i="5"/>
  <c r="F134" i="5"/>
  <c r="E84" i="5"/>
  <c r="E49" i="5"/>
  <c r="E113" i="5"/>
  <c r="F118" i="5"/>
  <c r="E75" i="5"/>
  <c r="F139" i="5"/>
  <c r="E52" i="5"/>
  <c r="E116" i="5"/>
  <c r="F81" i="5"/>
  <c r="F70" i="5"/>
  <c r="E43" i="5"/>
  <c r="E107" i="5"/>
  <c r="F54" i="5"/>
  <c r="F56" i="5"/>
  <c r="F88" i="5"/>
  <c r="E120" i="5"/>
  <c r="F111" i="5"/>
</calcChain>
</file>

<file path=xl/sharedStrings.xml><?xml version="1.0" encoding="utf-8"?>
<sst xmlns="http://schemas.openxmlformats.org/spreadsheetml/2006/main" count="191" uniqueCount="110">
  <si>
    <t>coxa_zero_rotate</t>
  </si>
  <si>
    <t>Переход в (X*, Y*, Z*) - поворот</t>
  </si>
  <si>
    <t>COXA angle</t>
  </si>
  <si>
    <t>Переход в (X*, Y*) - поворот</t>
  </si>
  <si>
    <t>Переход в (X**, Y**)</t>
  </si>
  <si>
    <t>femur_zero_rotate</t>
  </si>
  <si>
    <t>X*</t>
  </si>
  <si>
    <t>Y*</t>
  </si>
  <si>
    <t>Z*</t>
  </si>
  <si>
    <t>rad</t>
  </si>
  <si>
    <t>deg</t>
  </si>
  <si>
    <t>X**</t>
  </si>
  <si>
    <t>Y**</t>
  </si>
  <si>
    <t>tibia_zero_rotate</t>
  </si>
  <si>
    <t>coxa_length</t>
  </si>
  <si>
    <t>femur_length</t>
  </si>
  <si>
    <t>Расчет треугольника</t>
  </si>
  <si>
    <t>tibia_length</t>
  </si>
  <si>
    <t>ϕ</t>
  </si>
  <si>
    <t>D</t>
  </si>
  <si>
    <t>R1 + R2 &gt; d</t>
  </si>
  <si>
    <t>FEMUR^2</t>
  </si>
  <si>
    <t>TIBIA^2</t>
  </si>
  <si>
    <t>D^2</t>
  </si>
  <si>
    <t>α</t>
  </si>
  <si>
    <t>ϒ</t>
  </si>
  <si>
    <t>dest_point_x</t>
  </si>
  <si>
    <t>dest_point_y</t>
  </si>
  <si>
    <t>dest_point_z</t>
  </si>
  <si>
    <t>COXA</t>
  </si>
  <si>
    <t>FEMUR</t>
  </si>
  <si>
    <t>TIBIA</t>
  </si>
  <si>
    <t>t</t>
  </si>
  <si>
    <t>x</t>
  </si>
  <si>
    <t>y</t>
  </si>
  <si>
    <t xml:space="preserve">x0 = </t>
  </si>
  <si>
    <t xml:space="preserve">y0 = </t>
  </si>
  <si>
    <t xml:space="preserve">x1 = </t>
  </si>
  <si>
    <t xml:space="preserve">y1 = </t>
  </si>
  <si>
    <t>map t</t>
  </si>
  <si>
    <t>z</t>
  </si>
  <si>
    <t>Rotate</t>
  </si>
  <si>
    <t xml:space="preserve">z0 = </t>
  </si>
  <si>
    <t xml:space="preserve">z1 = </t>
  </si>
  <si>
    <t xml:space="preserve">R = </t>
  </si>
  <si>
    <t xml:space="preserve">atan0 = </t>
  </si>
  <si>
    <t xml:space="preserve">atan1 = </t>
  </si>
  <si>
    <t>R2</t>
  </si>
  <si>
    <t>factor=</t>
  </si>
  <si>
    <t xml:space="preserve">a = </t>
  </si>
  <si>
    <t xml:space="preserve">b = </t>
  </si>
  <si>
    <t xml:space="preserve">c = </t>
  </si>
  <si>
    <t xml:space="preserve">Размер окна = </t>
  </si>
  <si>
    <t>Начальные данные</t>
  </si>
  <si>
    <t>1. Вычисление угла поворота конечности от оси Х</t>
  </si>
  <si>
    <t xml:space="preserve">angle_offset = </t>
  </si>
  <si>
    <t xml:space="preserve">Кривизна = </t>
  </si>
  <si>
    <t xml:space="preserve">Радиус кривизны = </t>
  </si>
  <si>
    <t xml:space="preserve">Макс. длина шага = </t>
  </si>
  <si>
    <t xml:space="preserve">Угол дуги = </t>
  </si>
  <si>
    <t xml:space="preserve">Scale = </t>
  </si>
  <si>
    <t xml:space="preserve">dist = </t>
  </si>
  <si>
    <t xml:space="preserve">tht0 = </t>
  </si>
  <si>
    <t xml:space="preserve">dtht = </t>
  </si>
  <si>
    <t>time</t>
  </si>
  <si>
    <t>pos</t>
  </si>
  <si>
    <t>mytime</t>
  </si>
  <si>
    <t>Поворот COXA 1</t>
  </si>
  <si>
    <t>Поворот COXA 2</t>
  </si>
  <si>
    <t>Поворот COXA 3</t>
  </si>
  <si>
    <t>Поворот COXA 4</t>
  </si>
  <si>
    <t>Поворот COXA 5</t>
  </si>
  <si>
    <t>Поворот COXA 6</t>
  </si>
  <si>
    <t xml:space="preserve">Кривизна [-1.99; 1.99] = </t>
  </si>
  <si>
    <t xml:space="preserve">Длина шага [мм] = </t>
  </si>
  <si>
    <t>Общие вычисления</t>
  </si>
  <si>
    <t>Стартовая точка #1</t>
  </si>
  <si>
    <t>Стартовая точка #2</t>
  </si>
  <si>
    <t>Стартовая точка #3</t>
  </si>
  <si>
    <t>Стартовая точка #4</t>
  </si>
  <si>
    <t>Стартовая точка #5</t>
  </si>
  <si>
    <t>Стартовая точка #6</t>
  </si>
  <si>
    <t>Конфигурация конечностей</t>
  </si>
  <si>
    <t>Магия из неизвестной области математики, но она работает</t>
  </si>
  <si>
    <t xml:space="preserve">Радиус кривизны через кривизну = </t>
  </si>
  <si>
    <t xml:space="preserve">Макс. угол дуги траектории = </t>
  </si>
  <si>
    <t>Вычисляется через формулу длины дуги (длина = угол в радианах * радиус)</t>
  </si>
  <si>
    <t>Конечность #1</t>
  </si>
  <si>
    <t>Конечность #2</t>
  </si>
  <si>
    <t>Конечность #3</t>
  </si>
  <si>
    <t>Конечность #4</t>
  </si>
  <si>
    <t>Конечность #5</t>
  </si>
  <si>
    <t>Конечность #6</t>
  </si>
  <si>
    <t xml:space="preserve">Начальный угол конечности 1 = </t>
  </si>
  <si>
    <t xml:space="preserve">Начальный угол конечности 2 = </t>
  </si>
  <si>
    <t xml:space="preserve">Начальный угол конечности 3 = </t>
  </si>
  <si>
    <t xml:space="preserve">Начальный угол конечности 4 = </t>
  </si>
  <si>
    <t xml:space="preserve">Начальный угол конечности 5 = </t>
  </si>
  <si>
    <t xml:space="preserve">Начальный угол конечности 6 = </t>
  </si>
  <si>
    <t>arc angle</t>
  </si>
  <si>
    <t xml:space="preserve">Радиус траектории конечности 1 = </t>
  </si>
  <si>
    <t xml:space="preserve">Радиус траектории конечности 2 = </t>
  </si>
  <si>
    <t xml:space="preserve">Радиус траектории конечности 3 = </t>
  </si>
  <si>
    <t xml:space="preserve">Радиус траектории конечности 4 = </t>
  </si>
  <si>
    <t xml:space="preserve">Радиус траектории конечности 5 = </t>
  </si>
  <si>
    <t xml:space="preserve">Радиус траектории конечности 6 = </t>
  </si>
  <si>
    <t>move time</t>
  </si>
  <si>
    <t>Радиус окружности, центр которой находится в центре кривизны и проходящей через начальную точку конечности
(длина серых линий)</t>
  </si>
  <si>
    <t xml:space="preserve"> Начальный угол конечности. По сути это логический ноль для конечности. Относительно этого угла вычисляются начальный и конечный уголы дуги окружности. Вычисляется как угол между осью Х и прямой, проведенной из центра кривизны через начальную точку окружности (ATAN2)
угол между Х и серой линией)</t>
  </si>
  <si>
    <t>При вычислении arc angle предполагается, что в значении move time = 0.5 конечность окажется в своей нулевой точке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</si>
</sst>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9" formatCode="0.00000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204"/>
    </font>
    <font>
      <b/>
      <sz val="11"/>
      <name val="Calibri"/>
      <family val="2"/>
      <charset val="204"/>
    </font>
    <font>
      <sz val="11"/>
      <name val="Calibri"/>
      <family val="2"/>
      <charset val="1"/>
    </font>
    <font>
      <i/>
      <sz val="11"/>
      <color rgb="FF000000"/>
      <name val="Calibri"/>
      <family val="2"/>
      <charset val="204"/>
    </font>
    <font>
      <b/>
      <i/>
      <sz val="11"/>
      <color rgb="FF000000"/>
      <name val="Calibri"/>
      <family val="2"/>
      <charset val="204"/>
    </font>
  </fonts>
  <fills count="19">
    <fill>
      <patternFill patternType="none"/>
    </fill>
    <fill>
      <patternFill patternType="gray125"/>
    </fill>
    <fill>
      <patternFill patternType="solid">
        <fgColor rgb="FFE46C0A"/>
        <bgColor rgb="FFFF420E"/>
      </patternFill>
    </fill>
    <fill>
      <patternFill patternType="solid">
        <fgColor rgb="FFFAC090"/>
        <bgColor rgb="FFE6B9B8"/>
      </patternFill>
    </fill>
    <fill>
      <patternFill patternType="solid">
        <fgColor rgb="FFFF0000"/>
        <bgColor rgb="FFFF420E"/>
      </patternFill>
    </fill>
    <fill>
      <patternFill patternType="solid">
        <fgColor rgb="FF93CDDD"/>
        <bgColor rgb="FFB3B3B3"/>
      </patternFill>
    </fill>
    <fill>
      <patternFill patternType="solid">
        <fgColor rgb="FFD99694"/>
        <bgColor rgb="FFE6B9B8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FD320"/>
      </patternFill>
    </fill>
    <fill>
      <patternFill patternType="solid">
        <fgColor rgb="FF92D050"/>
        <bgColor rgb="FFB3B3B3"/>
      </patternFill>
    </fill>
    <fill>
      <patternFill patternType="solid">
        <fgColor rgb="FFFF972F"/>
        <bgColor rgb="FFFFC000"/>
      </patternFill>
    </fill>
    <fill>
      <patternFill patternType="solid">
        <fgColor rgb="FFFFFF00"/>
        <bgColor rgb="FFFFD320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5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218">
    <xf numFmtId="0" fontId="0" fillId="0" borderId="0" xfId="0"/>
    <xf numFmtId="0" fontId="0" fillId="11" borderId="34" xfId="0" applyFont="1" applyFill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10" borderId="34" xfId="0" applyFill="1" applyBorder="1" applyAlignment="1">
      <alignment horizontal="center" vertical="center"/>
    </xf>
    <xf numFmtId="0" fontId="0" fillId="10" borderId="34" xfId="0" applyFont="1" applyFill="1" applyBorder="1" applyAlignment="1">
      <alignment horizontal="right" vertical="center"/>
    </xf>
    <xf numFmtId="0" fontId="0" fillId="0" borderId="2" xfId="0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3" fillId="4" borderId="12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2" fontId="0" fillId="0" borderId="16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4" borderId="12" xfId="0" applyNumberFormat="1" applyFill="1" applyBorder="1" applyAlignment="1">
      <alignment horizontal="center"/>
    </xf>
    <xf numFmtId="2" fontId="0" fillId="4" borderId="15" xfId="0" applyNumberFormat="1" applyFill="1" applyBorder="1" applyAlignment="1">
      <alignment horizontal="center"/>
    </xf>
    <xf numFmtId="0" fontId="1" fillId="0" borderId="0" xfId="0" applyFont="1" applyBorder="1" applyAlignment="1"/>
    <xf numFmtId="0" fontId="1" fillId="2" borderId="12" xfId="0" applyFont="1" applyFill="1" applyBorder="1" applyAlignment="1">
      <alignment horizontal="left" vertical="center"/>
    </xf>
    <xf numFmtId="0" fontId="1" fillId="2" borderId="15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2" fontId="0" fillId="0" borderId="1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2" fontId="0" fillId="0" borderId="15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top"/>
    </xf>
    <xf numFmtId="0" fontId="0" fillId="5" borderId="1" xfId="0" applyFont="1" applyFill="1" applyBorder="1" applyAlignment="1">
      <alignment horizontal="left" vertical="center"/>
    </xf>
    <xf numFmtId="0" fontId="0" fillId="5" borderId="2" xfId="0" applyFill="1" applyBorder="1" applyAlignment="1">
      <alignment horizontal="center" vertical="center"/>
    </xf>
    <xf numFmtId="0" fontId="0" fillId="5" borderId="7" xfId="0" applyFont="1" applyFill="1" applyBorder="1" applyAlignment="1">
      <alignment horizontal="left" vertical="center"/>
    </xf>
    <xf numFmtId="0" fontId="0" fillId="5" borderId="8" xfId="0" applyFill="1" applyBorder="1" applyAlignment="1">
      <alignment horizontal="center" vertical="center"/>
    </xf>
    <xf numFmtId="0" fontId="0" fillId="5" borderId="12" xfId="0" applyFont="1" applyFill="1" applyBorder="1" applyAlignment="1">
      <alignment horizontal="left" vertical="center"/>
    </xf>
    <xf numFmtId="0" fontId="0" fillId="5" borderId="15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2" fontId="1" fillId="6" borderId="2" xfId="0" applyNumberFormat="1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2" fontId="1" fillId="7" borderId="8" xfId="0" applyNumberFormat="1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2" fontId="1" fillId="6" borderId="15" xfId="0" applyNumberFormat="1" applyFont="1" applyFill="1" applyBorder="1" applyAlignment="1">
      <alignment horizont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1" fillId="8" borderId="20" xfId="0" applyFont="1" applyFill="1" applyBorder="1" applyAlignment="1">
      <alignment horizontal="center"/>
    </xf>
    <xf numFmtId="0" fontId="0" fillId="9" borderId="1" xfId="0" applyFont="1" applyFill="1" applyBorder="1" applyAlignment="1">
      <alignment horizontal="right"/>
    </xf>
    <xf numFmtId="0" fontId="0" fillId="9" borderId="2" xfId="0" applyFill="1" applyBorder="1" applyAlignment="1">
      <alignment horizontal="left"/>
    </xf>
    <xf numFmtId="0" fontId="0" fillId="0" borderId="21" xfId="0" applyBorder="1" applyAlignment="1">
      <alignment horizontal="center" vertical="center"/>
    </xf>
    <xf numFmtId="164" fontId="0" fillId="0" borderId="22" xfId="0" applyNumberFormat="1" applyBorder="1" applyAlignment="1">
      <alignment horizontal="center"/>
    </xf>
    <xf numFmtId="164" fontId="0" fillId="8" borderId="23" xfId="0" applyNumberFormat="1" applyFill="1" applyBorder="1" applyAlignment="1">
      <alignment horizontal="center"/>
    </xf>
    <xf numFmtId="0" fontId="0" fillId="9" borderId="12" xfId="0" applyFont="1" applyFill="1" applyBorder="1" applyAlignment="1">
      <alignment horizontal="right"/>
    </xf>
    <xf numFmtId="0" fontId="0" fillId="9" borderId="15" xfId="0" applyFill="1" applyBorder="1" applyAlignment="1">
      <alignment horizontal="left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12" xfId="0" applyBorder="1" applyAlignment="1">
      <alignment horizontal="center" vertical="center"/>
    </xf>
    <xf numFmtId="164" fontId="0" fillId="8" borderId="24" xfId="0" applyNumberFormat="1" applyFill="1" applyBorder="1" applyAlignment="1">
      <alignment horizontal="center"/>
    </xf>
    <xf numFmtId="11" fontId="0" fillId="0" borderId="0" xfId="0" applyNumberFormat="1"/>
    <xf numFmtId="0" fontId="0" fillId="0" borderId="0" xfId="0" applyAlignment="1">
      <alignment horizontal="center"/>
    </xf>
    <xf numFmtId="0" fontId="1" fillId="0" borderId="25" xfId="0" applyFont="1" applyBorder="1" applyAlignment="1">
      <alignment horizontal="center"/>
    </xf>
    <xf numFmtId="0" fontId="1" fillId="8" borderId="18" xfId="0" applyFont="1" applyFill="1" applyBorder="1" applyAlignment="1">
      <alignment horizontal="center"/>
    </xf>
    <xf numFmtId="0" fontId="1" fillId="8" borderId="26" xfId="0" applyFont="1" applyFill="1" applyBorder="1" applyAlignment="1">
      <alignment horizontal="center"/>
    </xf>
    <xf numFmtId="0" fontId="1" fillId="8" borderId="27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164" fontId="0" fillId="0" borderId="28" xfId="0" applyNumberFormat="1" applyBorder="1" applyAlignment="1">
      <alignment horizontal="center"/>
    </xf>
    <xf numFmtId="0" fontId="0" fillId="8" borderId="21" xfId="0" applyFill="1" applyBorder="1" applyAlignment="1">
      <alignment horizontal="center"/>
    </xf>
    <xf numFmtId="164" fontId="0" fillId="8" borderId="29" xfId="0" applyNumberFormat="1" applyFill="1" applyBorder="1" applyAlignment="1">
      <alignment horizontal="center"/>
    </xf>
    <xf numFmtId="164" fontId="0" fillId="8" borderId="30" xfId="0" applyNumberFormat="1" applyFill="1" applyBorder="1" applyAlignment="1">
      <alignment horizontal="center"/>
    </xf>
    <xf numFmtId="0" fontId="0" fillId="9" borderId="7" xfId="0" applyFont="1" applyFill="1" applyBorder="1" applyAlignment="1">
      <alignment horizontal="right"/>
    </xf>
    <xf numFmtId="0" fontId="0" fillId="9" borderId="8" xfId="0" applyFill="1" applyBorder="1" applyAlignment="1">
      <alignment horizontal="center"/>
    </xf>
    <xf numFmtId="0" fontId="0" fillId="0" borderId="0" xfId="0" applyFont="1" applyAlignment="1">
      <alignment horizontal="center"/>
    </xf>
    <xf numFmtId="164" fontId="0" fillId="0" borderId="31" xfId="0" applyNumberFormat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0" borderId="1" xfId="0" applyFont="1" applyBorder="1" applyAlignment="1">
      <alignment horizontal="right"/>
    </xf>
    <xf numFmtId="0" fontId="0" fillId="0" borderId="32" xfId="0" applyBorder="1" applyAlignment="1">
      <alignment horizontal="center"/>
    </xf>
    <xf numFmtId="0" fontId="0" fillId="0" borderId="7" xfId="0" applyFont="1" applyBorder="1" applyAlignment="1">
      <alignment horizontal="right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Font="1" applyBorder="1" applyAlignment="1">
      <alignment horizontal="right"/>
    </xf>
    <xf numFmtId="0" fontId="0" fillId="0" borderId="15" xfId="0" applyBorder="1" applyAlignment="1">
      <alignment horizontal="center"/>
    </xf>
    <xf numFmtId="164" fontId="0" fillId="0" borderId="33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/>
    <xf numFmtId="0" fontId="0" fillId="0" borderId="0" xfId="0" applyAlignment="1">
      <alignment horizontal="right"/>
    </xf>
    <xf numFmtId="0" fontId="0" fillId="0" borderId="34" xfId="0" applyBorder="1"/>
    <xf numFmtId="0" fontId="0" fillId="0" borderId="0" xfId="0" applyAlignment="1">
      <alignment horizontal="center"/>
    </xf>
    <xf numFmtId="0" fontId="0" fillId="9" borderId="34" xfId="0" applyFont="1" applyFill="1" applyBorder="1" applyAlignment="1">
      <alignment horizontal="right" vertical="center"/>
    </xf>
    <xf numFmtId="0" fontId="0" fillId="9" borderId="34" xfId="0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ont="1" applyBorder="1" applyAlignment="1">
      <alignment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0" xfId="0" applyAlignment="1"/>
    <xf numFmtId="0" fontId="0" fillId="13" borderId="1" xfId="0" applyFill="1" applyBorder="1" applyAlignment="1">
      <alignment horizontal="right"/>
    </xf>
    <xf numFmtId="0" fontId="0" fillId="13" borderId="38" xfId="0" applyFill="1" applyBorder="1" applyAlignment="1">
      <alignment horizontal="right"/>
    </xf>
    <xf numFmtId="0" fontId="0" fillId="13" borderId="38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3" borderId="12" xfId="0" applyFill="1" applyBorder="1" applyAlignment="1">
      <alignment horizontal="right"/>
    </xf>
    <xf numFmtId="0" fontId="0" fillId="13" borderId="13" xfId="0" applyFill="1" applyBorder="1" applyAlignment="1">
      <alignment horizontal="right"/>
    </xf>
    <xf numFmtId="0" fontId="0" fillId="13" borderId="13" xfId="0" applyFill="1" applyBorder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right"/>
    </xf>
    <xf numFmtId="0" fontId="0" fillId="0" borderId="12" xfId="0" applyBorder="1" applyAlignment="1">
      <alignment horizontal="right"/>
    </xf>
    <xf numFmtId="0" fontId="2" fillId="16" borderId="39" xfId="0" applyFont="1" applyFill="1" applyBorder="1" applyAlignment="1">
      <alignment horizontal="center"/>
    </xf>
    <xf numFmtId="0" fontId="2" fillId="16" borderId="40" xfId="0" applyFont="1" applyFill="1" applyBorder="1" applyAlignment="1">
      <alignment horizontal="center"/>
    </xf>
    <xf numFmtId="0" fontId="2" fillId="16" borderId="4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7" xfId="0" applyBorder="1" applyAlignment="1">
      <alignment horizontal="right"/>
    </xf>
    <xf numFmtId="0" fontId="4" fillId="0" borderId="48" xfId="0" applyFont="1" applyBorder="1" applyAlignment="1">
      <alignment horizontal="center" vertical="center" wrapText="1"/>
    </xf>
    <xf numFmtId="0" fontId="4" fillId="0" borderId="52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4" fillId="0" borderId="50" xfId="0" applyFont="1" applyBorder="1" applyAlignment="1">
      <alignment horizontal="center" vertical="center" wrapText="1"/>
    </xf>
    <xf numFmtId="0" fontId="4" fillId="0" borderId="5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NumberFormat="1"/>
    <xf numFmtId="0" fontId="3" fillId="12" borderId="39" xfId="0" applyFont="1" applyFill="1" applyBorder="1" applyAlignment="1">
      <alignment horizontal="center"/>
    </xf>
    <xf numFmtId="0" fontId="3" fillId="12" borderId="40" xfId="0" applyFont="1" applyFill="1" applyBorder="1" applyAlignment="1">
      <alignment horizontal="center"/>
    </xf>
    <xf numFmtId="0" fontId="3" fillId="12" borderId="41" xfId="0" applyFont="1" applyFill="1" applyBorder="1" applyAlignment="1">
      <alignment horizontal="center"/>
    </xf>
    <xf numFmtId="0" fontId="4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47" xfId="0" applyFont="1" applyBorder="1" applyAlignment="1">
      <alignment horizontal="center" vertical="center" wrapText="1"/>
    </xf>
    <xf numFmtId="0" fontId="4" fillId="0" borderId="42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0" xfId="0" applyBorder="1"/>
    <xf numFmtId="0" fontId="1" fillId="0" borderId="49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2" fontId="0" fillId="0" borderId="28" xfId="0" applyNumberFormat="1" applyBorder="1" applyAlignment="1">
      <alignment horizontal="center"/>
    </xf>
    <xf numFmtId="2" fontId="0" fillId="0" borderId="31" xfId="0" applyNumberFormat="1" applyBorder="1" applyAlignment="1">
      <alignment horizontal="center"/>
    </xf>
    <xf numFmtId="0" fontId="1" fillId="17" borderId="1" xfId="0" applyFont="1" applyFill="1" applyBorder="1" applyAlignment="1">
      <alignment horizontal="center"/>
    </xf>
    <xf numFmtId="0" fontId="1" fillId="17" borderId="38" xfId="0" applyFont="1" applyFill="1" applyBorder="1" applyAlignment="1">
      <alignment horizontal="center"/>
    </xf>
    <xf numFmtId="0" fontId="1" fillId="17" borderId="2" xfId="0" applyFont="1" applyFill="1" applyBorder="1" applyAlignment="1">
      <alignment horizontal="center"/>
    </xf>
    <xf numFmtId="0" fontId="1" fillId="17" borderId="12" xfId="0" applyFont="1" applyFill="1" applyBorder="1" applyAlignment="1">
      <alignment horizontal="center"/>
    </xf>
    <xf numFmtId="0" fontId="1" fillId="17" borderId="13" xfId="0" applyFont="1" applyFill="1" applyBorder="1" applyAlignment="1">
      <alignment horizontal="center"/>
    </xf>
    <xf numFmtId="0" fontId="1" fillId="17" borderId="15" xfId="0" applyFont="1" applyFill="1" applyBorder="1" applyAlignment="1">
      <alignment horizontal="center"/>
    </xf>
    <xf numFmtId="169" fontId="0" fillId="17" borderId="21" xfId="0" applyNumberFormat="1" applyFill="1" applyBorder="1" applyAlignment="1">
      <alignment horizontal="center"/>
    </xf>
    <xf numFmtId="169" fontId="0" fillId="17" borderId="29" xfId="0" applyNumberFormat="1" applyFill="1" applyBorder="1" applyAlignment="1">
      <alignment horizontal="center"/>
    </xf>
    <xf numFmtId="169" fontId="0" fillId="17" borderId="30" xfId="0" applyNumberFormat="1" applyFill="1" applyBorder="1" applyAlignment="1">
      <alignment horizontal="center"/>
    </xf>
    <xf numFmtId="0" fontId="1" fillId="18" borderId="1" xfId="0" applyFont="1" applyFill="1" applyBorder="1" applyAlignment="1">
      <alignment horizontal="center"/>
    </xf>
    <xf numFmtId="0" fontId="1" fillId="18" borderId="38" xfId="0" applyFont="1" applyFill="1" applyBorder="1" applyAlignment="1">
      <alignment horizontal="center"/>
    </xf>
    <xf numFmtId="0" fontId="1" fillId="18" borderId="2" xfId="0" applyFont="1" applyFill="1" applyBorder="1" applyAlignment="1">
      <alignment horizontal="center"/>
    </xf>
    <xf numFmtId="0" fontId="1" fillId="18" borderId="12" xfId="0" applyFont="1" applyFill="1" applyBorder="1" applyAlignment="1">
      <alignment horizontal="center"/>
    </xf>
    <xf numFmtId="0" fontId="1" fillId="18" borderId="13" xfId="0" applyFont="1" applyFill="1" applyBorder="1" applyAlignment="1">
      <alignment horizontal="center"/>
    </xf>
    <xf numFmtId="0" fontId="1" fillId="18" borderId="15" xfId="0" applyFont="1" applyFill="1" applyBorder="1" applyAlignment="1">
      <alignment horizontal="center"/>
    </xf>
    <xf numFmtId="169" fontId="0" fillId="18" borderId="21" xfId="0" applyNumberFormat="1" applyFill="1" applyBorder="1" applyAlignment="1">
      <alignment horizontal="center"/>
    </xf>
    <xf numFmtId="169" fontId="0" fillId="18" borderId="29" xfId="0" applyNumberFormat="1" applyFill="1" applyBorder="1" applyAlignment="1">
      <alignment horizontal="center"/>
    </xf>
    <xf numFmtId="169" fontId="0" fillId="18" borderId="30" xfId="0" applyNumberFormat="1" applyFill="1" applyBorder="1" applyAlignment="1">
      <alignment horizontal="center"/>
    </xf>
    <xf numFmtId="0" fontId="1" fillId="15" borderId="1" xfId="0" applyFont="1" applyFill="1" applyBorder="1" applyAlignment="1">
      <alignment horizontal="right" vertical="center"/>
    </xf>
    <xf numFmtId="0" fontId="1" fillId="15" borderId="38" xfId="0" applyFont="1" applyFill="1" applyBorder="1" applyAlignment="1">
      <alignment horizontal="right" vertical="center"/>
    </xf>
    <xf numFmtId="0" fontId="1" fillId="15" borderId="38" xfId="0" applyFont="1" applyFill="1" applyBorder="1" applyAlignment="1">
      <alignment horizontal="center"/>
    </xf>
    <xf numFmtId="0" fontId="1" fillId="15" borderId="46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right"/>
    </xf>
    <xf numFmtId="0" fontId="1" fillId="15" borderId="9" xfId="0" applyFont="1" applyFill="1" applyBorder="1" applyAlignment="1">
      <alignment horizontal="right"/>
    </xf>
    <xf numFmtId="0" fontId="1" fillId="15" borderId="9" xfId="0" applyFont="1" applyFill="1" applyBorder="1" applyAlignment="1">
      <alignment horizontal="center"/>
    </xf>
    <xf numFmtId="0" fontId="1" fillId="15" borderId="10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right"/>
    </xf>
    <xf numFmtId="0" fontId="1" fillId="15" borderId="13" xfId="0" applyFont="1" applyFill="1" applyBorder="1" applyAlignment="1">
      <alignment horizontal="right"/>
    </xf>
    <xf numFmtId="0" fontId="1" fillId="15" borderId="13" xfId="0" applyFont="1" applyFill="1" applyBorder="1" applyAlignment="1">
      <alignment horizontal="center"/>
    </xf>
    <xf numFmtId="0" fontId="1" fillId="15" borderId="14" xfId="0" applyFont="1" applyFill="1" applyBorder="1" applyAlignment="1">
      <alignment horizontal="center"/>
    </xf>
    <xf numFmtId="0" fontId="5" fillId="0" borderId="45" xfId="0" applyFont="1" applyBorder="1" applyAlignment="1">
      <alignment horizontal="left"/>
    </xf>
    <xf numFmtId="169" fontId="1" fillId="14" borderId="29" xfId="0" applyNumberFormat="1" applyFont="1" applyFill="1" applyBorder="1" applyAlignment="1">
      <alignment horizontal="center"/>
    </xf>
    <xf numFmtId="169" fontId="1" fillId="14" borderId="30" xfId="0" applyNumberFormat="1" applyFont="1" applyFill="1" applyBorder="1" applyAlignment="1">
      <alignment horizontal="center"/>
    </xf>
    <xf numFmtId="2" fontId="0" fillId="14" borderId="28" xfId="0" applyNumberFormat="1" applyFill="1" applyBorder="1" applyAlignment="1">
      <alignment horizontal="center"/>
    </xf>
    <xf numFmtId="169" fontId="0" fillId="14" borderId="21" xfId="0" applyNumberFormat="1" applyFill="1" applyBorder="1" applyAlignment="1">
      <alignment horizontal="center"/>
    </xf>
    <xf numFmtId="2" fontId="0" fillId="0" borderId="49" xfId="0" applyNumberFormat="1" applyBorder="1" applyAlignment="1">
      <alignment horizontal="center"/>
    </xf>
    <xf numFmtId="169" fontId="0" fillId="17" borderId="1" xfId="0" applyNumberFormat="1" applyFill="1" applyBorder="1" applyAlignment="1">
      <alignment horizontal="center"/>
    </xf>
    <xf numFmtId="169" fontId="0" fillId="17" borderId="38" xfId="0" applyNumberFormat="1" applyFill="1" applyBorder="1" applyAlignment="1">
      <alignment horizontal="center"/>
    </xf>
    <xf numFmtId="169" fontId="0" fillId="17" borderId="2" xfId="0" applyNumberFormat="1" applyFill="1" applyBorder="1" applyAlignment="1">
      <alignment horizontal="center"/>
    </xf>
    <xf numFmtId="169" fontId="0" fillId="18" borderId="1" xfId="0" applyNumberFormat="1" applyFill="1" applyBorder="1" applyAlignment="1">
      <alignment horizontal="center"/>
    </xf>
    <xf numFmtId="169" fontId="0" fillId="18" borderId="38" xfId="0" applyNumberFormat="1" applyFill="1" applyBorder="1" applyAlignment="1">
      <alignment horizontal="center"/>
    </xf>
    <xf numFmtId="169" fontId="0" fillId="18" borderId="2" xfId="0" applyNumberFormat="1" applyFill="1" applyBorder="1" applyAlignment="1">
      <alignment horizontal="center"/>
    </xf>
    <xf numFmtId="2" fontId="0" fillId="0" borderId="44" xfId="0" applyNumberFormat="1" applyBorder="1" applyAlignment="1">
      <alignment horizontal="center"/>
    </xf>
    <xf numFmtId="169" fontId="0" fillId="17" borderId="53" xfId="0" applyNumberFormat="1" applyFill="1" applyBorder="1" applyAlignment="1">
      <alignment horizontal="center"/>
    </xf>
    <xf numFmtId="169" fontId="0" fillId="17" borderId="54" xfId="0" applyNumberFormat="1" applyFill="1" applyBorder="1" applyAlignment="1">
      <alignment horizontal="center"/>
    </xf>
    <xf numFmtId="169" fontId="0" fillId="17" borderId="55" xfId="0" applyNumberFormat="1" applyFill="1" applyBorder="1" applyAlignment="1">
      <alignment horizontal="center"/>
    </xf>
    <xf numFmtId="169" fontId="0" fillId="18" borderId="53" xfId="0" applyNumberFormat="1" applyFill="1" applyBorder="1" applyAlignment="1">
      <alignment horizontal="center"/>
    </xf>
    <xf numFmtId="169" fontId="0" fillId="18" borderId="54" xfId="0" applyNumberFormat="1" applyFill="1" applyBorder="1" applyAlignment="1">
      <alignment horizontal="center"/>
    </xf>
    <xf numFmtId="169" fontId="0" fillId="18" borderId="55" xfId="0" applyNumberForma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78787"/>
      <rgbColor rgb="FF9999FF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D32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E6B9B8"/>
      <rgbColor rgb="FFCC99FF"/>
      <rgbColor rgb="FFFAC090"/>
      <rgbColor rgb="FF3366FF"/>
      <rgbColor rgb="FF33CCCC"/>
      <rgbColor rgb="FF92D050"/>
      <rgbColor rgb="FFFFC000"/>
      <rgbColor rgb="FFFF972F"/>
      <rgbColor rgb="FFE46C0A"/>
      <rgbColor rgb="FF4A7EBB"/>
      <rgbColor rgb="FF969696"/>
      <rgbColor rgb="FF004586"/>
      <rgbColor rgb="FF339966"/>
      <rgbColor rgb="FF003300"/>
      <rgbColor rgb="FF333300"/>
      <rgbColor rgb="FFFF420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</c:dLbls>
          <c:cat>
            <c:numRef>
              <c:f>'Linear path'!$C$3:$C$39</c:f>
              <c:numCache>
                <c:formatCode>0.0</c:formatCode>
                <c:ptCount val="37"/>
                <c:pt idx="0">
                  <c:v>30</c:v>
                </c:pt>
                <c:pt idx="1">
                  <c:v>28.611111111111111</c:v>
                </c:pt>
                <c:pt idx="2">
                  <c:v>27.222222222222221</c:v>
                </c:pt>
                <c:pt idx="3">
                  <c:v>25.833333333333332</c:v>
                </c:pt>
                <c:pt idx="4">
                  <c:v>24.444444444444443</c:v>
                </c:pt>
                <c:pt idx="5">
                  <c:v>23.055555555555557</c:v>
                </c:pt>
                <c:pt idx="6">
                  <c:v>21.666666666666664</c:v>
                </c:pt>
                <c:pt idx="7">
                  <c:v>20.277777777777779</c:v>
                </c:pt>
                <c:pt idx="8">
                  <c:v>18.888888888888889</c:v>
                </c:pt>
                <c:pt idx="9">
                  <c:v>17.5</c:v>
                </c:pt>
                <c:pt idx="10">
                  <c:v>16.111111111111111</c:v>
                </c:pt>
                <c:pt idx="11">
                  <c:v>14.722222222222221</c:v>
                </c:pt>
                <c:pt idx="12">
                  <c:v>13.333333333333332</c:v>
                </c:pt>
                <c:pt idx="13">
                  <c:v>11.944444444444443</c:v>
                </c:pt>
                <c:pt idx="14">
                  <c:v>10.555555555555557</c:v>
                </c:pt>
                <c:pt idx="15">
                  <c:v>9.1666666666666679</c:v>
                </c:pt>
                <c:pt idx="16">
                  <c:v>7.7777777777777786</c:v>
                </c:pt>
                <c:pt idx="17">
                  <c:v>6.3888888888888893</c:v>
                </c:pt>
                <c:pt idx="18">
                  <c:v>5</c:v>
                </c:pt>
                <c:pt idx="19">
                  <c:v>3.6111111111111107</c:v>
                </c:pt>
                <c:pt idx="20">
                  <c:v>2.2222222222222214</c:v>
                </c:pt>
                <c:pt idx="21">
                  <c:v>0.83333333333333215</c:v>
                </c:pt>
                <c:pt idx="22">
                  <c:v>-0.55555555555555713</c:v>
                </c:pt>
                <c:pt idx="23">
                  <c:v>-1.9444444444444429</c:v>
                </c:pt>
                <c:pt idx="24">
                  <c:v>-3.3333333333333357</c:v>
                </c:pt>
                <c:pt idx="25">
                  <c:v>-4.7222222222222214</c:v>
                </c:pt>
                <c:pt idx="26">
                  <c:v>-6.1111111111111143</c:v>
                </c:pt>
                <c:pt idx="27">
                  <c:v>-7.5</c:v>
                </c:pt>
                <c:pt idx="28">
                  <c:v>-8.8888888888888857</c:v>
                </c:pt>
                <c:pt idx="29">
                  <c:v>-10.277777777777779</c:v>
                </c:pt>
                <c:pt idx="30">
                  <c:v>-11.666666666666664</c:v>
                </c:pt>
                <c:pt idx="31">
                  <c:v>-13.055555555555557</c:v>
                </c:pt>
                <c:pt idx="32">
                  <c:v>-14.444444444444443</c:v>
                </c:pt>
                <c:pt idx="33">
                  <c:v>-15.833333333333336</c:v>
                </c:pt>
                <c:pt idx="34">
                  <c:v>-17.222222222222221</c:v>
                </c:pt>
                <c:pt idx="35">
                  <c:v>-18.611111111111114</c:v>
                </c:pt>
                <c:pt idx="36">
                  <c:v>-20</c:v>
                </c:pt>
              </c:numCache>
            </c:numRef>
          </c:cat>
          <c:val>
            <c:numRef>
              <c:f>'Linear path'!$D$3:$D$39</c:f>
              <c:numCache>
                <c:formatCode>0.0</c:formatCode>
                <c:ptCount val="37"/>
                <c:pt idx="0">
                  <c:v>0</c:v>
                </c:pt>
                <c:pt idx="1">
                  <c:v>1.3888888888888888</c:v>
                </c:pt>
                <c:pt idx="2">
                  <c:v>2.7777777777777777</c:v>
                </c:pt>
                <c:pt idx="3">
                  <c:v>4.166666666666667</c:v>
                </c:pt>
                <c:pt idx="4">
                  <c:v>5.5555555555555554</c:v>
                </c:pt>
                <c:pt idx="5">
                  <c:v>6.9444444444444446</c:v>
                </c:pt>
                <c:pt idx="6">
                  <c:v>8.3333333333333339</c:v>
                </c:pt>
                <c:pt idx="7">
                  <c:v>9.7222222222222214</c:v>
                </c:pt>
                <c:pt idx="8">
                  <c:v>11.111111111111111</c:v>
                </c:pt>
                <c:pt idx="9">
                  <c:v>12.5</c:v>
                </c:pt>
                <c:pt idx="10">
                  <c:v>13.888888888888889</c:v>
                </c:pt>
                <c:pt idx="11">
                  <c:v>15.277777777777779</c:v>
                </c:pt>
                <c:pt idx="12">
                  <c:v>16.666666666666668</c:v>
                </c:pt>
                <c:pt idx="13">
                  <c:v>18.055555555555557</c:v>
                </c:pt>
                <c:pt idx="14">
                  <c:v>19.444444444444443</c:v>
                </c:pt>
                <c:pt idx="15">
                  <c:v>20.833333333333332</c:v>
                </c:pt>
                <c:pt idx="16">
                  <c:v>22.222222222222221</c:v>
                </c:pt>
                <c:pt idx="17">
                  <c:v>23.611111111111111</c:v>
                </c:pt>
                <c:pt idx="18">
                  <c:v>25</c:v>
                </c:pt>
                <c:pt idx="19">
                  <c:v>26.388888888888889</c:v>
                </c:pt>
                <c:pt idx="20">
                  <c:v>27.777777777777779</c:v>
                </c:pt>
                <c:pt idx="21">
                  <c:v>29.166666666666668</c:v>
                </c:pt>
                <c:pt idx="22">
                  <c:v>30.555555555555557</c:v>
                </c:pt>
                <c:pt idx="23">
                  <c:v>31.944444444444443</c:v>
                </c:pt>
                <c:pt idx="24">
                  <c:v>33.333333333333336</c:v>
                </c:pt>
                <c:pt idx="25">
                  <c:v>34.722222222222221</c:v>
                </c:pt>
                <c:pt idx="26">
                  <c:v>36.111111111111114</c:v>
                </c:pt>
                <c:pt idx="27">
                  <c:v>37.5</c:v>
                </c:pt>
                <c:pt idx="28">
                  <c:v>38.888888888888886</c:v>
                </c:pt>
                <c:pt idx="29">
                  <c:v>40.277777777777779</c:v>
                </c:pt>
                <c:pt idx="30">
                  <c:v>41.666666666666664</c:v>
                </c:pt>
                <c:pt idx="31">
                  <c:v>43.055555555555557</c:v>
                </c:pt>
                <c:pt idx="32">
                  <c:v>44.444444444444443</c:v>
                </c:pt>
                <c:pt idx="33">
                  <c:v>45.833333333333336</c:v>
                </c:pt>
                <c:pt idx="34">
                  <c:v>47.222222222222221</c:v>
                </c:pt>
                <c:pt idx="35">
                  <c:v>48.611111111111114</c:v>
                </c:pt>
                <c:pt idx="36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02005120"/>
        <c:axId val="202006912"/>
      </c:lineChart>
      <c:catAx>
        <c:axId val="202005120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" sourceLinked="1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ru-RU"/>
          </a:p>
        </c:txPr>
        <c:crossAx val="202006912"/>
        <c:crosses val="autoZero"/>
        <c:auto val="1"/>
        <c:lblAlgn val="ctr"/>
        <c:lblOffset val="100"/>
        <c:noMultiLvlLbl val="1"/>
      </c:catAx>
      <c:valAx>
        <c:axId val="202006912"/>
        <c:scaling>
          <c:orientation val="minMax"/>
          <c:max val="100"/>
          <c:min val="-1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ru-RU"/>
          </a:p>
        </c:txPr>
        <c:crossAx val="202005120"/>
        <c:crosses val="autoZero"/>
        <c:crossBetween val="midCat"/>
        <c:majorUnit val="5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2600">
              <a:solidFill>
                <a:srgbClr val="4A7EBB"/>
              </a:solidFill>
              <a:round/>
            </a:ln>
          </c:spPr>
          <c:marker>
            <c:symbol val="circle"/>
            <c:size val="4"/>
            <c:spPr>
              <a:solidFill>
                <a:srgbClr val="4A7EBB"/>
              </a:solidFill>
            </c:spPr>
          </c:marker>
          <c:dLbls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</c:dLbls>
          <c:xVal>
            <c:numRef>
              <c:f>'XZ circle Y linear path'!$D$3:$D$39</c:f>
              <c:numCache>
                <c:formatCode>0.0</c:formatCode>
                <c:ptCount val="37"/>
                <c:pt idx="0">
                  <c:v>5.6568542494923806</c:v>
                </c:pt>
                <c:pt idx="1">
                  <c:v>5.8982186944809918</c:v>
                </c:pt>
                <c:pt idx="2">
                  <c:v>6.1283555449518241</c:v>
                </c:pt>
                <c:pt idx="3">
                  <c:v>6.3468267223298813</c:v>
                </c:pt>
                <c:pt idx="4">
                  <c:v>6.5532163543119344</c:v>
                </c:pt>
                <c:pt idx="5">
                  <c:v>6.7471315665030858</c:v>
                </c:pt>
                <c:pt idx="6">
                  <c:v>6.9282032302755097</c:v>
                </c:pt>
                <c:pt idx="7">
                  <c:v>7.0960866654257737</c:v>
                </c:pt>
                <c:pt idx="8">
                  <c:v>7.2504622962931995</c:v>
                </c:pt>
                <c:pt idx="9">
                  <c:v>7.3910362600902939</c:v>
                </c:pt>
                <c:pt idx="10">
                  <c:v>7.5175409662872674</c:v>
                </c:pt>
                <c:pt idx="11">
                  <c:v>7.6297356059858155</c:v>
                </c:pt>
                <c:pt idx="12">
                  <c:v>7.7274066103125465</c:v>
                </c:pt>
                <c:pt idx="13">
                  <c:v>7.8103680569594669</c:v>
                </c:pt>
                <c:pt idx="14">
                  <c:v>7.8784620240976642</c:v>
                </c:pt>
                <c:pt idx="15">
                  <c:v>7.9315588909904831</c:v>
                </c:pt>
                <c:pt idx="16">
                  <c:v>7.9695575847339644</c:v>
                </c:pt>
                <c:pt idx="17">
                  <c:v>7.9923857726548624</c:v>
                </c:pt>
                <c:pt idx="18">
                  <c:v>8</c:v>
                </c:pt>
                <c:pt idx="19">
                  <c:v>7.9923857726548624</c:v>
                </c:pt>
                <c:pt idx="20">
                  <c:v>7.9695575847339644</c:v>
                </c:pt>
                <c:pt idx="21">
                  <c:v>7.9315588909904831</c:v>
                </c:pt>
                <c:pt idx="22">
                  <c:v>7.8784620240976642</c:v>
                </c:pt>
                <c:pt idx="23">
                  <c:v>7.8103680569594669</c:v>
                </c:pt>
                <c:pt idx="24">
                  <c:v>7.7274066103125465</c:v>
                </c:pt>
                <c:pt idx="25">
                  <c:v>7.6297356059858155</c:v>
                </c:pt>
                <c:pt idx="26">
                  <c:v>7.5175409662872674</c:v>
                </c:pt>
                <c:pt idx="27">
                  <c:v>7.3910362600902939</c:v>
                </c:pt>
                <c:pt idx="28">
                  <c:v>7.2504622962931995</c:v>
                </c:pt>
                <c:pt idx="29">
                  <c:v>7.0960866654257737</c:v>
                </c:pt>
                <c:pt idx="30">
                  <c:v>6.9282032302755097</c:v>
                </c:pt>
                <c:pt idx="31">
                  <c:v>6.7471315665030858</c:v>
                </c:pt>
                <c:pt idx="32">
                  <c:v>6.5532163543119344</c:v>
                </c:pt>
                <c:pt idx="33">
                  <c:v>6.3468267223298813</c:v>
                </c:pt>
                <c:pt idx="34">
                  <c:v>6.1283555449518241</c:v>
                </c:pt>
                <c:pt idx="35">
                  <c:v>5.8982186944809918</c:v>
                </c:pt>
                <c:pt idx="36">
                  <c:v>5.6568542494923806</c:v>
                </c:pt>
              </c:numCache>
            </c:numRef>
          </c:xVal>
          <c:yVal>
            <c:numRef>
              <c:f>'XZ circle Y linear path'!$F$3:$F$39</c:f>
              <c:numCache>
                <c:formatCode>0.0</c:formatCode>
                <c:ptCount val="37"/>
                <c:pt idx="0">
                  <c:v>5.6568542494923797</c:v>
                </c:pt>
                <c:pt idx="1">
                  <c:v>5.4047216609252819</c:v>
                </c:pt>
                <c:pt idx="2">
                  <c:v>5.142300877492314</c:v>
                </c:pt>
                <c:pt idx="3">
                  <c:v>4.8700914320697652</c:v>
                </c:pt>
                <c:pt idx="4">
                  <c:v>4.5886114908083684</c:v>
                </c:pt>
                <c:pt idx="5">
                  <c:v>4.2983968667745911</c:v>
                </c:pt>
                <c:pt idx="6">
                  <c:v>3.9999999999999996</c:v>
                </c:pt>
                <c:pt idx="7">
                  <c:v>3.6939889058802713</c:v>
                </c:pt>
                <c:pt idx="8">
                  <c:v>3.3809460939255955</c:v>
                </c:pt>
                <c:pt idx="9">
                  <c:v>3.0614674589207183</c:v>
                </c:pt>
                <c:pt idx="10">
                  <c:v>2.7361611466053497</c:v>
                </c:pt>
                <c:pt idx="11">
                  <c:v>2.405646396034185</c:v>
                </c:pt>
                <c:pt idx="12">
                  <c:v>2.0705523608201659</c:v>
                </c:pt>
                <c:pt idx="13">
                  <c:v>1.731516911504823</c:v>
                </c:pt>
                <c:pt idx="14">
                  <c:v>1.3891854213354426</c:v>
                </c:pt>
                <c:pt idx="15">
                  <c:v>1.0442095377604126</c:v>
                </c:pt>
                <c:pt idx="16">
                  <c:v>0.69724594198126533</c:v>
                </c:pt>
                <c:pt idx="17">
                  <c:v>0.348955098922688</c:v>
                </c:pt>
                <c:pt idx="18">
                  <c:v>0</c:v>
                </c:pt>
                <c:pt idx="19">
                  <c:v>-0.348955098922688</c:v>
                </c:pt>
                <c:pt idx="20">
                  <c:v>-0.69724594198126533</c:v>
                </c:pt>
                <c:pt idx="21">
                  <c:v>-1.0442095377604126</c:v>
                </c:pt>
                <c:pt idx="22">
                  <c:v>-1.3891854213354426</c:v>
                </c:pt>
                <c:pt idx="23">
                  <c:v>-1.731516911504823</c:v>
                </c:pt>
                <c:pt idx="24">
                  <c:v>-2.0705523608201659</c:v>
                </c:pt>
                <c:pt idx="25">
                  <c:v>-2.405646396034185</c:v>
                </c:pt>
                <c:pt idx="26">
                  <c:v>-2.7361611466053497</c:v>
                </c:pt>
                <c:pt idx="27">
                  <c:v>-3.0614674589207183</c:v>
                </c:pt>
                <c:pt idx="28">
                  <c:v>-3.3809460939255955</c:v>
                </c:pt>
                <c:pt idx="29">
                  <c:v>-3.6939889058802713</c:v>
                </c:pt>
                <c:pt idx="30">
                  <c:v>-3.9999999999999996</c:v>
                </c:pt>
                <c:pt idx="31">
                  <c:v>-4.2983968667745911</c:v>
                </c:pt>
                <c:pt idx="32">
                  <c:v>-4.5886114908083684</c:v>
                </c:pt>
                <c:pt idx="33">
                  <c:v>-4.8700914320697652</c:v>
                </c:pt>
                <c:pt idx="34">
                  <c:v>-5.142300877492314</c:v>
                </c:pt>
                <c:pt idx="35">
                  <c:v>-5.4047216609252819</c:v>
                </c:pt>
                <c:pt idx="36">
                  <c:v>-5.6568542494923797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44480"/>
        <c:axId val="202246016"/>
      </c:scatterChart>
      <c:valAx>
        <c:axId val="202244480"/>
        <c:scaling>
          <c:orientation val="minMax"/>
          <c:max val="10"/>
          <c:min val="-10"/>
        </c:scaling>
        <c:delete val="0"/>
        <c:axPos val="b"/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ru-RU"/>
          </a:p>
        </c:txPr>
        <c:crossAx val="202246016"/>
        <c:crosses val="autoZero"/>
        <c:crossBetween val="midCat"/>
      </c:valAx>
      <c:valAx>
        <c:axId val="202246016"/>
        <c:scaling>
          <c:orientation val="minMax"/>
          <c:max val="10"/>
          <c:min val="-1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ru-RU"/>
          </a:p>
        </c:txPr>
        <c:crossAx val="20224448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2600">
              <a:solidFill>
                <a:srgbClr val="4A7EBB"/>
              </a:solidFill>
              <a:round/>
            </a:ln>
          </c:spPr>
          <c:marker>
            <c:symbol val="circle"/>
            <c:size val="4"/>
            <c:spPr>
              <a:solidFill>
                <a:srgbClr val="4A7EBB"/>
              </a:solidFill>
            </c:spPr>
          </c:marker>
          <c:dLbls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</c:dLbls>
          <c:xVal>
            <c:numRef>
              <c:f>'ZX elliptical Y sinus path'!$C$3:$C$39</c:f>
              <c:numCache>
                <c:formatCode>0.0</c:formatCode>
                <c:ptCount val="37"/>
                <c:pt idx="0">
                  <c:v>4.0000000000000009</c:v>
                </c:pt>
                <c:pt idx="1">
                  <c:v>4.3486229709906326</c:v>
                </c:pt>
                <c:pt idx="2">
                  <c:v>4.6945927106677212</c:v>
                </c:pt>
                <c:pt idx="3">
                  <c:v>5.0352761804100838</c:v>
                </c:pt>
                <c:pt idx="4">
                  <c:v>5.3680805733026755</c:v>
                </c:pt>
                <c:pt idx="5">
                  <c:v>5.690473046962798</c:v>
                </c:pt>
                <c:pt idx="6">
                  <c:v>6</c:v>
                </c:pt>
                <c:pt idx="7">
                  <c:v>6.2943057454041842</c:v>
                </c:pt>
                <c:pt idx="8">
                  <c:v>6.5711504387461579</c:v>
                </c:pt>
                <c:pt idx="9">
                  <c:v>6.8284271247461898</c:v>
                </c:pt>
                <c:pt idx="10">
                  <c:v>7.0641777724759116</c:v>
                </c:pt>
                <c:pt idx="11">
                  <c:v>7.2766081771559668</c:v>
                </c:pt>
                <c:pt idx="12">
                  <c:v>7.4641016151377553</c:v>
                </c:pt>
                <c:pt idx="13">
                  <c:v>7.6252311481466002</c:v>
                </c:pt>
                <c:pt idx="14">
                  <c:v>7.7587704831436337</c:v>
                </c:pt>
                <c:pt idx="15">
                  <c:v>7.8637033051562728</c:v>
                </c:pt>
                <c:pt idx="16">
                  <c:v>7.9392310120488325</c:v>
                </c:pt>
                <c:pt idx="17">
                  <c:v>7.9847787923669822</c:v>
                </c:pt>
                <c:pt idx="18">
                  <c:v>8</c:v>
                </c:pt>
                <c:pt idx="19">
                  <c:v>7.9847787923669822</c:v>
                </c:pt>
                <c:pt idx="20">
                  <c:v>7.9392310120488325</c:v>
                </c:pt>
                <c:pt idx="21">
                  <c:v>7.8637033051562728</c:v>
                </c:pt>
                <c:pt idx="22">
                  <c:v>7.7587704831436337</c:v>
                </c:pt>
                <c:pt idx="23">
                  <c:v>7.6252311481466002</c:v>
                </c:pt>
                <c:pt idx="24">
                  <c:v>7.4641016151377544</c:v>
                </c:pt>
                <c:pt idx="25">
                  <c:v>7.2766081771559676</c:v>
                </c:pt>
                <c:pt idx="26">
                  <c:v>7.0641777724759116</c:v>
                </c:pt>
                <c:pt idx="27">
                  <c:v>6.8284271247461898</c:v>
                </c:pt>
                <c:pt idx="28">
                  <c:v>6.571150438746157</c:v>
                </c:pt>
                <c:pt idx="29">
                  <c:v>6.2943057454041842</c:v>
                </c:pt>
                <c:pt idx="30">
                  <c:v>6</c:v>
                </c:pt>
                <c:pt idx="31">
                  <c:v>5.690473046962798</c:v>
                </c:pt>
                <c:pt idx="32">
                  <c:v>5.3680805733026746</c:v>
                </c:pt>
                <c:pt idx="33">
                  <c:v>5.035276180410083</c:v>
                </c:pt>
                <c:pt idx="34">
                  <c:v>4.6945927106677212</c:v>
                </c:pt>
                <c:pt idx="35">
                  <c:v>4.3486229709906326</c:v>
                </c:pt>
                <c:pt idx="36">
                  <c:v>4</c:v>
                </c:pt>
              </c:numCache>
            </c:numRef>
          </c:xVal>
          <c:yVal>
            <c:numRef>
              <c:f>'ZX elliptical Y sinus path'!$E$3:$E$39</c:f>
              <c:numCache>
                <c:formatCode>0.0</c:formatCode>
                <c:ptCount val="37"/>
                <c:pt idx="0">
                  <c:v>8</c:v>
                </c:pt>
                <c:pt idx="1">
                  <c:v>7.9737434168330434</c:v>
                </c:pt>
                <c:pt idx="2">
                  <c:v>7.8951734957842366</c:v>
                </c:pt>
                <c:pt idx="3">
                  <c:v>7.7648882013945713</c:v>
                </c:pt>
                <c:pt idx="4">
                  <c:v>7.583879083422767</c:v>
                </c:pt>
                <c:pt idx="5">
                  <c:v>7.3535237305528849</c:v>
                </c:pt>
                <c:pt idx="6">
                  <c:v>7.0755752861126258</c:v>
                </c:pt>
                <c:pt idx="7">
                  <c:v>6.7521491055940448</c:v>
                </c:pt>
                <c:pt idx="8">
                  <c:v>6.3857066575209469</c:v>
                </c:pt>
                <c:pt idx="9">
                  <c:v>5.9790367901871786</c:v>
                </c:pt>
                <c:pt idx="10">
                  <c:v>5.5352345068371225</c:v>
                </c:pt>
                <c:pt idx="11">
                  <c:v>5.0576774108222189</c:v>
                </c:pt>
                <c:pt idx="12">
                  <c:v>4.5499999999999989</c:v>
                </c:pt>
                <c:pt idx="13">
                  <c:v>4.016066006010826</c:v>
                </c:pt>
                <c:pt idx="14">
                  <c:v>3.4599389889471137</c:v>
                </c:pt>
                <c:pt idx="15">
                  <c:v>2.8858514112073941</c:v>
                </c:pt>
                <c:pt idx="16">
                  <c:v>2.2981724259018197</c:v>
                </c:pt>
                <c:pt idx="17">
                  <c:v>1.7013746249588415</c:v>
                </c:pt>
                <c:pt idx="18">
                  <c:v>1.0999999999999996</c:v>
                </c:pt>
                <c:pt idx="19">
                  <c:v>0.49862537504115867</c:v>
                </c:pt>
                <c:pt idx="20">
                  <c:v>-9.8172425901820404E-2</c:v>
                </c:pt>
                <c:pt idx="21">
                  <c:v>-0.68585141120739301</c:v>
                </c:pt>
                <c:pt idx="22">
                  <c:v>-1.2599389889471153</c:v>
                </c:pt>
                <c:pt idx="23">
                  <c:v>-1.8160660060108267</c:v>
                </c:pt>
                <c:pt idx="24">
                  <c:v>-2.3500000000000014</c:v>
                </c:pt>
                <c:pt idx="25">
                  <c:v>-2.8576774108222196</c:v>
                </c:pt>
                <c:pt idx="26">
                  <c:v>-3.3352345068371223</c:v>
                </c:pt>
                <c:pt idx="27">
                  <c:v>-3.7790367901871784</c:v>
                </c:pt>
                <c:pt idx="28">
                  <c:v>-4.1857066575209485</c:v>
                </c:pt>
                <c:pt idx="29">
                  <c:v>-4.5521491055940437</c:v>
                </c:pt>
                <c:pt idx="30">
                  <c:v>-4.8755752861126274</c:v>
                </c:pt>
                <c:pt idx="31">
                  <c:v>-5.1535237305528856</c:v>
                </c:pt>
                <c:pt idx="32">
                  <c:v>-5.3838790834227686</c:v>
                </c:pt>
                <c:pt idx="33">
                  <c:v>-5.564888201394572</c:v>
                </c:pt>
                <c:pt idx="34">
                  <c:v>-5.6951734957842364</c:v>
                </c:pt>
                <c:pt idx="35">
                  <c:v>-5.773743416833045</c:v>
                </c:pt>
                <c:pt idx="36">
                  <c:v>-5.8000000000000007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58304"/>
        <c:axId val="202259840"/>
      </c:scatterChart>
      <c:valAx>
        <c:axId val="202258304"/>
        <c:scaling>
          <c:orientation val="minMax"/>
          <c:max val="10"/>
          <c:min val="-10"/>
        </c:scaling>
        <c:delete val="0"/>
        <c:axPos val="b"/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ru-RU"/>
          </a:p>
        </c:txPr>
        <c:crossAx val="202259840"/>
        <c:crosses val="autoZero"/>
        <c:crossBetween val="midCat"/>
      </c:valAx>
      <c:valAx>
        <c:axId val="202259840"/>
        <c:scaling>
          <c:orientation val="minMax"/>
          <c:max val="10"/>
          <c:min val="-1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ru-RU"/>
          </a:p>
        </c:txPr>
        <c:crossAx val="20225830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0.99968923418424005"/>
          <c:h val="0.99966756897943698"/>
        </c:manualLayout>
      </c:layout>
      <c:scatterChart>
        <c:scatterStyle val="lineMarker"/>
        <c:varyColors val="0"/>
        <c:ser>
          <c:idx val="2"/>
          <c:order val="0"/>
          <c:spPr>
            <a:ln w="28800">
              <a:solidFill>
                <a:srgbClr val="FFD320"/>
              </a:solidFill>
              <a:round/>
            </a:ln>
          </c:spPr>
          <c:marker>
            <c:symbol val="diamond"/>
            <c:size val="15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</c:dLbls>
          <c:xVal>
            <c:numRef>
              <c:f>Лист5!$D$15</c:f>
              <c:numCache>
                <c:formatCode>General</c:formatCode>
                <c:ptCount val="1"/>
                <c:pt idx="0">
                  <c:v>254647.90842353896</c:v>
                </c:pt>
              </c:numCache>
            </c:numRef>
          </c:xVal>
          <c:yVal>
            <c:numRef>
              <c:f>Лист5!$E$15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0"/>
          <c:order val="1"/>
          <c:xVal>
            <c:numRef>
              <c:f>Лист5!$E$41:$E$141</c:f>
              <c:numCache>
                <c:formatCode>General</c:formatCode>
                <c:ptCount val="101"/>
                <c:pt idx="0">
                  <c:v>-24.99980366975069</c:v>
                </c:pt>
                <c:pt idx="1">
                  <c:v>-24.99981144440244</c:v>
                </c:pt>
                <c:pt idx="2">
                  <c:v>-24.999819062039023</c:v>
                </c:pt>
                <c:pt idx="3">
                  <c:v>-24.99982652257313</c:v>
                </c:pt>
                <c:pt idx="4">
                  <c:v>-24.999833826062968</c:v>
                </c:pt>
                <c:pt idx="5">
                  <c:v>-24.999840972479433</c:v>
                </c:pt>
                <c:pt idx="6">
                  <c:v>-24.999847961822525</c:v>
                </c:pt>
                <c:pt idx="7">
                  <c:v>-24.999854794121347</c:v>
                </c:pt>
                <c:pt idx="8">
                  <c:v>-24.999861469375901</c:v>
                </c:pt>
                <c:pt idx="9">
                  <c:v>-24.999867987527978</c:v>
                </c:pt>
                <c:pt idx="10">
                  <c:v>-24.999874348635785</c:v>
                </c:pt>
                <c:pt idx="11">
                  <c:v>-24.99988055267022</c:v>
                </c:pt>
                <c:pt idx="12">
                  <c:v>-24.999886599631282</c:v>
                </c:pt>
                <c:pt idx="13">
                  <c:v>-24.999892489548074</c:v>
                </c:pt>
                <c:pt idx="14">
                  <c:v>-24.999898222391494</c:v>
                </c:pt>
                <c:pt idx="15">
                  <c:v>-24.99990379816154</c:v>
                </c:pt>
                <c:pt idx="16">
                  <c:v>-24.999909216887318</c:v>
                </c:pt>
                <c:pt idx="17">
                  <c:v>-24.999914478539722</c:v>
                </c:pt>
                <c:pt idx="18">
                  <c:v>-24.999919583118754</c:v>
                </c:pt>
                <c:pt idx="19">
                  <c:v>-24.999924530624412</c:v>
                </c:pt>
                <c:pt idx="20">
                  <c:v>-24.999929321114905</c:v>
                </c:pt>
                <c:pt idx="21">
                  <c:v>-24.999933954473818</c:v>
                </c:pt>
                <c:pt idx="22">
                  <c:v>-24.999938430817565</c:v>
                </c:pt>
                <c:pt idx="23">
                  <c:v>-24.999942750117043</c:v>
                </c:pt>
                <c:pt idx="24">
                  <c:v>-24.99994691228494</c:v>
                </c:pt>
                <c:pt idx="25">
                  <c:v>-24.999950917437673</c:v>
                </c:pt>
                <c:pt idx="26">
                  <c:v>-24.999954765487928</c:v>
                </c:pt>
                <c:pt idx="27">
                  <c:v>-24.999958456523018</c:v>
                </c:pt>
                <c:pt idx="28">
                  <c:v>-24.999961990455631</c:v>
                </c:pt>
                <c:pt idx="29">
                  <c:v>-24.999965367343975</c:v>
                </c:pt>
                <c:pt idx="30">
                  <c:v>-24.999968587129842</c:v>
                </c:pt>
                <c:pt idx="31">
                  <c:v>-24.999971649900544</c:v>
                </c:pt>
                <c:pt idx="32">
                  <c:v>-24.999974555597873</c:v>
                </c:pt>
                <c:pt idx="33">
                  <c:v>-24.999977304221829</c:v>
                </c:pt>
                <c:pt idx="34">
                  <c:v>-24.999979895801516</c:v>
                </c:pt>
                <c:pt idx="35">
                  <c:v>-24.999982330278726</c:v>
                </c:pt>
                <c:pt idx="36">
                  <c:v>-24.999984607711667</c:v>
                </c:pt>
                <c:pt idx="37">
                  <c:v>-24.999986728071235</c:v>
                </c:pt>
                <c:pt idx="38">
                  <c:v>-24.999988691386534</c:v>
                </c:pt>
                <c:pt idx="39">
                  <c:v>-24.999990497599356</c:v>
                </c:pt>
                <c:pt idx="40">
                  <c:v>-24.999992146797013</c:v>
                </c:pt>
                <c:pt idx="41">
                  <c:v>-24.999993638892192</c:v>
                </c:pt>
                <c:pt idx="42">
                  <c:v>-24.999994973943103</c:v>
                </c:pt>
                <c:pt idx="43">
                  <c:v>-24.999996151920641</c:v>
                </c:pt>
                <c:pt idx="44">
                  <c:v>-24.999997172853909</c:v>
                </c:pt>
                <c:pt idx="45">
                  <c:v>-24.999998036684701</c:v>
                </c:pt>
                <c:pt idx="46">
                  <c:v>-24.999998743500328</c:v>
                </c:pt>
                <c:pt idx="47">
                  <c:v>-24.999999293184374</c:v>
                </c:pt>
                <c:pt idx="48">
                  <c:v>-24.999999685882358</c:v>
                </c:pt>
                <c:pt idx="49">
                  <c:v>-24.999999921448762</c:v>
                </c:pt>
                <c:pt idx="50">
                  <c:v>-25</c:v>
                </c:pt>
                <c:pt idx="51">
                  <c:v>-24.999999921448762</c:v>
                </c:pt>
                <c:pt idx="52">
                  <c:v>-24.999999685882358</c:v>
                </c:pt>
                <c:pt idx="53">
                  <c:v>-24.999999293184374</c:v>
                </c:pt>
                <c:pt idx="54">
                  <c:v>-24.999998743500328</c:v>
                </c:pt>
                <c:pt idx="55">
                  <c:v>-24.999998036684701</c:v>
                </c:pt>
                <c:pt idx="56">
                  <c:v>-24.999997172853909</c:v>
                </c:pt>
                <c:pt idx="57">
                  <c:v>-24.999996151920641</c:v>
                </c:pt>
                <c:pt idx="58">
                  <c:v>-24.999994973943103</c:v>
                </c:pt>
                <c:pt idx="59">
                  <c:v>-24.999993638892192</c:v>
                </c:pt>
                <c:pt idx="60">
                  <c:v>-24.999992146797013</c:v>
                </c:pt>
                <c:pt idx="61">
                  <c:v>-24.999990497599356</c:v>
                </c:pt>
                <c:pt idx="62">
                  <c:v>-24.999988691386534</c:v>
                </c:pt>
                <c:pt idx="63">
                  <c:v>-24.999986728071235</c:v>
                </c:pt>
                <c:pt idx="64">
                  <c:v>-24.999984607711667</c:v>
                </c:pt>
                <c:pt idx="65">
                  <c:v>-24.999982330278726</c:v>
                </c:pt>
                <c:pt idx="66">
                  <c:v>-24.999979895801516</c:v>
                </c:pt>
                <c:pt idx="67">
                  <c:v>-24.999977304221829</c:v>
                </c:pt>
                <c:pt idx="68">
                  <c:v>-24.999974555597873</c:v>
                </c:pt>
                <c:pt idx="69">
                  <c:v>-24.999971649900544</c:v>
                </c:pt>
                <c:pt idx="70">
                  <c:v>-24.999968587129842</c:v>
                </c:pt>
                <c:pt idx="71">
                  <c:v>-24.999965367343975</c:v>
                </c:pt>
                <c:pt idx="72">
                  <c:v>-24.999961990455631</c:v>
                </c:pt>
                <c:pt idx="73">
                  <c:v>-24.999958456523018</c:v>
                </c:pt>
                <c:pt idx="74">
                  <c:v>-24.999954765487928</c:v>
                </c:pt>
                <c:pt idx="75">
                  <c:v>-24.999950917437673</c:v>
                </c:pt>
                <c:pt idx="76">
                  <c:v>-24.99994691228494</c:v>
                </c:pt>
                <c:pt idx="77">
                  <c:v>-24.999942750117043</c:v>
                </c:pt>
                <c:pt idx="78">
                  <c:v>-24.999938430817565</c:v>
                </c:pt>
                <c:pt idx="79">
                  <c:v>-24.999933954473818</c:v>
                </c:pt>
                <c:pt idx="80">
                  <c:v>-24.999929321114905</c:v>
                </c:pt>
                <c:pt idx="81">
                  <c:v>-24.999924530624412</c:v>
                </c:pt>
                <c:pt idx="82">
                  <c:v>-24.999919583118754</c:v>
                </c:pt>
                <c:pt idx="83">
                  <c:v>-24.999914478539722</c:v>
                </c:pt>
                <c:pt idx="84">
                  <c:v>-24.999909216887318</c:v>
                </c:pt>
                <c:pt idx="85">
                  <c:v>-24.99990379816154</c:v>
                </c:pt>
                <c:pt idx="86">
                  <c:v>-24.999898222391494</c:v>
                </c:pt>
                <c:pt idx="87">
                  <c:v>-24.999892489548074</c:v>
                </c:pt>
                <c:pt idx="88">
                  <c:v>-24.999886599631282</c:v>
                </c:pt>
                <c:pt idx="89">
                  <c:v>-24.99988055267022</c:v>
                </c:pt>
                <c:pt idx="90">
                  <c:v>-24.999874348635785</c:v>
                </c:pt>
                <c:pt idx="91">
                  <c:v>-24.999867987527978</c:v>
                </c:pt>
                <c:pt idx="92">
                  <c:v>-24.999861469375901</c:v>
                </c:pt>
                <c:pt idx="93">
                  <c:v>-24.999854794121347</c:v>
                </c:pt>
                <c:pt idx="94">
                  <c:v>-24.999847961822525</c:v>
                </c:pt>
                <c:pt idx="95">
                  <c:v>-24.999840972479433</c:v>
                </c:pt>
                <c:pt idx="96">
                  <c:v>-24.999833826062968</c:v>
                </c:pt>
                <c:pt idx="97">
                  <c:v>-24.99982652257313</c:v>
                </c:pt>
                <c:pt idx="98">
                  <c:v>-24.999819062039023</c:v>
                </c:pt>
                <c:pt idx="99">
                  <c:v>-24.99981144440244</c:v>
                </c:pt>
                <c:pt idx="100">
                  <c:v>-24.99980366975069</c:v>
                </c:pt>
              </c:numCache>
            </c:numRef>
          </c:xVal>
          <c:yVal>
            <c:numRef>
              <c:f>Лист5!$F$41:$F$141</c:f>
              <c:numCache>
                <c:formatCode>General</c:formatCode>
                <c:ptCount val="101"/>
                <c:pt idx="0">
                  <c:v>9.9999999974076665</c:v>
                </c:pt>
                <c:pt idx="1">
                  <c:v>9.7999999976458163</c:v>
                </c:pt>
                <c:pt idx="2">
                  <c:v>9.5999999977648258</c:v>
                </c:pt>
                <c:pt idx="3">
                  <c:v>9.399999997877913</c:v>
                </c:pt>
                <c:pt idx="4">
                  <c:v>9.1999999979852038</c:v>
                </c:pt>
                <c:pt idx="5">
                  <c:v>8.9999999981999181</c:v>
                </c:pt>
                <c:pt idx="6">
                  <c:v>8.7999999982959842</c:v>
                </c:pt>
                <c:pt idx="7">
                  <c:v>8.5999999983866235</c:v>
                </c:pt>
                <c:pt idx="8">
                  <c:v>8.3999999984719569</c:v>
                </c:pt>
                <c:pt idx="9">
                  <c:v>8.199999998665211</c:v>
                </c:pt>
                <c:pt idx="10">
                  <c:v>7.9999999987403081</c:v>
                </c:pt>
                <c:pt idx="11">
                  <c:v>7.7999999988104713</c:v>
                </c:pt>
                <c:pt idx="12">
                  <c:v>7.5999999988758242</c:v>
                </c:pt>
                <c:pt idx="13">
                  <c:v>7.3999999989364902</c:v>
                </c:pt>
                <c:pt idx="14">
                  <c:v>7.1999999991056898</c:v>
                </c:pt>
                <c:pt idx="15">
                  <c:v>6.9999999991573514</c:v>
                </c:pt>
                <c:pt idx="16">
                  <c:v>6.7999999992046956</c:v>
                </c:pt>
                <c:pt idx="17">
                  <c:v>6.5999999992478458</c:v>
                </c:pt>
                <c:pt idx="18">
                  <c:v>6.3999999994000234</c:v>
                </c:pt>
                <c:pt idx="19">
                  <c:v>6.1999999994351578</c:v>
                </c:pt>
                <c:pt idx="20">
                  <c:v>5.9999999994664668</c:v>
                </c:pt>
                <c:pt idx="21">
                  <c:v>5.7999999994940765</c:v>
                </c:pt>
                <c:pt idx="22">
                  <c:v>5.5999999996312058</c:v>
                </c:pt>
                <c:pt idx="23">
                  <c:v>5.3999999996517838</c:v>
                </c:pt>
                <c:pt idx="24">
                  <c:v>5.199999999669032</c:v>
                </c:pt>
                <c:pt idx="25">
                  <c:v>4.999999999683074</c:v>
                </c:pt>
                <c:pt idx="26">
                  <c:v>4.7999999996940304</c:v>
                </c:pt>
                <c:pt idx="27">
                  <c:v>4.5999999998151253</c:v>
                </c:pt>
                <c:pt idx="28">
                  <c:v>4.3999999998202863</c:v>
                </c:pt>
                <c:pt idx="29">
                  <c:v>4.1999999998227322</c:v>
                </c:pt>
                <c:pt idx="30">
                  <c:v>3.9999999998225886</c:v>
                </c:pt>
                <c:pt idx="31">
                  <c:v>3.799999999933076</c:v>
                </c:pt>
                <c:pt idx="32">
                  <c:v>3.5999999999281216</c:v>
                </c:pt>
                <c:pt idx="33">
                  <c:v>3.3999999999209476</c:v>
                </c:pt>
                <c:pt idx="34">
                  <c:v>3.1999999999116762</c:v>
                </c:pt>
                <c:pt idx="35">
                  <c:v>3.0000000000135287</c:v>
                </c:pt>
                <c:pt idx="36">
                  <c:v>2.8000000000004337</c:v>
                </c:pt>
                <c:pt idx="37">
                  <c:v>2.5999999999856125</c:v>
                </c:pt>
                <c:pt idx="38">
                  <c:v>2.3999999999691868</c:v>
                </c:pt>
                <c:pt idx="39">
                  <c:v>2.1999999999512814</c:v>
                </c:pt>
                <c:pt idx="40">
                  <c:v>2.0000000000451168</c:v>
                </c:pt>
                <c:pt idx="41">
                  <c:v>1.800000000024621</c:v>
                </c:pt>
                <c:pt idx="42">
                  <c:v>1.6000000000030152</c:v>
                </c:pt>
                <c:pt idx="43">
                  <c:v>1.3999999999804227</c:v>
                </c:pt>
                <c:pt idx="44">
                  <c:v>1.2000000000700641</c:v>
                </c:pt>
                <c:pt idx="45">
                  <c:v>1.0000000000458682</c:v>
                </c:pt>
                <c:pt idx="46">
                  <c:v>0.80000000002105531</c:v>
                </c:pt>
                <c:pt idx="47">
                  <c:v>0.59999999999574916</c:v>
                </c:pt>
                <c:pt idx="48">
                  <c:v>0.40000000008317033</c:v>
                </c:pt>
                <c:pt idx="49">
                  <c:v>0.20000000005724747</c:v>
                </c:pt>
                <c:pt idx="50">
                  <c:v>3.1201212026218324E-11</c:v>
                </c:pt>
                <c:pt idx="51">
                  <c:v>-0.19999999999484505</c:v>
                </c:pt>
                <c:pt idx="52">
                  <c:v>-0.40000000002076791</c:v>
                </c:pt>
                <c:pt idx="53">
                  <c:v>-0.59999999993334674</c:v>
                </c:pt>
                <c:pt idx="54">
                  <c:v>-0.7999999999586529</c:v>
                </c:pt>
                <c:pt idx="55">
                  <c:v>-0.99999999998346578</c:v>
                </c:pt>
                <c:pt idx="56">
                  <c:v>-1.2000000000076616</c:v>
                </c:pt>
                <c:pt idx="57">
                  <c:v>-1.3999999999180202</c:v>
                </c:pt>
                <c:pt idx="58">
                  <c:v>-1.5999999999406129</c:v>
                </c:pt>
                <c:pt idx="59">
                  <c:v>-1.7999999999622187</c:v>
                </c:pt>
                <c:pt idx="60">
                  <c:v>-1.9999999999827143</c:v>
                </c:pt>
                <c:pt idx="61">
                  <c:v>-2.1999999998888788</c:v>
                </c:pt>
                <c:pt idx="62">
                  <c:v>-2.3999999999067843</c:v>
                </c:pt>
                <c:pt idx="63">
                  <c:v>-2.59999999992321</c:v>
                </c:pt>
                <c:pt idx="64">
                  <c:v>-2.7999999999380316</c:v>
                </c:pt>
                <c:pt idx="65">
                  <c:v>-2.9999999999511262</c:v>
                </c:pt>
                <c:pt idx="66">
                  <c:v>-3.1999999998492736</c:v>
                </c:pt>
                <c:pt idx="67">
                  <c:v>-3.3999999998585451</c:v>
                </c:pt>
                <c:pt idx="68">
                  <c:v>-3.5999999998657195</c:v>
                </c:pt>
                <c:pt idx="69">
                  <c:v>-3.7999999998706735</c:v>
                </c:pt>
                <c:pt idx="70">
                  <c:v>-3.9999999997601865</c:v>
                </c:pt>
                <c:pt idx="71">
                  <c:v>-4.1999999997603297</c:v>
                </c:pt>
                <c:pt idx="72">
                  <c:v>-4.3999999997578838</c:v>
                </c:pt>
                <c:pt idx="73">
                  <c:v>-4.5999999997527228</c:v>
                </c:pt>
                <c:pt idx="74">
                  <c:v>-4.7999999996316287</c:v>
                </c:pt>
                <c:pt idx="75">
                  <c:v>-4.9999999996206714</c:v>
                </c:pt>
                <c:pt idx="76">
                  <c:v>-5.1999999996066295</c:v>
                </c:pt>
                <c:pt idx="77">
                  <c:v>-5.3999999995893813</c:v>
                </c:pt>
                <c:pt idx="78">
                  <c:v>-5.5999999995688032</c:v>
                </c:pt>
                <c:pt idx="79">
                  <c:v>-5.799999999431674</c:v>
                </c:pt>
                <c:pt idx="80">
                  <c:v>-5.9999999994040643</c:v>
                </c:pt>
                <c:pt idx="81">
                  <c:v>-6.1999999993727553</c:v>
                </c:pt>
                <c:pt idx="82">
                  <c:v>-6.3999999993376218</c:v>
                </c:pt>
                <c:pt idx="83">
                  <c:v>-6.5999999991854432</c:v>
                </c:pt>
                <c:pt idx="84">
                  <c:v>-6.799999999142293</c:v>
                </c:pt>
                <c:pt idx="85">
                  <c:v>-6.9999999990949489</c:v>
                </c:pt>
                <c:pt idx="86">
                  <c:v>-7.1999999990432872</c:v>
                </c:pt>
                <c:pt idx="87">
                  <c:v>-7.3999999988740877</c:v>
                </c:pt>
                <c:pt idx="88">
                  <c:v>-7.5999999988134217</c:v>
                </c:pt>
                <c:pt idx="89">
                  <c:v>-7.7999999987480688</c:v>
                </c:pt>
                <c:pt idx="90">
                  <c:v>-7.9999999986779056</c:v>
                </c:pt>
                <c:pt idx="91">
                  <c:v>-8.1999999986028076</c:v>
                </c:pt>
                <c:pt idx="92">
                  <c:v>-8.3999999984095552</c:v>
                </c:pt>
                <c:pt idx="93">
                  <c:v>-8.5999999983242201</c:v>
                </c:pt>
                <c:pt idx="94">
                  <c:v>-8.7999999982335826</c:v>
                </c:pt>
                <c:pt idx="95">
                  <c:v>-8.9999999981375147</c:v>
                </c:pt>
                <c:pt idx="96">
                  <c:v>-9.1999999979228004</c:v>
                </c:pt>
                <c:pt idx="97">
                  <c:v>-9.3999999978155095</c:v>
                </c:pt>
                <c:pt idx="98">
                  <c:v>-9.5999999977024224</c:v>
                </c:pt>
                <c:pt idx="99">
                  <c:v>-9.7999999975834147</c:v>
                </c:pt>
                <c:pt idx="100">
                  <c:v>-9.9999999973452649</c:v>
                </c:pt>
              </c:numCache>
            </c:numRef>
          </c:yVal>
          <c:smooth val="0"/>
        </c:ser>
        <c:ser>
          <c:idx val="1"/>
          <c:order val="2"/>
          <c:xVal>
            <c:numRef>
              <c:f>Лист5!$L$41:$L$141</c:f>
              <c:numCache>
                <c:formatCode>General</c:formatCode>
                <c:ptCount val="101"/>
                <c:pt idx="0">
                  <c:v>25.000196291715838</c:v>
                </c:pt>
                <c:pt idx="1">
                  <c:v>25.000188518577488</c:v>
                </c:pt>
                <c:pt idx="2">
                  <c:v>25.000180902454304</c:v>
                </c:pt>
                <c:pt idx="3">
                  <c:v>25.000173443346284</c:v>
                </c:pt>
                <c:pt idx="4">
                  <c:v>25.000166141311638</c:v>
                </c:pt>
                <c:pt idx="5">
                  <c:v>25.000158996292157</c:v>
                </c:pt>
                <c:pt idx="6">
                  <c:v>25.000152008316945</c:v>
                </c:pt>
                <c:pt idx="7">
                  <c:v>25.000145177356899</c:v>
                </c:pt>
                <c:pt idx="8">
                  <c:v>25.000138503441121</c:v>
                </c:pt>
                <c:pt idx="9">
                  <c:v>25.000131986569613</c:v>
                </c:pt>
                <c:pt idx="10">
                  <c:v>25.00012562671327</c:v>
                </c:pt>
                <c:pt idx="11">
                  <c:v>25.000119423872093</c:v>
                </c:pt>
                <c:pt idx="12">
                  <c:v>25.000113378104288</c:v>
                </c:pt>
                <c:pt idx="13">
                  <c:v>25.000107489351649</c:v>
                </c:pt>
                <c:pt idx="14">
                  <c:v>25.000101757643279</c:v>
                </c:pt>
                <c:pt idx="15">
                  <c:v>25.000096182950074</c:v>
                </c:pt>
                <c:pt idx="16">
                  <c:v>25.000090765272034</c:v>
                </c:pt>
                <c:pt idx="17">
                  <c:v>25.000085504667368</c:v>
                </c:pt>
                <c:pt idx="18">
                  <c:v>25.000080401077867</c:v>
                </c:pt>
                <c:pt idx="19">
                  <c:v>25.000075454532634</c:v>
                </c:pt>
                <c:pt idx="20">
                  <c:v>25.000070665002568</c:v>
                </c:pt>
                <c:pt idx="21">
                  <c:v>25.000066032545874</c:v>
                </c:pt>
                <c:pt idx="22">
                  <c:v>25.000061557075242</c:v>
                </c:pt>
                <c:pt idx="23">
                  <c:v>25.000057238648878</c:v>
                </c:pt>
                <c:pt idx="24">
                  <c:v>25.000053077295888</c:v>
                </c:pt>
                <c:pt idx="25">
                  <c:v>25.00004907292896</c:v>
                </c:pt>
                <c:pt idx="26">
                  <c:v>25.0000452256063</c:v>
                </c:pt>
                <c:pt idx="27">
                  <c:v>25.00004153532791</c:v>
                </c:pt>
                <c:pt idx="28">
                  <c:v>25.000038002093788</c:v>
                </c:pt>
                <c:pt idx="29">
                  <c:v>25.000034625845728</c:v>
                </c:pt>
                <c:pt idx="30">
                  <c:v>25.000031406700145</c:v>
                </c:pt>
                <c:pt idx="31">
                  <c:v>25.00002834451152</c:v>
                </c:pt>
                <c:pt idx="32">
                  <c:v>25.000025439396268</c:v>
                </c:pt>
                <c:pt idx="33">
                  <c:v>25.000022691325285</c:v>
                </c:pt>
                <c:pt idx="34">
                  <c:v>25.000020100269467</c:v>
                </c:pt>
                <c:pt idx="35">
                  <c:v>25.000017666257918</c:v>
                </c:pt>
                <c:pt idx="36">
                  <c:v>25.000015389261534</c:v>
                </c:pt>
                <c:pt idx="37">
                  <c:v>25.000013269338524</c:v>
                </c:pt>
                <c:pt idx="38">
                  <c:v>25.000011306401575</c:v>
                </c:pt>
                <c:pt idx="39">
                  <c:v>25.000009500537999</c:v>
                </c:pt>
                <c:pt idx="40">
                  <c:v>25.000007851660484</c:v>
                </c:pt>
                <c:pt idx="41">
                  <c:v>25.000006359856343</c:v>
                </c:pt>
                <c:pt idx="42">
                  <c:v>25.000005025067367</c:v>
                </c:pt>
                <c:pt idx="43">
                  <c:v>25.00000384732266</c:v>
                </c:pt>
                <c:pt idx="44">
                  <c:v>25.000002826593118</c:v>
                </c:pt>
                <c:pt idx="45">
                  <c:v>25.000001962936949</c:v>
                </c:pt>
                <c:pt idx="46">
                  <c:v>25.000001256266842</c:v>
                </c:pt>
                <c:pt idx="47">
                  <c:v>25.000000706670107</c:v>
                </c:pt>
                <c:pt idx="48">
                  <c:v>25.000000314059434</c:v>
                </c:pt>
                <c:pt idx="49">
                  <c:v>25.000000078522135</c:v>
                </c:pt>
                <c:pt idx="50">
                  <c:v>25</c:v>
                </c:pt>
                <c:pt idx="51">
                  <c:v>25.000000078522135</c:v>
                </c:pt>
                <c:pt idx="52">
                  <c:v>25.000000314059434</c:v>
                </c:pt>
                <c:pt idx="53">
                  <c:v>25.000000706670107</c:v>
                </c:pt>
                <c:pt idx="54">
                  <c:v>25.000001256266842</c:v>
                </c:pt>
                <c:pt idx="55">
                  <c:v>25.000001962936949</c:v>
                </c:pt>
                <c:pt idx="56">
                  <c:v>25.000002826593118</c:v>
                </c:pt>
                <c:pt idx="57">
                  <c:v>25.00000384732266</c:v>
                </c:pt>
                <c:pt idx="58">
                  <c:v>25.000005025067367</c:v>
                </c:pt>
                <c:pt idx="59">
                  <c:v>25.000006359856343</c:v>
                </c:pt>
                <c:pt idx="60">
                  <c:v>25.000007851660484</c:v>
                </c:pt>
                <c:pt idx="61">
                  <c:v>25.000009500537999</c:v>
                </c:pt>
                <c:pt idx="62">
                  <c:v>25.000011306401575</c:v>
                </c:pt>
                <c:pt idx="63">
                  <c:v>25.000013269338524</c:v>
                </c:pt>
                <c:pt idx="64">
                  <c:v>25.000015389261534</c:v>
                </c:pt>
                <c:pt idx="65">
                  <c:v>25.000017666257918</c:v>
                </c:pt>
                <c:pt idx="66">
                  <c:v>25.000020100269467</c:v>
                </c:pt>
                <c:pt idx="67">
                  <c:v>25.000022691325285</c:v>
                </c:pt>
                <c:pt idx="68">
                  <c:v>25.000025439396268</c:v>
                </c:pt>
                <c:pt idx="69">
                  <c:v>25.00002834451152</c:v>
                </c:pt>
                <c:pt idx="70">
                  <c:v>25.000031406700145</c:v>
                </c:pt>
                <c:pt idx="71">
                  <c:v>25.000034625845728</c:v>
                </c:pt>
                <c:pt idx="72">
                  <c:v>25.000038002093788</c:v>
                </c:pt>
                <c:pt idx="73">
                  <c:v>25.00004153532791</c:v>
                </c:pt>
                <c:pt idx="74">
                  <c:v>25.0000452256063</c:v>
                </c:pt>
                <c:pt idx="75">
                  <c:v>25.00004907292896</c:v>
                </c:pt>
                <c:pt idx="76">
                  <c:v>25.000053077295888</c:v>
                </c:pt>
                <c:pt idx="77">
                  <c:v>25.000057238648878</c:v>
                </c:pt>
                <c:pt idx="78">
                  <c:v>25.000061557075242</c:v>
                </c:pt>
                <c:pt idx="79">
                  <c:v>25.000066032545874</c:v>
                </c:pt>
                <c:pt idx="80">
                  <c:v>25.000070665002568</c:v>
                </c:pt>
                <c:pt idx="81">
                  <c:v>25.000075454532634</c:v>
                </c:pt>
                <c:pt idx="82">
                  <c:v>25.000080401077867</c:v>
                </c:pt>
                <c:pt idx="83">
                  <c:v>25.000085504667368</c:v>
                </c:pt>
                <c:pt idx="84">
                  <c:v>25.000090765272034</c:v>
                </c:pt>
                <c:pt idx="85">
                  <c:v>25.000096182950074</c:v>
                </c:pt>
                <c:pt idx="86">
                  <c:v>25.000101757643279</c:v>
                </c:pt>
                <c:pt idx="87">
                  <c:v>25.000107489351649</c:v>
                </c:pt>
                <c:pt idx="88">
                  <c:v>25.000113378104288</c:v>
                </c:pt>
                <c:pt idx="89">
                  <c:v>25.000119423872093</c:v>
                </c:pt>
                <c:pt idx="90">
                  <c:v>25.00012562671327</c:v>
                </c:pt>
                <c:pt idx="91">
                  <c:v>25.000131986569613</c:v>
                </c:pt>
                <c:pt idx="92">
                  <c:v>25.000138503441121</c:v>
                </c:pt>
                <c:pt idx="93">
                  <c:v>25.000145177356899</c:v>
                </c:pt>
                <c:pt idx="94">
                  <c:v>25.000152008316945</c:v>
                </c:pt>
                <c:pt idx="95">
                  <c:v>25.000158996292157</c:v>
                </c:pt>
                <c:pt idx="96">
                  <c:v>25.000166141311638</c:v>
                </c:pt>
                <c:pt idx="97">
                  <c:v>25.000173443346284</c:v>
                </c:pt>
                <c:pt idx="98">
                  <c:v>25.000180902454304</c:v>
                </c:pt>
                <c:pt idx="99">
                  <c:v>25.000188518577488</c:v>
                </c:pt>
                <c:pt idx="100">
                  <c:v>25.000196291715838</c:v>
                </c:pt>
              </c:numCache>
            </c:numRef>
          </c:xVal>
          <c:yVal>
            <c:numRef>
              <c:f>Лист5!$M$41:$M$141</c:f>
              <c:numCache>
                <c:formatCode>General</c:formatCode>
                <c:ptCount val="101"/>
                <c:pt idx="0">
                  <c:v>9.9980366947424351</c:v>
                </c:pt>
                <c:pt idx="1">
                  <c:v>9.7980759610338524</c:v>
                </c:pt>
                <c:pt idx="2">
                  <c:v>9.5981152272061525</c:v>
                </c:pt>
                <c:pt idx="3">
                  <c:v>9.3981544933725321</c:v>
                </c:pt>
                <c:pt idx="4">
                  <c:v>9.1981937595331171</c:v>
                </c:pt>
                <c:pt idx="5">
                  <c:v>8.9982330258011043</c:v>
                </c:pt>
                <c:pt idx="6">
                  <c:v>8.7982722919504663</c:v>
                </c:pt>
                <c:pt idx="7">
                  <c:v>8.5983115580944034</c:v>
                </c:pt>
                <c:pt idx="8">
                  <c:v>8.3983508242330345</c:v>
                </c:pt>
                <c:pt idx="9">
                  <c:v>8.198390090479565</c:v>
                </c:pt>
                <c:pt idx="10">
                  <c:v>7.9984293566079625</c:v>
                </c:pt>
                <c:pt idx="11">
                  <c:v>7.7984686227314262</c:v>
                </c:pt>
                <c:pt idx="12">
                  <c:v>7.5985078888500812</c:v>
                </c:pt>
                <c:pt idx="13">
                  <c:v>7.3985471549640502</c:v>
                </c:pt>
                <c:pt idx="14">
                  <c:v>7.1985864211865316</c:v>
                </c:pt>
                <c:pt idx="15">
                  <c:v>6.998625687291498</c:v>
                </c:pt>
                <c:pt idx="16">
                  <c:v>6.7986649533921479</c:v>
                </c:pt>
                <c:pt idx="17">
                  <c:v>6.5987042194886047</c:v>
                </c:pt>
                <c:pt idx="18">
                  <c:v>6.3987434856940668</c:v>
                </c:pt>
                <c:pt idx="19">
                  <c:v>6.1987827517825087</c:v>
                </c:pt>
                <c:pt idx="20">
                  <c:v>5.998822017867127</c:v>
                </c:pt>
                <c:pt idx="21">
                  <c:v>5.798861283948046</c:v>
                </c:pt>
                <c:pt idx="22">
                  <c:v>5.5989005501384632</c:v>
                </c:pt>
                <c:pt idx="23">
                  <c:v>5.3989398162123523</c:v>
                </c:pt>
                <c:pt idx="24">
                  <c:v>5.1989790822829116</c:v>
                </c:pt>
                <c:pt idx="25">
                  <c:v>4.9990183483502655</c:v>
                </c:pt>
                <c:pt idx="26">
                  <c:v>4.7990576144145347</c:v>
                </c:pt>
                <c:pt idx="27">
                  <c:v>4.5990968805889212</c:v>
                </c:pt>
                <c:pt idx="28">
                  <c:v>4.3991361466473951</c:v>
                </c:pt>
                <c:pt idx="29">
                  <c:v>4.1991754127031564</c:v>
                </c:pt>
                <c:pt idx="30">
                  <c:v>3.999214678756327</c:v>
                </c:pt>
                <c:pt idx="31">
                  <c:v>3.7992539449201073</c:v>
                </c:pt>
                <c:pt idx="32">
                  <c:v>3.5992932109684692</c:v>
                </c:pt>
                <c:pt idx="33">
                  <c:v>3.3993324770146107</c:v>
                </c:pt>
                <c:pt idx="34">
                  <c:v>3.1993717430586566</c:v>
                </c:pt>
                <c:pt idx="35">
                  <c:v>2.9994110092138038</c:v>
                </c:pt>
                <c:pt idx="36">
                  <c:v>2.7994502752540265</c:v>
                </c:pt>
                <c:pt idx="37">
                  <c:v>2.5994895412925225</c:v>
                </c:pt>
                <c:pt idx="38">
                  <c:v>2.399528807329415</c:v>
                </c:pt>
                <c:pt idx="39">
                  <c:v>2.1995680733648277</c:v>
                </c:pt>
                <c:pt idx="40">
                  <c:v>1.9996073395119596</c:v>
                </c:pt>
                <c:pt idx="41">
                  <c:v>1.7996466055447828</c:v>
                </c:pt>
                <c:pt idx="42">
                  <c:v>1.5996858715764961</c:v>
                </c:pt>
                <c:pt idx="43">
                  <c:v>1.3997251376072226</c:v>
                </c:pt>
                <c:pt idx="44">
                  <c:v>1.1997644037501614</c:v>
                </c:pt>
                <c:pt idx="45">
                  <c:v>0.99980366977928503</c:v>
                </c:pt>
                <c:pt idx="46">
                  <c:v>0.79984293580779187</c:v>
                </c:pt>
                <c:pt idx="47">
                  <c:v>0.59988220183580543</c:v>
                </c:pt>
                <c:pt idx="48">
                  <c:v>0.39992146797652439</c:v>
                </c:pt>
                <c:pt idx="49">
                  <c:v>0.19996073400392142</c:v>
                </c:pt>
                <c:pt idx="50">
                  <c:v>3.1195086283943781E-11</c:v>
                </c:pt>
                <c:pt idx="51">
                  <c:v>-0.19996073394153124</c:v>
                </c:pt>
                <c:pt idx="52">
                  <c:v>-0.39992146791413419</c:v>
                </c:pt>
                <c:pt idx="53">
                  <c:v>-0.59988220177341534</c:v>
                </c:pt>
                <c:pt idx="54">
                  <c:v>-0.79984293574540166</c:v>
                </c:pt>
                <c:pt idx="55">
                  <c:v>-0.99980366971689483</c:v>
                </c:pt>
                <c:pt idx="56">
                  <c:v>-1.1997644036877713</c:v>
                </c:pt>
                <c:pt idx="57">
                  <c:v>-1.3997251375448325</c:v>
                </c:pt>
                <c:pt idx="58">
                  <c:v>-1.599685871514106</c:v>
                </c:pt>
                <c:pt idx="59">
                  <c:v>-1.7996466054823927</c:v>
                </c:pt>
                <c:pt idx="60">
                  <c:v>-1.9996073394495693</c:v>
                </c:pt>
                <c:pt idx="61">
                  <c:v>-2.1995680733024376</c:v>
                </c:pt>
                <c:pt idx="62">
                  <c:v>-2.3995288072670249</c:v>
                </c:pt>
                <c:pt idx="63">
                  <c:v>-2.5994895412301324</c:v>
                </c:pt>
                <c:pt idx="64">
                  <c:v>-2.7994502751916359</c:v>
                </c:pt>
                <c:pt idx="65">
                  <c:v>-2.9994110091514137</c:v>
                </c:pt>
                <c:pt idx="66">
                  <c:v>-3.199371742996266</c:v>
                </c:pt>
                <c:pt idx="67">
                  <c:v>-3.3993324769522206</c:v>
                </c:pt>
                <c:pt idx="68">
                  <c:v>-3.5992932109060787</c:v>
                </c:pt>
                <c:pt idx="69">
                  <c:v>-3.7992539448577172</c:v>
                </c:pt>
                <c:pt idx="70">
                  <c:v>-3.9992146786939369</c:v>
                </c:pt>
                <c:pt idx="71">
                  <c:v>-4.1991754126407654</c:v>
                </c:pt>
                <c:pt idx="72">
                  <c:v>-4.399136146585005</c:v>
                </c:pt>
                <c:pt idx="73">
                  <c:v>-4.5990968805265311</c:v>
                </c:pt>
                <c:pt idx="74">
                  <c:v>-4.7990576143521446</c:v>
                </c:pt>
                <c:pt idx="75">
                  <c:v>-4.9990183482878754</c:v>
                </c:pt>
                <c:pt idx="76">
                  <c:v>-5.1989790822205215</c:v>
                </c:pt>
                <c:pt idx="77">
                  <c:v>-5.3989398161499613</c:v>
                </c:pt>
                <c:pt idx="78">
                  <c:v>-5.5989005500760731</c:v>
                </c:pt>
                <c:pt idx="79">
                  <c:v>-5.7988612838856559</c:v>
                </c:pt>
                <c:pt idx="80">
                  <c:v>-5.9988220178047369</c:v>
                </c:pt>
                <c:pt idx="81">
                  <c:v>-6.1987827517201186</c:v>
                </c:pt>
                <c:pt idx="82">
                  <c:v>-6.3987434856316767</c:v>
                </c:pt>
                <c:pt idx="83">
                  <c:v>-6.5987042194262147</c:v>
                </c:pt>
                <c:pt idx="84">
                  <c:v>-6.798664953329757</c:v>
                </c:pt>
                <c:pt idx="85">
                  <c:v>-6.9986256872291079</c:v>
                </c:pt>
                <c:pt idx="86">
                  <c:v>-7.1985864211241415</c:v>
                </c:pt>
                <c:pt idx="87">
                  <c:v>-7.3985471549016602</c:v>
                </c:pt>
                <c:pt idx="88">
                  <c:v>-7.5985078887876911</c:v>
                </c:pt>
                <c:pt idx="89">
                  <c:v>-7.7984686226690361</c:v>
                </c:pt>
                <c:pt idx="90">
                  <c:v>-7.9984293565455724</c:v>
                </c:pt>
                <c:pt idx="91">
                  <c:v>-8.198390090417174</c:v>
                </c:pt>
                <c:pt idx="92">
                  <c:v>-8.3983508241706453</c:v>
                </c:pt>
                <c:pt idx="93">
                  <c:v>-8.5983115580320124</c:v>
                </c:pt>
                <c:pt idx="94">
                  <c:v>-8.7982722918880771</c:v>
                </c:pt>
                <c:pt idx="95">
                  <c:v>-8.9982330257387133</c:v>
                </c:pt>
                <c:pt idx="96">
                  <c:v>-9.1981937594707279</c:v>
                </c:pt>
                <c:pt idx="97">
                  <c:v>-9.3981544933101429</c:v>
                </c:pt>
                <c:pt idx="98">
                  <c:v>-9.5981152271437633</c:v>
                </c:pt>
                <c:pt idx="99">
                  <c:v>-9.7980759609714632</c:v>
                </c:pt>
                <c:pt idx="100">
                  <c:v>-9.9980366946800459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93472"/>
        <c:axId val="202395008"/>
      </c:scatterChart>
      <c:valAx>
        <c:axId val="202393472"/>
        <c:scaling>
          <c:orientation val="minMax"/>
          <c:max val="30"/>
          <c:min val="-30"/>
        </c:scaling>
        <c:delete val="0"/>
        <c:axPos val="b"/>
        <c:numFmt formatCode="0.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202395008"/>
        <c:crosses val="autoZero"/>
        <c:crossBetween val="midCat"/>
        <c:majorUnit val="5"/>
      </c:valAx>
      <c:valAx>
        <c:axId val="202395008"/>
        <c:scaling>
          <c:orientation val="minMax"/>
          <c:max val="30"/>
          <c:min val="-3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202393472"/>
        <c:crosses val="autoZero"/>
        <c:crossBetween val="midCat"/>
        <c:majorUnit val="5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0.99968923418424005"/>
          <c:h val="0.99966756897943698"/>
        </c:manualLayout>
      </c:layout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Exp!$D$32:$D$52</c:f>
              <c:numCache>
                <c:formatCode>0.00000</c:formatCode>
                <c:ptCount val="21"/>
                <c:pt idx="0">
                  <c:v>-13.552609231287864</c:v>
                </c:pt>
                <c:pt idx="1">
                  <c:v>-14.256273394168016</c:v>
                </c:pt>
                <c:pt idx="2">
                  <c:v>-14.94830033682395</c:v>
                </c:pt>
                <c:pt idx="3">
                  <c:v>-15.628125228428157</c:v>
                </c:pt>
                <c:pt idx="4">
                  <c:v>-16.295193197439634</c:v>
                </c:pt>
                <c:pt idx="5">
                  <c:v>-16.94895978448875</c:v>
                </c:pt>
                <c:pt idx="6">
                  <c:v>-17.58889138676383</c:v>
                </c:pt>
                <c:pt idx="7">
                  <c:v>-18.2144656935365</c:v>
                </c:pt>
                <c:pt idx="8">
                  <c:v>-18.825172112470568</c:v>
                </c:pt>
                <c:pt idx="9">
                  <c:v>-19.420512186366274</c:v>
                </c:pt>
                <c:pt idx="10">
                  <c:v>-20</c:v>
                </c:pt>
                <c:pt idx="11">
                  <c:v>-20.563162576727148</c:v>
                </c:pt>
                <c:pt idx="12">
                  <c:v>-21.109540264524604</c:v>
                </c:pt>
                <c:pt idx="13">
                  <c:v>-21.63868711115769</c:v>
                </c:pt>
                <c:pt idx="14">
                  <c:v>-22.150171228165355</c:v>
                </c:pt>
                <c:pt idx="15">
                  <c:v>-22.643575143366586</c:v>
                </c:pt>
                <c:pt idx="16">
                  <c:v>-23.118496141600247</c:v>
                </c:pt>
                <c:pt idx="17">
                  <c:v>-23.574546593420266</c:v>
                </c:pt>
                <c:pt idx="18">
                  <c:v>-24.011354271477963</c:v>
                </c:pt>
                <c:pt idx="19">
                  <c:v>-24.42856265433311</c:v>
                </c:pt>
                <c:pt idx="20">
                  <c:v>-24.825831217445973</c:v>
                </c:pt>
              </c:numCache>
            </c:numRef>
          </c:xVal>
          <c:yVal>
            <c:numRef>
              <c:f>Exp!$E$32:$E$52</c:f>
              <c:numCache>
                <c:formatCode>0.00000</c:formatCode>
                <c:ptCount val="21"/>
                <c:pt idx="0">
                  <c:v>24.826337589332955</c:v>
                </c:pt>
                <c:pt idx="1">
                  <c:v>24.429013761510788</c:v>
                </c:pt>
                <c:pt idx="2">
                  <c:v>24.011751027834091</c:v>
                </c:pt>
                <c:pt idx="3">
                  <c:v>23.574889957203627</c:v>
                </c:pt>
                <c:pt idx="4">
                  <c:v>23.118787114638497</c:v>
                </c:pt>
                <c:pt idx="5">
                  <c:v>22.643814770248621</c:v>
                </c:pt>
                <c:pt idx="6">
                  <c:v>22.150360595388669</c:v>
                </c:pt>
                <c:pt idx="7">
                  <c:v>21.638827346241598</c:v>
                </c:pt>
                <c:pt idx="8">
                  <c:v>21.109632535089961</c:v>
                </c:pt>
                <c:pt idx="9">
                  <c:v>20.563208089543348</c:v>
                </c:pt>
                <c:pt idx="10">
                  <c:v>20</c:v>
                </c:pt>
                <c:pt idx="11">
                  <c:v>19.420467955630489</c:v>
                </c:pt>
                <c:pt idx="12">
                  <c:v>18.825084969180441</c:v>
                </c:pt>
                <c:pt idx="13">
                  <c:v>18.214336990898609</c:v>
                </c:pt>
                <c:pt idx="14">
                  <c:v>17.588722511905392</c:v>
                </c:pt>
                <c:pt idx="15">
                  <c:v>16.948752157325458</c:v>
                </c:pt>
                <c:pt idx="16">
                  <c:v>16.294948269516713</c:v>
                </c:pt>
                <c:pt idx="17">
                  <c:v>15.627844481735664</c:v>
                </c:pt>
                <c:pt idx="18">
                  <c:v>14.94798528258711</c:v>
                </c:pt>
                <c:pt idx="19">
                  <c:v>14.255925571613801</c:v>
                </c:pt>
                <c:pt idx="20">
                  <c:v>13.552230206388673</c:v>
                </c:pt>
              </c:numCache>
            </c:numRef>
          </c:yVal>
          <c:smooth val="0"/>
        </c:ser>
        <c:ser>
          <c:idx val="2"/>
          <c:order val="1"/>
          <c:marker>
            <c:symbol val="none"/>
          </c:marker>
          <c:xVal>
            <c:numRef>
              <c:f>Exp!$G$32:$G$52</c:f>
              <c:numCache>
                <c:formatCode>0.00000</c:formatCode>
                <c:ptCount val="21"/>
                <c:pt idx="0">
                  <c:v>-33.58118314776253</c:v>
                </c:pt>
                <c:pt idx="1">
                  <c:v>-33.849270274172284</c:v>
                </c:pt>
                <c:pt idx="2">
                  <c:v>-34.089728420558906</c:v>
                </c:pt>
                <c:pt idx="3">
                  <c:v>-34.302361325526448</c:v>
                </c:pt>
                <c:pt idx="4">
                  <c:v>-34.486995438578141</c:v>
                </c:pt>
                <c:pt idx="5">
                  <c:v>-34.643480061767946</c:v>
                </c:pt>
                <c:pt idx="6">
                  <c:v>-34.771687472699867</c:v>
                </c:pt>
                <c:pt idx="7">
                  <c:v>-34.871513028774679</c:v>
                </c:pt>
                <c:pt idx="8">
                  <c:v>-34.942875252598988</c:v>
                </c:pt>
                <c:pt idx="9">
                  <c:v>-34.985715898486902</c:v>
                </c:pt>
                <c:pt idx="10">
                  <c:v>-35</c:v>
                </c:pt>
                <c:pt idx="11">
                  <c:v>-34.985715898486902</c:v>
                </c:pt>
                <c:pt idx="12">
                  <c:v>-34.942875252598988</c:v>
                </c:pt>
                <c:pt idx="13">
                  <c:v>-34.871513028774679</c:v>
                </c:pt>
                <c:pt idx="14">
                  <c:v>-34.771687472699867</c:v>
                </c:pt>
                <c:pt idx="15">
                  <c:v>-34.643480061767946</c:v>
                </c:pt>
                <c:pt idx="16">
                  <c:v>-34.486995438578141</c:v>
                </c:pt>
                <c:pt idx="17">
                  <c:v>-34.302361325526448</c:v>
                </c:pt>
                <c:pt idx="18">
                  <c:v>-34.089728420558906</c:v>
                </c:pt>
                <c:pt idx="19">
                  <c:v>-33.849270274172284</c:v>
                </c:pt>
                <c:pt idx="20">
                  <c:v>-33.581183147762538</c:v>
                </c:pt>
              </c:numCache>
            </c:numRef>
          </c:xVal>
          <c:yVal>
            <c:numRef>
              <c:f>Exp!$H$32:$H$52</c:f>
              <c:numCache>
                <c:formatCode>0.00000</c:formatCode>
                <c:ptCount val="21"/>
                <c:pt idx="0">
                  <c:v>9.8645119362814189</c:v>
                </c:pt>
                <c:pt idx="1">
                  <c:v>8.9011525675104046</c:v>
                </c:pt>
                <c:pt idx="2">
                  <c:v>7.9305280981187476</c:v>
                </c:pt>
                <c:pt idx="3">
                  <c:v>6.9534307496060261</c:v>
                </c:pt>
                <c:pt idx="4">
                  <c:v>5.9706580266211331</c:v>
                </c:pt>
                <c:pt idx="5">
                  <c:v>4.9830120660407724</c:v>
                </c:pt>
                <c:pt idx="6">
                  <c:v>3.9912989822672147</c:v>
                </c:pt>
                <c:pt idx="7">
                  <c:v>2.9963282092794445</c:v>
                </c:pt>
                <c:pt idx="8">
                  <c:v>1.998911839975027</c:v>
                </c:pt>
                <c:pt idx="9">
                  <c:v>0.99986396334176308</c:v>
                </c:pt>
                <c:pt idx="10">
                  <c:v>4.2882120380498403E-15</c:v>
                </c:pt>
                <c:pt idx="11">
                  <c:v>-0.99986396334175442</c:v>
                </c:pt>
                <c:pt idx="12">
                  <c:v>-1.9989118399750183</c:v>
                </c:pt>
                <c:pt idx="13">
                  <c:v>-2.9963282092794357</c:v>
                </c:pt>
                <c:pt idx="14">
                  <c:v>-3.9912989822672063</c:v>
                </c:pt>
                <c:pt idx="15">
                  <c:v>-4.9830120660407644</c:v>
                </c:pt>
                <c:pt idx="16">
                  <c:v>-5.9706580266211242</c:v>
                </c:pt>
                <c:pt idx="17">
                  <c:v>-6.9534307496060181</c:v>
                </c:pt>
                <c:pt idx="18">
                  <c:v>-7.9305280981187396</c:v>
                </c:pt>
                <c:pt idx="19">
                  <c:v>-8.9011525675103975</c:v>
                </c:pt>
                <c:pt idx="20">
                  <c:v>-9.8645119362814118</c:v>
                </c:pt>
              </c:numCache>
            </c:numRef>
          </c:yVal>
          <c:smooth val="0"/>
        </c:ser>
        <c:ser>
          <c:idx val="3"/>
          <c:order val="2"/>
          <c:marker>
            <c:symbol val="none"/>
          </c:marker>
          <c:xVal>
            <c:numRef>
              <c:f>Exp!$J$32:$J$52</c:f>
              <c:numCache>
                <c:formatCode>0.00000</c:formatCode>
                <c:ptCount val="21"/>
                <c:pt idx="0">
                  <c:v>-24.825831217445973</c:v>
                </c:pt>
                <c:pt idx="1">
                  <c:v>-24.42856265433311</c:v>
                </c:pt>
                <c:pt idx="2">
                  <c:v>-24.011354271477963</c:v>
                </c:pt>
                <c:pt idx="3">
                  <c:v>-23.574546593420266</c:v>
                </c:pt>
                <c:pt idx="4">
                  <c:v>-23.118496141600239</c:v>
                </c:pt>
                <c:pt idx="5">
                  <c:v>-22.643575143366586</c:v>
                </c:pt>
                <c:pt idx="6">
                  <c:v>-22.150171228165355</c:v>
                </c:pt>
                <c:pt idx="7">
                  <c:v>-21.63868711115769</c:v>
                </c:pt>
                <c:pt idx="8">
                  <c:v>-21.109540264524604</c:v>
                </c:pt>
                <c:pt idx="9">
                  <c:v>-20.563162576727148</c:v>
                </c:pt>
                <c:pt idx="10">
                  <c:v>-20</c:v>
                </c:pt>
                <c:pt idx="11">
                  <c:v>-19.420512186366274</c:v>
                </c:pt>
                <c:pt idx="12">
                  <c:v>-18.825172112470568</c:v>
                </c:pt>
                <c:pt idx="13">
                  <c:v>-18.2144656935365</c:v>
                </c:pt>
                <c:pt idx="14">
                  <c:v>-17.58889138676383</c:v>
                </c:pt>
                <c:pt idx="15">
                  <c:v>-16.94895978448875</c:v>
                </c:pt>
                <c:pt idx="16">
                  <c:v>-16.29519319743962</c:v>
                </c:pt>
                <c:pt idx="17">
                  <c:v>-15.628125228428157</c:v>
                </c:pt>
                <c:pt idx="18">
                  <c:v>-14.94830033682395</c:v>
                </c:pt>
                <c:pt idx="19">
                  <c:v>-14.256273394168016</c:v>
                </c:pt>
                <c:pt idx="20">
                  <c:v>-13.552609231287864</c:v>
                </c:pt>
              </c:numCache>
            </c:numRef>
          </c:xVal>
          <c:yVal>
            <c:numRef>
              <c:f>Exp!$K$32:$K$52</c:f>
              <c:numCache>
                <c:formatCode>0.00000</c:formatCode>
                <c:ptCount val="21"/>
                <c:pt idx="0">
                  <c:v>-13.552230206388673</c:v>
                </c:pt>
                <c:pt idx="1">
                  <c:v>-14.255925571613801</c:v>
                </c:pt>
                <c:pt idx="2">
                  <c:v>-14.94798528258711</c:v>
                </c:pt>
                <c:pt idx="3">
                  <c:v>-15.627844481735664</c:v>
                </c:pt>
                <c:pt idx="4">
                  <c:v>-16.294948269516723</c:v>
                </c:pt>
                <c:pt idx="5">
                  <c:v>-16.948752157325458</c:v>
                </c:pt>
                <c:pt idx="6">
                  <c:v>-17.588722511905392</c:v>
                </c:pt>
                <c:pt idx="7">
                  <c:v>-18.214336990898609</c:v>
                </c:pt>
                <c:pt idx="8">
                  <c:v>-18.825084969180441</c:v>
                </c:pt>
                <c:pt idx="9">
                  <c:v>-19.420467955630489</c:v>
                </c:pt>
                <c:pt idx="10">
                  <c:v>-20</c:v>
                </c:pt>
                <c:pt idx="11">
                  <c:v>-20.563208089543348</c:v>
                </c:pt>
                <c:pt idx="12">
                  <c:v>-21.109632535089961</c:v>
                </c:pt>
                <c:pt idx="13">
                  <c:v>-21.638827346241598</c:v>
                </c:pt>
                <c:pt idx="14">
                  <c:v>-22.150360595388669</c:v>
                </c:pt>
                <c:pt idx="15">
                  <c:v>-22.643814770248621</c:v>
                </c:pt>
                <c:pt idx="16">
                  <c:v>-23.118787114638501</c:v>
                </c:pt>
                <c:pt idx="17">
                  <c:v>-23.574889957203627</c:v>
                </c:pt>
                <c:pt idx="18">
                  <c:v>-24.011751027834091</c:v>
                </c:pt>
                <c:pt idx="19">
                  <c:v>-24.429013761510788</c:v>
                </c:pt>
                <c:pt idx="20">
                  <c:v>-24.826337589332955</c:v>
                </c:pt>
              </c:numCache>
            </c:numRef>
          </c:yVal>
          <c:smooth val="0"/>
        </c:ser>
        <c:ser>
          <c:idx val="4"/>
          <c:order val="3"/>
          <c:marker>
            <c:symbol val="none"/>
          </c:marker>
          <c:xVal>
            <c:numRef>
              <c:f>Exp!$M$32:$M$52</c:f>
              <c:numCache>
                <c:formatCode>0.00000</c:formatCode>
                <c:ptCount val="21"/>
                <c:pt idx="0">
                  <c:v>13.552736578275663</c:v>
                </c:pt>
                <c:pt idx="1">
                  <c:v>14.256376678791474</c:v>
                </c:pt>
                <c:pt idx="2">
                  <c:v>14.948382038943242</c:v>
                </c:pt>
                <c:pt idx="3">
                  <c:v>15.628187845519026</c:v>
                </c:pt>
                <c:pt idx="4">
                  <c:v>16.295239242554977</c:v>
                </c:pt>
                <c:pt idx="5">
                  <c:v>16.948991784207493</c:v>
                </c:pt>
                <c:pt idx="6">
                  <c:v>17.588911879128705</c:v>
                </c:pt>
                <c:pt idx="7">
                  <c:v>18.21447722598252</c:v>
                </c:pt>
                <c:pt idx="8">
                  <c:v>18.825177239745798</c:v>
                </c:pt>
                <c:pt idx="9">
                  <c:v>19.420513468446686</c:v>
                </c:pt>
                <c:pt idx="10">
                  <c:v>20</c:v>
                </c:pt>
                <c:pt idx="11">
                  <c:v>20.563163858807567</c:v>
                </c:pt>
                <c:pt idx="12">
                  <c:v>21.109545391799841</c:v>
                </c:pt>
                <c:pt idx="13">
                  <c:v>21.638698643603707</c:v>
                </c:pt>
                <c:pt idx="14">
                  <c:v>22.150191720530227</c:v>
                </c:pt>
                <c:pt idx="15">
                  <c:v>22.64360714308533</c:v>
                </c:pt>
                <c:pt idx="16">
                  <c:v>23.118542186715594</c:v>
                </c:pt>
                <c:pt idx="17">
                  <c:v>23.574609210511134</c:v>
                </c:pt>
                <c:pt idx="18">
                  <c:v>24.011435973597251</c:v>
                </c:pt>
                <c:pt idx="19">
                  <c:v>24.428665938956573</c:v>
                </c:pt>
                <c:pt idx="20">
                  <c:v>24.825958564433762</c:v>
                </c:pt>
              </c:numCache>
            </c:numRef>
          </c:xVal>
          <c:yVal>
            <c:numRef>
              <c:f>Exp!$N$32:$N$52</c:f>
              <c:numCache>
                <c:formatCode>0.00000</c:formatCode>
                <c:ptCount val="21"/>
                <c:pt idx="0">
                  <c:v>-24.825452192546781</c:v>
                </c:pt>
                <c:pt idx="1">
                  <c:v>-24.428214831778899</c:v>
                </c:pt>
                <c:pt idx="2">
                  <c:v>-24.011039217241123</c:v>
                </c:pt>
                <c:pt idx="3">
                  <c:v>-23.574265846727776</c:v>
                </c:pt>
                <c:pt idx="4">
                  <c:v>-23.118251213677333</c:v>
                </c:pt>
                <c:pt idx="5">
                  <c:v>-22.643367516203291</c:v>
                </c:pt>
                <c:pt idx="6">
                  <c:v>-22.150002353306913</c:v>
                </c:pt>
                <c:pt idx="7">
                  <c:v>-21.638558408519799</c:v>
                </c:pt>
                <c:pt idx="8">
                  <c:v>-21.10945312123448</c:v>
                </c:pt>
                <c:pt idx="9">
                  <c:v>-20.563118345991366</c:v>
                </c:pt>
                <c:pt idx="10">
                  <c:v>-20</c:v>
                </c:pt>
                <c:pt idx="11">
                  <c:v>-19.420557699182467</c:v>
                </c:pt>
                <c:pt idx="12">
                  <c:v>-18.825264383035922</c:v>
                </c:pt>
                <c:pt idx="13">
                  <c:v>-18.214605928620411</c:v>
                </c:pt>
                <c:pt idx="14">
                  <c:v>-17.589080753987144</c:v>
                </c:pt>
                <c:pt idx="15">
                  <c:v>-16.949199411370785</c:v>
                </c:pt>
                <c:pt idx="16">
                  <c:v>-16.295484170477884</c:v>
                </c:pt>
                <c:pt idx="17">
                  <c:v>-15.628468592211515</c:v>
                </c:pt>
                <c:pt idx="18">
                  <c:v>-14.948697093180078</c:v>
                </c:pt>
                <c:pt idx="19">
                  <c:v>-14.256724501345689</c:v>
                </c:pt>
                <c:pt idx="20">
                  <c:v>-13.553115603174851</c:v>
                </c:pt>
              </c:numCache>
            </c:numRef>
          </c:yVal>
          <c:smooth val="0"/>
        </c:ser>
        <c:ser>
          <c:idx val="5"/>
          <c:order val="4"/>
          <c:marker>
            <c:symbol val="none"/>
          </c:marker>
          <c:xVal>
            <c:numRef>
              <c:f>Exp!$P$32:$P$52</c:f>
              <c:numCache>
                <c:formatCode>0.00000</c:formatCode>
                <c:ptCount val="21"/>
                <c:pt idx="0">
                  <c:v>33.581310494750326</c:v>
                </c:pt>
                <c:pt idx="1">
                  <c:v>33.849373558795747</c:v>
                </c:pt>
                <c:pt idx="2">
                  <c:v>34.089810122678202</c:v>
                </c:pt>
                <c:pt idx="3">
                  <c:v>34.302423942617317</c:v>
                </c:pt>
                <c:pt idx="4">
                  <c:v>34.487041483693488</c:v>
                </c:pt>
                <c:pt idx="5">
                  <c:v>34.643512061486689</c:v>
                </c:pt>
                <c:pt idx="6">
                  <c:v>34.771707965064742</c:v>
                </c:pt>
                <c:pt idx="7">
                  <c:v>34.871524561220696</c:v>
                </c:pt>
                <c:pt idx="8">
                  <c:v>34.942880379874225</c:v>
                </c:pt>
                <c:pt idx="9">
                  <c:v>34.985717180567313</c:v>
                </c:pt>
                <c:pt idx="10">
                  <c:v>35</c:v>
                </c:pt>
                <c:pt idx="11">
                  <c:v>34.985717180567313</c:v>
                </c:pt>
                <c:pt idx="12">
                  <c:v>34.942880379874225</c:v>
                </c:pt>
                <c:pt idx="13">
                  <c:v>34.871524561220696</c:v>
                </c:pt>
                <c:pt idx="14">
                  <c:v>34.771707965064742</c:v>
                </c:pt>
                <c:pt idx="15">
                  <c:v>34.643512061486689</c:v>
                </c:pt>
                <c:pt idx="16">
                  <c:v>34.487041483693488</c:v>
                </c:pt>
                <c:pt idx="17">
                  <c:v>34.302423942617317</c:v>
                </c:pt>
                <c:pt idx="18">
                  <c:v>34.089810122678202</c:v>
                </c:pt>
                <c:pt idx="19">
                  <c:v>33.849373558795747</c:v>
                </c:pt>
                <c:pt idx="20">
                  <c:v>33.581310494750326</c:v>
                </c:pt>
              </c:numCache>
            </c:numRef>
          </c:xVal>
          <c:yVal>
            <c:numRef>
              <c:f>Exp!$Q$32:$Q$52</c:f>
              <c:numCache>
                <c:formatCode>0.00000</c:formatCode>
                <c:ptCount val="21"/>
                <c:pt idx="0">
                  <c:v>-9.8636265394952538</c:v>
                </c:pt>
                <c:pt idx="1">
                  <c:v>-8.9003536377785153</c:v>
                </c:pt>
                <c:pt idx="2">
                  <c:v>-7.9298162875257772</c:v>
                </c:pt>
                <c:pt idx="3">
                  <c:v>-6.9528066391301708</c:v>
                </c:pt>
                <c:pt idx="4">
                  <c:v>-5.9701221256599553</c:v>
                </c:pt>
                <c:pt idx="5">
                  <c:v>-4.9825648119954424</c:v>
                </c:pt>
                <c:pt idx="6">
                  <c:v>-3.9909407401854571</c:v>
                </c:pt>
                <c:pt idx="7">
                  <c:v>-2.996059271557638</c:v>
                </c:pt>
                <c:pt idx="8">
                  <c:v>-1.9987324261195467</c:v>
                </c:pt>
                <c:pt idx="9">
                  <c:v>-0.99977421978977865</c:v>
                </c:pt>
                <c:pt idx="10">
                  <c:v>0</c:v>
                </c:pt>
                <c:pt idx="11">
                  <c:v>0.99977421978977976</c:v>
                </c:pt>
                <c:pt idx="12">
                  <c:v>1.9987324261195467</c:v>
                </c:pt>
                <c:pt idx="13">
                  <c:v>2.996059271557638</c:v>
                </c:pt>
                <c:pt idx="14">
                  <c:v>3.9909407401854557</c:v>
                </c:pt>
                <c:pt idx="15">
                  <c:v>4.9825648119954424</c:v>
                </c:pt>
                <c:pt idx="16">
                  <c:v>5.9701221256599561</c:v>
                </c:pt>
                <c:pt idx="17">
                  <c:v>6.9528066391301708</c:v>
                </c:pt>
                <c:pt idx="18">
                  <c:v>7.9298162875257772</c:v>
                </c:pt>
                <c:pt idx="19">
                  <c:v>8.9003536377785153</c:v>
                </c:pt>
                <c:pt idx="20">
                  <c:v>9.8636265394952538</c:v>
                </c:pt>
              </c:numCache>
            </c:numRef>
          </c:yVal>
          <c:smooth val="0"/>
        </c:ser>
        <c:ser>
          <c:idx val="6"/>
          <c:order val="5"/>
          <c:marker>
            <c:symbol val="none"/>
          </c:marker>
          <c:xVal>
            <c:numRef>
              <c:f>Exp!$S$32:$S$52</c:f>
              <c:numCache>
                <c:formatCode>0.00000</c:formatCode>
                <c:ptCount val="21"/>
                <c:pt idx="0">
                  <c:v>24.825958564433762</c:v>
                </c:pt>
                <c:pt idx="1">
                  <c:v>24.428665938956573</c:v>
                </c:pt>
                <c:pt idx="2">
                  <c:v>24.011435973597251</c:v>
                </c:pt>
                <c:pt idx="3">
                  <c:v>23.574609210511134</c:v>
                </c:pt>
                <c:pt idx="4">
                  <c:v>23.118542186715594</c:v>
                </c:pt>
                <c:pt idx="5">
                  <c:v>22.64360714308533</c:v>
                </c:pt>
                <c:pt idx="6">
                  <c:v>22.150191720530227</c:v>
                </c:pt>
                <c:pt idx="7">
                  <c:v>21.638698643603707</c:v>
                </c:pt>
                <c:pt idx="8">
                  <c:v>21.109545391799841</c:v>
                </c:pt>
                <c:pt idx="9">
                  <c:v>20.563163858807567</c:v>
                </c:pt>
                <c:pt idx="10">
                  <c:v>20</c:v>
                </c:pt>
                <c:pt idx="11">
                  <c:v>19.420513468446686</c:v>
                </c:pt>
                <c:pt idx="12">
                  <c:v>18.825177239745798</c:v>
                </c:pt>
                <c:pt idx="13">
                  <c:v>18.21447722598252</c:v>
                </c:pt>
                <c:pt idx="14">
                  <c:v>17.588911879128705</c:v>
                </c:pt>
                <c:pt idx="15">
                  <c:v>16.948991784207493</c:v>
                </c:pt>
                <c:pt idx="16">
                  <c:v>16.295239242554977</c:v>
                </c:pt>
                <c:pt idx="17">
                  <c:v>15.628187845519026</c:v>
                </c:pt>
                <c:pt idx="18">
                  <c:v>14.948382038943242</c:v>
                </c:pt>
                <c:pt idx="19">
                  <c:v>14.256376678791474</c:v>
                </c:pt>
                <c:pt idx="20">
                  <c:v>13.552736578275663</c:v>
                </c:pt>
              </c:numCache>
            </c:numRef>
          </c:xVal>
          <c:yVal>
            <c:numRef>
              <c:f>Exp!$T$32:$T$52</c:f>
              <c:numCache>
                <c:formatCode>0.00000</c:formatCode>
                <c:ptCount val="21"/>
                <c:pt idx="0">
                  <c:v>13.553115603174851</c:v>
                </c:pt>
                <c:pt idx="1">
                  <c:v>14.256724501345689</c:v>
                </c:pt>
                <c:pt idx="2">
                  <c:v>14.948697093180078</c:v>
                </c:pt>
                <c:pt idx="3">
                  <c:v>15.628468592211515</c:v>
                </c:pt>
                <c:pt idx="4">
                  <c:v>16.295484170477884</c:v>
                </c:pt>
                <c:pt idx="5">
                  <c:v>16.949199411370785</c:v>
                </c:pt>
                <c:pt idx="6">
                  <c:v>17.589080753987144</c:v>
                </c:pt>
                <c:pt idx="7">
                  <c:v>18.214605928620411</c:v>
                </c:pt>
                <c:pt idx="8">
                  <c:v>18.825264383035922</c:v>
                </c:pt>
                <c:pt idx="9">
                  <c:v>19.420557699182467</c:v>
                </c:pt>
                <c:pt idx="10">
                  <c:v>20</c:v>
                </c:pt>
                <c:pt idx="11">
                  <c:v>20.563118345991366</c:v>
                </c:pt>
                <c:pt idx="12">
                  <c:v>21.10945312123448</c:v>
                </c:pt>
                <c:pt idx="13">
                  <c:v>21.638558408519799</c:v>
                </c:pt>
                <c:pt idx="14">
                  <c:v>22.150002353306913</c:v>
                </c:pt>
                <c:pt idx="15">
                  <c:v>22.643367516203291</c:v>
                </c:pt>
                <c:pt idx="16">
                  <c:v>23.118251213677333</c:v>
                </c:pt>
                <c:pt idx="17">
                  <c:v>23.574265846727776</c:v>
                </c:pt>
                <c:pt idx="18">
                  <c:v>24.011039217241123</c:v>
                </c:pt>
                <c:pt idx="19">
                  <c:v>24.428214831778899</c:v>
                </c:pt>
                <c:pt idx="20">
                  <c:v>24.825452192546781</c:v>
                </c:pt>
              </c:numCache>
            </c:numRef>
          </c:yVal>
          <c:smooth val="0"/>
        </c:ser>
        <c:ser>
          <c:idx val="0"/>
          <c:order val="6"/>
          <c:tx>
            <c:v>Центр кривизны</c:v>
          </c:tx>
          <c:xVal>
            <c:numRef>
              <c:f>Exp!$E$12</c:f>
              <c:numCache>
                <c:formatCode>General</c:formatCode>
                <c:ptCount val="1"/>
                <c:pt idx="0">
                  <c:v>1.5707963300245439E-3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</c:ser>
        <c:ser>
          <c:idx val="7"/>
          <c:order val="7"/>
          <c:tx>
            <c:v>Вспм. 1</c:v>
          </c:tx>
          <c:spPr>
            <a:ln w="127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(Exp!$E$12,Exp!$C$7,Exp!$E$12,Exp!$E$7,Exp!$E$12,Exp!$G$7,Exp!$E$12,Exp!$I$7,Exp!$E$12,Exp!$K$7,Exp!$E$12,Exp!$M$7)</c:f>
              <c:numCache>
                <c:formatCode>General</c:formatCode>
                <c:ptCount val="12"/>
                <c:pt idx="0">
                  <c:v>1.5707963300245439E-3</c:v>
                </c:pt>
                <c:pt idx="1">
                  <c:v>-20</c:v>
                </c:pt>
                <c:pt idx="2">
                  <c:v>1.5707963300245439E-3</c:v>
                </c:pt>
                <c:pt idx="3">
                  <c:v>-35</c:v>
                </c:pt>
                <c:pt idx="4">
                  <c:v>1.5707963300245439E-3</c:v>
                </c:pt>
                <c:pt idx="5">
                  <c:v>-20</c:v>
                </c:pt>
                <c:pt idx="6">
                  <c:v>1.5707963300245439E-3</c:v>
                </c:pt>
                <c:pt idx="7">
                  <c:v>20</c:v>
                </c:pt>
                <c:pt idx="8">
                  <c:v>1.5707963300245439E-3</c:v>
                </c:pt>
                <c:pt idx="9">
                  <c:v>35</c:v>
                </c:pt>
                <c:pt idx="10">
                  <c:v>1.5707963300245439E-3</c:v>
                </c:pt>
                <c:pt idx="11">
                  <c:v>20</c:v>
                </c:pt>
              </c:numCache>
            </c:numRef>
          </c:xVal>
          <c:yVal>
            <c:numRef>
              <c:f>(Exp!$A$1,Exp!$C$9,Exp!$A$1,Exp!$E$9,Exp!$A$1,Exp!$G$9,Exp!$A$1,Exp!$I$9,Exp!$A$1,Exp!$K$9,Exp!$A$1,Exp!$M$9)</c:f>
              <c:numCache>
                <c:formatCode>General</c:formatCode>
                <c:ptCount val="12"/>
                <c:pt idx="0">
                  <c:v>0</c:v>
                </c:pt>
                <c:pt idx="1">
                  <c:v>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-20</c:v>
                </c:pt>
                <c:pt idx="6">
                  <c:v>0</c:v>
                </c:pt>
                <c:pt idx="7">
                  <c:v>-20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34304"/>
        <c:axId val="142871936"/>
      </c:scatterChart>
      <c:valAx>
        <c:axId val="142834304"/>
        <c:scaling>
          <c:orientation val="minMax"/>
          <c:max val="50"/>
          <c:min val="-50"/>
        </c:scaling>
        <c:delete val="0"/>
        <c:axPos val="b"/>
        <c:numFmt formatCode="0.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142871936"/>
        <c:crosses val="autoZero"/>
        <c:crossBetween val="midCat"/>
        <c:majorUnit val="10"/>
      </c:valAx>
      <c:valAx>
        <c:axId val="142871936"/>
        <c:scaling>
          <c:orientation val="minMax"/>
          <c:max val="50"/>
          <c:min val="-5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142834304"/>
        <c:crosses val="autoZero"/>
        <c:crossBetween val="midCat"/>
        <c:majorUnit val="10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114480</xdr:colOff>
      <xdr:row>1</xdr:row>
      <xdr:rowOff>9360</xdr:rowOff>
    </xdr:from>
    <xdr:to>
      <xdr:col>27</xdr:col>
      <xdr:colOff>610920</xdr:colOff>
      <xdr:row>37</xdr:row>
      <xdr:rowOff>179280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331200</xdr:colOff>
      <xdr:row>5</xdr:row>
      <xdr:rowOff>34920</xdr:rowOff>
    </xdr:from>
    <xdr:to>
      <xdr:col>24</xdr:col>
      <xdr:colOff>243000</xdr:colOff>
      <xdr:row>36</xdr:row>
      <xdr:rowOff>23040</xdr:rowOff>
    </xdr:to>
    <xdr:graphicFrame macro="">
      <xdr:nvGraphicFramePr>
        <xdr:cNvPr id="2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123840</xdr:colOff>
      <xdr:row>4</xdr:row>
      <xdr:rowOff>152280</xdr:rowOff>
    </xdr:from>
    <xdr:to>
      <xdr:col>19</xdr:col>
      <xdr:colOff>36000</xdr:colOff>
      <xdr:row>33</xdr:row>
      <xdr:rowOff>26280</xdr:rowOff>
    </xdr:to>
    <xdr:graphicFrame macro="">
      <xdr:nvGraphicFramePr>
        <xdr:cNvPr id="2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43920</xdr:colOff>
      <xdr:row>0</xdr:row>
      <xdr:rowOff>69480</xdr:rowOff>
    </xdr:from>
    <xdr:to>
      <xdr:col>24</xdr:col>
      <xdr:colOff>676080</xdr:colOff>
      <xdr:row>43</xdr:row>
      <xdr:rowOff>113760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104775</xdr:colOff>
      <xdr:row>0</xdr:row>
      <xdr:rowOff>117661</xdr:rowOff>
    </xdr:from>
    <xdr:to>
      <xdr:col>19</xdr:col>
      <xdr:colOff>764687</xdr:colOff>
      <xdr:row>28</xdr:row>
      <xdr:rowOff>94014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5"/>
  <sheetViews>
    <sheetView zoomScale="85" zoomScaleNormal="85" workbookViewId="0"/>
  </sheetViews>
  <sheetFormatPr defaultColWidth="8.7109375" defaultRowHeight="15" x14ac:dyDescent="0.25"/>
  <cols>
    <col min="1" max="1" width="3.140625" customWidth="1"/>
    <col min="2" max="2" width="18.42578125" customWidth="1"/>
    <col min="5" max="23" width="12.28515625" customWidth="1"/>
  </cols>
  <sheetData>
    <row r="2" spans="2:18" x14ac:dyDescent="0.25">
      <c r="B2" s="13" t="s">
        <v>0</v>
      </c>
      <c r="C2" s="14">
        <v>45</v>
      </c>
      <c r="E2" s="12" t="s">
        <v>1</v>
      </c>
      <c r="F2" s="12"/>
      <c r="G2" s="12"/>
      <c r="H2" s="11" t="s">
        <v>2</v>
      </c>
      <c r="I2" s="11"/>
      <c r="J2" s="10" t="s">
        <v>3</v>
      </c>
      <c r="K2" s="10"/>
      <c r="L2" s="10"/>
      <c r="M2" s="9" t="s">
        <v>4</v>
      </c>
      <c r="N2" s="9"/>
    </row>
    <row r="3" spans="2:18" x14ac:dyDescent="0.25">
      <c r="B3" s="15" t="s">
        <v>5</v>
      </c>
      <c r="C3" s="16">
        <v>101</v>
      </c>
      <c r="E3" s="17" t="s">
        <v>6</v>
      </c>
      <c r="F3" s="18" t="s">
        <v>7</v>
      </c>
      <c r="G3" s="19" t="s">
        <v>8</v>
      </c>
      <c r="H3" s="20" t="s">
        <v>9</v>
      </c>
      <c r="I3" s="21" t="s">
        <v>10</v>
      </c>
      <c r="J3" s="22" t="s">
        <v>6</v>
      </c>
      <c r="K3" s="18" t="s">
        <v>7</v>
      </c>
      <c r="L3" s="23" t="s">
        <v>8</v>
      </c>
      <c r="M3" s="24" t="s">
        <v>11</v>
      </c>
      <c r="N3" s="25" t="s">
        <v>12</v>
      </c>
    </row>
    <row r="4" spans="2:18" x14ac:dyDescent="0.25">
      <c r="B4" s="15" t="s">
        <v>13</v>
      </c>
      <c r="C4" s="16">
        <v>47</v>
      </c>
      <c r="E4" s="26">
        <f>C9*COS(RADIANS(C2)) + C11*SIN(RADIANS(C2))</f>
        <v>141.42135623730951</v>
      </c>
      <c r="F4" s="27">
        <f>C10</f>
        <v>-40</v>
      </c>
      <c r="G4" s="28">
        <f>-C9*SIN(RADIANS(C2)) + C11*COS(RADIANS(C2))</f>
        <v>0</v>
      </c>
      <c r="H4" s="29">
        <f>ATAN2(E4, G4)</f>
        <v>0</v>
      </c>
      <c r="I4" s="30">
        <f>DEGREES(H4)</f>
        <v>0</v>
      </c>
      <c r="J4" s="31">
        <f>E4*COS(H4) + G4*SIN(H4)</f>
        <v>141.42135623730951</v>
      </c>
      <c r="K4" s="27">
        <f>F4</f>
        <v>-40</v>
      </c>
      <c r="L4" s="32">
        <f>-E4*SIN(H4) + G4*COS(H4)</f>
        <v>0</v>
      </c>
      <c r="M4" s="33">
        <f>J4-C5</f>
        <v>101.42135623730951</v>
      </c>
      <c r="N4" s="34">
        <f>K4</f>
        <v>-40</v>
      </c>
    </row>
    <row r="5" spans="2:18" x14ac:dyDescent="0.25">
      <c r="B5" s="15" t="s">
        <v>14</v>
      </c>
      <c r="C5" s="16">
        <v>40</v>
      </c>
    </row>
    <row r="6" spans="2:18" x14ac:dyDescent="0.25">
      <c r="B6" s="15" t="s">
        <v>15</v>
      </c>
      <c r="C6" s="16">
        <v>84</v>
      </c>
      <c r="E6" s="11" t="s">
        <v>16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35"/>
      <c r="Q6" s="35"/>
      <c r="R6" s="35"/>
    </row>
    <row r="7" spans="2:18" x14ac:dyDescent="0.25">
      <c r="B7" s="36" t="s">
        <v>17</v>
      </c>
      <c r="C7" s="37">
        <v>141</v>
      </c>
      <c r="E7" s="8" t="s">
        <v>18</v>
      </c>
      <c r="F7" s="8"/>
      <c r="G7" s="18" t="s">
        <v>19</v>
      </c>
      <c r="H7" s="18" t="s">
        <v>20</v>
      </c>
      <c r="I7" s="18" t="s">
        <v>21</v>
      </c>
      <c r="J7" s="18" t="s">
        <v>22</v>
      </c>
      <c r="K7" s="38" t="s">
        <v>23</v>
      </c>
      <c r="L7" s="7" t="s">
        <v>24</v>
      </c>
      <c r="M7" s="7"/>
      <c r="N7" s="6" t="s">
        <v>25</v>
      </c>
      <c r="O7" s="6"/>
      <c r="P7" s="39"/>
      <c r="Q7" s="39"/>
      <c r="R7" s="39"/>
    </row>
    <row r="8" spans="2:18" x14ac:dyDescent="0.25">
      <c r="E8" s="40">
        <f>ATAN2(M4, N4)</f>
        <v>-0.37566451469282719</v>
      </c>
      <c r="F8" s="41">
        <f>DEGREES(E8)</f>
        <v>-21.523991204729302</v>
      </c>
      <c r="G8" s="41">
        <f>SQRT(M4*M4+N4*N4)</f>
        <v>109.02427023839802</v>
      </c>
      <c r="H8" s="42" t="str">
        <f>IF(C6 + C7 &gt;G8, "TRUE", "FALSE")</f>
        <v>TRUE</v>
      </c>
      <c r="I8" s="43">
        <f>C6*C6</f>
        <v>7056</v>
      </c>
      <c r="J8" s="43">
        <f>C7*C7</f>
        <v>19881</v>
      </c>
      <c r="K8" s="44">
        <f>G8*G8</f>
        <v>11886.291501015239</v>
      </c>
      <c r="L8" s="41">
        <f>ACOS((I8 + K8 - J8) / (2 * C6 * G8))</f>
        <v>1.6220693096897711</v>
      </c>
      <c r="M8" s="41">
        <f>DEGREES(L8)</f>
        <v>92.937725522922776</v>
      </c>
      <c r="N8" s="27">
        <f>ACOS(( J8 + I8 - K8) / (2 * C7 * C6))</f>
        <v>0.88230526008940935</v>
      </c>
      <c r="O8" s="45">
        <f>DEGREES(N8)</f>
        <v>50.552367645315549</v>
      </c>
      <c r="P8" s="46"/>
      <c r="Q8" s="46"/>
      <c r="R8" s="46"/>
    </row>
    <row r="9" spans="2:18" x14ac:dyDescent="0.25">
      <c r="B9" s="47" t="s">
        <v>26</v>
      </c>
      <c r="C9" s="48">
        <v>100</v>
      </c>
    </row>
    <row r="10" spans="2:18" x14ac:dyDescent="0.25">
      <c r="B10" s="49" t="s">
        <v>27</v>
      </c>
      <c r="C10" s="50">
        <v>-40</v>
      </c>
    </row>
    <row r="11" spans="2:18" x14ac:dyDescent="0.25">
      <c r="B11" s="51" t="s">
        <v>28</v>
      </c>
      <c r="C11" s="52">
        <v>100</v>
      </c>
    </row>
    <row r="13" spans="2:18" x14ac:dyDescent="0.25">
      <c r="B13" s="53" t="s">
        <v>29</v>
      </c>
      <c r="C13" s="54">
        <f>I4</f>
        <v>0</v>
      </c>
    </row>
    <row r="14" spans="2:18" x14ac:dyDescent="0.25">
      <c r="B14" s="55" t="s">
        <v>30</v>
      </c>
      <c r="C14" s="56">
        <f>C3 - M8 - F8</f>
        <v>29.586265681806527</v>
      </c>
    </row>
    <row r="15" spans="2:18" x14ac:dyDescent="0.25">
      <c r="B15" s="57" t="s">
        <v>31</v>
      </c>
      <c r="C15" s="58">
        <f>O8-C4</f>
        <v>3.5523676453155488</v>
      </c>
    </row>
  </sheetData>
  <mergeCells count="8">
    <mergeCell ref="E7:F7"/>
    <mergeCell ref="L7:M7"/>
    <mergeCell ref="N7:O7"/>
    <mergeCell ref="E2:G2"/>
    <mergeCell ref="H2:I2"/>
    <mergeCell ref="J2:L2"/>
    <mergeCell ref="M2:N2"/>
    <mergeCell ref="E6:O6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0"/>
  <sheetViews>
    <sheetView zoomScale="85" zoomScaleNormal="85" workbookViewId="0"/>
  </sheetViews>
  <sheetFormatPr defaultColWidth="8.7109375" defaultRowHeight="15" x14ac:dyDescent="0.25"/>
  <cols>
    <col min="1" max="1" width="3" customWidth="1"/>
    <col min="5" max="5" width="2.28515625" customWidth="1"/>
  </cols>
  <sheetData>
    <row r="2" spans="2:7" x14ac:dyDescent="0.25">
      <c r="B2" s="59" t="s">
        <v>32</v>
      </c>
      <c r="C2" s="60" t="s">
        <v>33</v>
      </c>
      <c r="D2" s="61" t="s">
        <v>34</v>
      </c>
      <c r="F2" s="62" t="s">
        <v>35</v>
      </c>
      <c r="G2" s="63">
        <v>30</v>
      </c>
    </row>
    <row r="3" spans="2:7" x14ac:dyDescent="0.25">
      <c r="B3" s="64">
        <v>0</v>
      </c>
      <c r="C3" s="65">
        <f t="shared" ref="C3:C39" si="0">B3 * ($G$5 - $G$2) / 180 + $G$2</f>
        <v>30</v>
      </c>
      <c r="D3" s="66">
        <f t="shared" ref="D3:D39" si="1">B3 * ($G$6 - $G$3) / 180 + $G$3</f>
        <v>0</v>
      </c>
      <c r="F3" s="67" t="s">
        <v>36</v>
      </c>
      <c r="G3" s="68">
        <v>0</v>
      </c>
    </row>
    <row r="4" spans="2:7" x14ac:dyDescent="0.25">
      <c r="B4" s="69">
        <v>5</v>
      </c>
      <c r="C4" s="65">
        <f t="shared" si="0"/>
        <v>28.611111111111111</v>
      </c>
      <c r="D4" s="66">
        <f t="shared" si="1"/>
        <v>1.3888888888888888</v>
      </c>
    </row>
    <row r="5" spans="2:7" x14ac:dyDescent="0.25">
      <c r="B5" s="69">
        <v>10</v>
      </c>
      <c r="C5" s="65">
        <f t="shared" si="0"/>
        <v>27.222222222222221</v>
      </c>
      <c r="D5" s="66">
        <f t="shared" si="1"/>
        <v>2.7777777777777777</v>
      </c>
      <c r="F5" s="62" t="s">
        <v>37</v>
      </c>
      <c r="G5" s="63">
        <v>-20</v>
      </c>
    </row>
    <row r="6" spans="2:7" x14ac:dyDescent="0.25">
      <c r="B6" s="69">
        <v>15</v>
      </c>
      <c r="C6" s="65">
        <f t="shared" si="0"/>
        <v>25.833333333333332</v>
      </c>
      <c r="D6" s="66">
        <f t="shared" si="1"/>
        <v>4.166666666666667</v>
      </c>
      <c r="F6" s="67" t="s">
        <v>38</v>
      </c>
      <c r="G6" s="68">
        <v>50</v>
      </c>
    </row>
    <row r="7" spans="2:7" x14ac:dyDescent="0.25">
      <c r="B7" s="69">
        <v>20</v>
      </c>
      <c r="C7" s="65">
        <f t="shared" si="0"/>
        <v>24.444444444444443</v>
      </c>
      <c r="D7" s="66">
        <f t="shared" si="1"/>
        <v>5.5555555555555554</v>
      </c>
    </row>
    <row r="8" spans="2:7" x14ac:dyDescent="0.25">
      <c r="B8" s="69">
        <v>25</v>
      </c>
      <c r="C8" s="65">
        <f t="shared" si="0"/>
        <v>23.055555555555557</v>
      </c>
      <c r="D8" s="66">
        <f t="shared" si="1"/>
        <v>6.9444444444444446</v>
      </c>
      <c r="F8" s="70"/>
      <c r="G8" s="71"/>
    </row>
    <row r="9" spans="2:7" x14ac:dyDescent="0.25">
      <c r="B9" s="69">
        <v>30</v>
      </c>
      <c r="C9" s="65">
        <f t="shared" si="0"/>
        <v>21.666666666666664</v>
      </c>
      <c r="D9" s="66">
        <f t="shared" si="1"/>
        <v>8.3333333333333339</v>
      </c>
      <c r="F9" s="70"/>
      <c r="G9" s="71"/>
    </row>
    <row r="10" spans="2:7" x14ac:dyDescent="0.25">
      <c r="B10" s="69">
        <v>35</v>
      </c>
      <c r="C10" s="65">
        <f t="shared" si="0"/>
        <v>20.277777777777779</v>
      </c>
      <c r="D10" s="66">
        <f t="shared" si="1"/>
        <v>9.7222222222222214</v>
      </c>
    </row>
    <row r="11" spans="2:7" x14ac:dyDescent="0.25">
      <c r="B11" s="69">
        <v>40</v>
      </c>
      <c r="C11" s="65">
        <f t="shared" si="0"/>
        <v>18.888888888888889</v>
      </c>
      <c r="D11" s="66">
        <f t="shared" si="1"/>
        <v>11.111111111111111</v>
      </c>
    </row>
    <row r="12" spans="2:7" x14ac:dyDescent="0.25">
      <c r="B12" s="69">
        <v>45</v>
      </c>
      <c r="C12" s="65">
        <f t="shared" si="0"/>
        <v>17.5</v>
      </c>
      <c r="D12" s="66">
        <f t="shared" si="1"/>
        <v>12.5</v>
      </c>
    </row>
    <row r="13" spans="2:7" x14ac:dyDescent="0.25">
      <c r="B13" s="69">
        <v>50</v>
      </c>
      <c r="C13" s="65">
        <f t="shared" si="0"/>
        <v>16.111111111111111</v>
      </c>
      <c r="D13" s="66">
        <f t="shared" si="1"/>
        <v>13.888888888888889</v>
      </c>
    </row>
    <row r="14" spans="2:7" x14ac:dyDescent="0.25">
      <c r="B14" s="69">
        <v>55</v>
      </c>
      <c r="C14" s="65">
        <f t="shared" si="0"/>
        <v>14.722222222222221</v>
      </c>
      <c r="D14" s="66">
        <f t="shared" si="1"/>
        <v>15.277777777777779</v>
      </c>
    </row>
    <row r="15" spans="2:7" x14ac:dyDescent="0.25">
      <c r="B15" s="69">
        <v>60</v>
      </c>
      <c r="C15" s="65">
        <f t="shared" si="0"/>
        <v>13.333333333333332</v>
      </c>
      <c r="D15" s="66">
        <f t="shared" si="1"/>
        <v>16.666666666666668</v>
      </c>
    </row>
    <row r="16" spans="2:7" x14ac:dyDescent="0.25">
      <c r="B16" s="69">
        <v>65</v>
      </c>
      <c r="C16" s="65">
        <f t="shared" si="0"/>
        <v>11.944444444444443</v>
      </c>
      <c r="D16" s="66">
        <f t="shared" si="1"/>
        <v>18.055555555555557</v>
      </c>
    </row>
    <row r="17" spans="2:4" x14ac:dyDescent="0.25">
      <c r="B17" s="69">
        <v>70</v>
      </c>
      <c r="C17" s="65">
        <f t="shared" si="0"/>
        <v>10.555555555555557</v>
      </c>
      <c r="D17" s="66">
        <f t="shared" si="1"/>
        <v>19.444444444444443</v>
      </c>
    </row>
    <row r="18" spans="2:4" x14ac:dyDescent="0.25">
      <c r="B18" s="69">
        <v>75</v>
      </c>
      <c r="C18" s="65">
        <f t="shared" si="0"/>
        <v>9.1666666666666679</v>
      </c>
      <c r="D18" s="66">
        <f t="shared" si="1"/>
        <v>20.833333333333332</v>
      </c>
    </row>
    <row r="19" spans="2:4" x14ac:dyDescent="0.25">
      <c r="B19" s="69">
        <v>80</v>
      </c>
      <c r="C19" s="65">
        <f t="shared" si="0"/>
        <v>7.7777777777777786</v>
      </c>
      <c r="D19" s="66">
        <f t="shared" si="1"/>
        <v>22.222222222222221</v>
      </c>
    </row>
    <row r="20" spans="2:4" x14ac:dyDescent="0.25">
      <c r="B20" s="69">
        <v>85</v>
      </c>
      <c r="C20" s="65">
        <f t="shared" si="0"/>
        <v>6.3888888888888893</v>
      </c>
      <c r="D20" s="66">
        <f t="shared" si="1"/>
        <v>23.611111111111111</v>
      </c>
    </row>
    <row r="21" spans="2:4" x14ac:dyDescent="0.25">
      <c r="B21" s="69">
        <v>90</v>
      </c>
      <c r="C21" s="65">
        <f t="shared" si="0"/>
        <v>5</v>
      </c>
      <c r="D21" s="66">
        <f t="shared" si="1"/>
        <v>25</v>
      </c>
    </row>
    <row r="22" spans="2:4" x14ac:dyDescent="0.25">
      <c r="B22" s="69">
        <v>95</v>
      </c>
      <c r="C22" s="65">
        <f t="shared" si="0"/>
        <v>3.6111111111111107</v>
      </c>
      <c r="D22" s="66">
        <f t="shared" si="1"/>
        <v>26.388888888888889</v>
      </c>
    </row>
    <row r="23" spans="2:4" x14ac:dyDescent="0.25">
      <c r="B23" s="69">
        <v>100</v>
      </c>
      <c r="C23" s="65">
        <f t="shared" si="0"/>
        <v>2.2222222222222214</v>
      </c>
      <c r="D23" s="66">
        <f t="shared" si="1"/>
        <v>27.777777777777779</v>
      </c>
    </row>
    <row r="24" spans="2:4" x14ac:dyDescent="0.25">
      <c r="B24" s="69">
        <v>105</v>
      </c>
      <c r="C24" s="65">
        <f t="shared" si="0"/>
        <v>0.83333333333333215</v>
      </c>
      <c r="D24" s="66">
        <f t="shared" si="1"/>
        <v>29.166666666666668</v>
      </c>
    </row>
    <row r="25" spans="2:4" x14ac:dyDescent="0.25">
      <c r="B25" s="69">
        <v>110</v>
      </c>
      <c r="C25" s="65">
        <f t="shared" si="0"/>
        <v>-0.55555555555555713</v>
      </c>
      <c r="D25" s="66">
        <f t="shared" si="1"/>
        <v>30.555555555555557</v>
      </c>
    </row>
    <row r="26" spans="2:4" x14ac:dyDescent="0.25">
      <c r="B26" s="69">
        <v>115</v>
      </c>
      <c r="C26" s="65">
        <f t="shared" si="0"/>
        <v>-1.9444444444444429</v>
      </c>
      <c r="D26" s="66">
        <f t="shared" si="1"/>
        <v>31.944444444444443</v>
      </c>
    </row>
    <row r="27" spans="2:4" x14ac:dyDescent="0.25">
      <c r="B27" s="69">
        <v>120</v>
      </c>
      <c r="C27" s="65">
        <f t="shared" si="0"/>
        <v>-3.3333333333333357</v>
      </c>
      <c r="D27" s="66">
        <f t="shared" si="1"/>
        <v>33.333333333333336</v>
      </c>
    </row>
    <row r="28" spans="2:4" x14ac:dyDescent="0.25">
      <c r="B28" s="69">
        <v>125</v>
      </c>
      <c r="C28" s="65">
        <f t="shared" si="0"/>
        <v>-4.7222222222222214</v>
      </c>
      <c r="D28" s="66">
        <f t="shared" si="1"/>
        <v>34.722222222222221</v>
      </c>
    </row>
    <row r="29" spans="2:4" x14ac:dyDescent="0.25">
      <c r="B29" s="69">
        <v>130</v>
      </c>
      <c r="C29" s="65">
        <f t="shared" si="0"/>
        <v>-6.1111111111111143</v>
      </c>
      <c r="D29" s="66">
        <f t="shared" si="1"/>
        <v>36.111111111111114</v>
      </c>
    </row>
    <row r="30" spans="2:4" x14ac:dyDescent="0.25">
      <c r="B30" s="69">
        <v>135</v>
      </c>
      <c r="C30" s="65">
        <f t="shared" si="0"/>
        <v>-7.5</v>
      </c>
      <c r="D30" s="66">
        <f t="shared" si="1"/>
        <v>37.5</v>
      </c>
    </row>
    <row r="31" spans="2:4" x14ac:dyDescent="0.25">
      <c r="B31" s="69">
        <v>140</v>
      </c>
      <c r="C31" s="65">
        <f t="shared" si="0"/>
        <v>-8.8888888888888857</v>
      </c>
      <c r="D31" s="66">
        <f t="shared" si="1"/>
        <v>38.888888888888886</v>
      </c>
    </row>
    <row r="32" spans="2:4" x14ac:dyDescent="0.25">
      <c r="B32" s="69">
        <v>145</v>
      </c>
      <c r="C32" s="65">
        <f t="shared" si="0"/>
        <v>-10.277777777777779</v>
      </c>
      <c r="D32" s="66">
        <f t="shared" si="1"/>
        <v>40.277777777777779</v>
      </c>
    </row>
    <row r="33" spans="2:4" x14ac:dyDescent="0.25">
      <c r="B33" s="69">
        <v>150</v>
      </c>
      <c r="C33" s="65">
        <f t="shared" si="0"/>
        <v>-11.666666666666664</v>
      </c>
      <c r="D33" s="66">
        <f t="shared" si="1"/>
        <v>41.666666666666664</v>
      </c>
    </row>
    <row r="34" spans="2:4" x14ac:dyDescent="0.25">
      <c r="B34" s="69">
        <v>155</v>
      </c>
      <c r="C34" s="65">
        <f t="shared" si="0"/>
        <v>-13.055555555555557</v>
      </c>
      <c r="D34" s="66">
        <f t="shared" si="1"/>
        <v>43.055555555555557</v>
      </c>
    </row>
    <row r="35" spans="2:4" x14ac:dyDescent="0.25">
      <c r="B35" s="69">
        <v>160</v>
      </c>
      <c r="C35" s="65">
        <f t="shared" si="0"/>
        <v>-14.444444444444443</v>
      </c>
      <c r="D35" s="66">
        <f t="shared" si="1"/>
        <v>44.444444444444443</v>
      </c>
    </row>
    <row r="36" spans="2:4" x14ac:dyDescent="0.25">
      <c r="B36" s="69">
        <v>165</v>
      </c>
      <c r="C36" s="65">
        <f t="shared" si="0"/>
        <v>-15.833333333333336</v>
      </c>
      <c r="D36" s="66">
        <f t="shared" si="1"/>
        <v>45.833333333333336</v>
      </c>
    </row>
    <row r="37" spans="2:4" x14ac:dyDescent="0.25">
      <c r="B37" s="69">
        <v>170</v>
      </c>
      <c r="C37" s="65">
        <f t="shared" si="0"/>
        <v>-17.222222222222221</v>
      </c>
      <c r="D37" s="66">
        <f t="shared" si="1"/>
        <v>47.222222222222221</v>
      </c>
    </row>
    <row r="38" spans="2:4" x14ac:dyDescent="0.25">
      <c r="B38" s="69">
        <v>175</v>
      </c>
      <c r="C38" s="65">
        <f t="shared" si="0"/>
        <v>-18.611111111111114</v>
      </c>
      <c r="D38" s="66">
        <f t="shared" si="1"/>
        <v>48.611111111111114</v>
      </c>
    </row>
    <row r="39" spans="2:4" x14ac:dyDescent="0.25">
      <c r="B39" s="72">
        <v>180</v>
      </c>
      <c r="C39" s="65">
        <f t="shared" si="0"/>
        <v>-20</v>
      </c>
      <c r="D39" s="73">
        <f t="shared" si="1"/>
        <v>50</v>
      </c>
    </row>
    <row r="120" spans="3:3" x14ac:dyDescent="0.25">
      <c r="C120" s="74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61"/>
  <sheetViews>
    <sheetView zoomScale="85" zoomScaleNormal="85" workbookViewId="0">
      <selection activeCell="J13" sqref="J13"/>
    </sheetView>
  </sheetViews>
  <sheetFormatPr defaultColWidth="8.7109375" defaultRowHeight="15" x14ac:dyDescent="0.25"/>
  <cols>
    <col min="1" max="1" width="2.7109375" customWidth="1"/>
    <col min="2" max="6" width="9.140625" style="75" customWidth="1"/>
    <col min="7" max="7" width="3.42578125" customWidth="1"/>
    <col min="8" max="8" width="9.85546875" customWidth="1"/>
    <col min="9" max="9" width="9.140625" customWidth="1"/>
    <col min="10" max="10" width="10.7109375" customWidth="1"/>
  </cols>
  <sheetData>
    <row r="2" spans="2:14" x14ac:dyDescent="0.25">
      <c r="B2" s="76" t="s">
        <v>32</v>
      </c>
      <c r="C2" s="77" t="s">
        <v>39</v>
      </c>
      <c r="D2" s="78" t="s">
        <v>33</v>
      </c>
      <c r="E2" s="78" t="s">
        <v>34</v>
      </c>
      <c r="F2" s="79" t="s">
        <v>40</v>
      </c>
      <c r="H2" s="62" t="s">
        <v>35</v>
      </c>
      <c r="I2" s="80">
        <v>8</v>
      </c>
      <c r="M2">
        <v>8</v>
      </c>
    </row>
    <row r="3" spans="2:14" x14ac:dyDescent="0.25">
      <c r="B3" s="81">
        <v>0</v>
      </c>
      <c r="C3" s="82">
        <f t="shared" ref="C3:C39" si="0">B3 * ($J$12 - $J$11) / 180 + $J$11</f>
        <v>45</v>
      </c>
      <c r="D3" s="83">
        <f t="shared" ref="D3:D39" si="1">$I$14*COS(RADIANS(N3)) - ($I$14-$I$10)</f>
        <v>5.6568542494923806</v>
      </c>
      <c r="E3" s="83">
        <f t="shared" ref="E3:E39" si="2">B3 * ($I$7 - $I$3) / 180 + $I$3</f>
        <v>-8.5</v>
      </c>
      <c r="F3" s="84">
        <f t="shared" ref="F3:F39" si="3">$I$14*SIN(RADIANS(N3))</f>
        <v>5.6568542494923797</v>
      </c>
      <c r="H3" s="85" t="s">
        <v>36</v>
      </c>
      <c r="I3" s="86">
        <v>-8.5</v>
      </c>
      <c r="K3" s="87" t="s">
        <v>41</v>
      </c>
      <c r="L3" s="87">
        <v>0</v>
      </c>
      <c r="M3">
        <v>90</v>
      </c>
      <c r="N3">
        <f t="shared" ref="N3:N39" si="4">B3 * ($I$19 - $I$18) / 180 + $I$18</f>
        <v>45</v>
      </c>
    </row>
    <row r="4" spans="2:14" x14ac:dyDescent="0.25">
      <c r="B4" s="88">
        <v>5</v>
      </c>
      <c r="C4" s="82">
        <f t="shared" si="0"/>
        <v>42.5</v>
      </c>
      <c r="D4" s="83">
        <f t="shared" si="1"/>
        <v>5.8982186944809918</v>
      </c>
      <c r="E4" s="83">
        <f t="shared" si="2"/>
        <v>-8.2638888888888893</v>
      </c>
      <c r="F4" s="84">
        <f t="shared" si="3"/>
        <v>5.4047216609252819</v>
      </c>
      <c r="H4" s="67" t="s">
        <v>42</v>
      </c>
      <c r="I4" s="89">
        <v>0</v>
      </c>
      <c r="N4">
        <f t="shared" si="4"/>
        <v>42.5</v>
      </c>
    </row>
    <row r="5" spans="2:14" x14ac:dyDescent="0.25">
      <c r="B5" s="88">
        <v>10</v>
      </c>
      <c r="C5" s="82">
        <f t="shared" si="0"/>
        <v>40</v>
      </c>
      <c r="D5" s="83">
        <f t="shared" si="1"/>
        <v>6.1283555449518241</v>
      </c>
      <c r="E5" s="83">
        <f t="shared" si="2"/>
        <v>-8.0277777777777786</v>
      </c>
      <c r="F5" s="84">
        <f t="shared" si="3"/>
        <v>5.142300877492314</v>
      </c>
      <c r="N5">
        <f t="shared" si="4"/>
        <v>40</v>
      </c>
    </row>
    <row r="6" spans="2:14" x14ac:dyDescent="0.25">
      <c r="B6" s="88">
        <v>15</v>
      </c>
      <c r="C6" s="82">
        <f t="shared" si="0"/>
        <v>37.5</v>
      </c>
      <c r="D6" s="83">
        <f t="shared" si="1"/>
        <v>6.3468267223298813</v>
      </c>
      <c r="E6" s="83">
        <f t="shared" si="2"/>
        <v>-7.791666666666667</v>
      </c>
      <c r="F6" s="84">
        <f t="shared" si="3"/>
        <v>4.8700914320697652</v>
      </c>
      <c r="H6" s="62" t="s">
        <v>37</v>
      </c>
      <c r="I6" s="80">
        <v>0</v>
      </c>
      <c r="N6">
        <f t="shared" si="4"/>
        <v>37.5</v>
      </c>
    </row>
    <row r="7" spans="2:14" x14ac:dyDescent="0.25">
      <c r="B7" s="88">
        <v>20</v>
      </c>
      <c r="C7" s="82">
        <f t="shared" si="0"/>
        <v>35</v>
      </c>
      <c r="D7" s="83">
        <f t="shared" si="1"/>
        <v>6.5532163543119344</v>
      </c>
      <c r="E7" s="83">
        <f t="shared" si="2"/>
        <v>-7.5555555555555554</v>
      </c>
      <c r="F7" s="84">
        <f t="shared" si="3"/>
        <v>4.5886114908083684</v>
      </c>
      <c r="H7" s="85" t="s">
        <v>38</v>
      </c>
      <c r="I7" s="86">
        <v>0</v>
      </c>
      <c r="N7">
        <f t="shared" si="4"/>
        <v>35</v>
      </c>
    </row>
    <row r="8" spans="2:14" x14ac:dyDescent="0.25">
      <c r="B8" s="88">
        <v>25</v>
      </c>
      <c r="C8" s="82">
        <f t="shared" si="0"/>
        <v>32.5</v>
      </c>
      <c r="D8" s="83">
        <f t="shared" si="1"/>
        <v>6.7471315665030858</v>
      </c>
      <c r="E8" s="83">
        <f t="shared" si="2"/>
        <v>-7.3194444444444446</v>
      </c>
      <c r="F8" s="84">
        <f t="shared" si="3"/>
        <v>4.2983968667745911</v>
      </c>
      <c r="H8" s="67" t="s">
        <v>43</v>
      </c>
      <c r="I8" s="89">
        <v>0</v>
      </c>
      <c r="N8">
        <f t="shared" si="4"/>
        <v>32.5</v>
      </c>
    </row>
    <row r="9" spans="2:14" x14ac:dyDescent="0.25">
      <c r="B9" s="88">
        <v>30</v>
      </c>
      <c r="C9" s="82">
        <f t="shared" si="0"/>
        <v>30</v>
      </c>
      <c r="D9" s="83">
        <f t="shared" si="1"/>
        <v>6.9282032302755097</v>
      </c>
      <c r="E9" s="83">
        <f t="shared" si="2"/>
        <v>-7.083333333333333</v>
      </c>
      <c r="F9" s="84">
        <f t="shared" si="3"/>
        <v>3.9999999999999996</v>
      </c>
      <c r="N9">
        <f t="shared" si="4"/>
        <v>30</v>
      </c>
    </row>
    <row r="10" spans="2:14" x14ac:dyDescent="0.25">
      <c r="B10" s="88">
        <v>35</v>
      </c>
      <c r="C10" s="82">
        <f t="shared" si="0"/>
        <v>27.5</v>
      </c>
      <c r="D10" s="83">
        <f t="shared" si="1"/>
        <v>7.0960866654257737</v>
      </c>
      <c r="E10" s="83">
        <f t="shared" si="2"/>
        <v>-6.8472222222222223</v>
      </c>
      <c r="F10" s="84">
        <f t="shared" si="3"/>
        <v>3.6939889058802713</v>
      </c>
      <c r="H10" s="90" t="s">
        <v>44</v>
      </c>
      <c r="I10" s="5">
        <f>SQRT((I4)^2 + (I2)^2)</f>
        <v>8</v>
      </c>
      <c r="J10" s="5"/>
      <c r="K10" s="91"/>
      <c r="L10" s="91"/>
      <c r="N10">
        <f t="shared" si="4"/>
        <v>27.5</v>
      </c>
    </row>
    <row r="11" spans="2:14" x14ac:dyDescent="0.25">
      <c r="B11" s="88">
        <v>40</v>
      </c>
      <c r="C11" s="82">
        <f t="shared" si="0"/>
        <v>25</v>
      </c>
      <c r="D11" s="83">
        <f t="shared" si="1"/>
        <v>7.2504622962931995</v>
      </c>
      <c r="E11" s="83">
        <f t="shared" si="2"/>
        <v>-6.6111111111111107</v>
      </c>
      <c r="F11" s="84">
        <f t="shared" si="3"/>
        <v>3.3809460939255955</v>
      </c>
      <c r="H11" s="92" t="s">
        <v>45</v>
      </c>
      <c r="I11" s="93">
        <f>ATAN2(I4, I2)</f>
        <v>1.5707963267948966</v>
      </c>
      <c r="J11" s="94">
        <f>L3+M3/2</f>
        <v>45</v>
      </c>
      <c r="K11" s="94"/>
      <c r="L11" s="94"/>
      <c r="N11">
        <f t="shared" si="4"/>
        <v>25</v>
      </c>
    </row>
    <row r="12" spans="2:14" x14ac:dyDescent="0.25">
      <c r="B12" s="88">
        <v>45</v>
      </c>
      <c r="C12" s="82">
        <f t="shared" si="0"/>
        <v>22.5</v>
      </c>
      <c r="D12" s="83">
        <f t="shared" si="1"/>
        <v>7.3910362600902939</v>
      </c>
      <c r="E12" s="83">
        <f t="shared" si="2"/>
        <v>-6.375</v>
      </c>
      <c r="F12" s="84">
        <f t="shared" si="3"/>
        <v>3.0614674589207183</v>
      </c>
      <c r="H12" s="95" t="s">
        <v>46</v>
      </c>
      <c r="I12" s="44" t="e">
        <f>ATAN2(I8, I6)</f>
        <v>#DIV/0!</v>
      </c>
      <c r="J12" s="96">
        <f>L3-M3/2</f>
        <v>-45</v>
      </c>
      <c r="K12" s="96"/>
      <c r="L12" s="96"/>
      <c r="N12">
        <f t="shared" si="4"/>
        <v>22.5</v>
      </c>
    </row>
    <row r="13" spans="2:14" x14ac:dyDescent="0.25">
      <c r="B13" s="88">
        <v>50</v>
      </c>
      <c r="C13" s="82">
        <f t="shared" si="0"/>
        <v>20</v>
      </c>
      <c r="D13" s="83">
        <f t="shared" si="1"/>
        <v>7.5175409662872674</v>
      </c>
      <c r="E13" s="83">
        <f t="shared" si="2"/>
        <v>-6.1388888888888893</v>
      </c>
      <c r="F13" s="84">
        <f t="shared" si="3"/>
        <v>2.7361611466053497</v>
      </c>
      <c r="N13">
        <f t="shared" si="4"/>
        <v>20</v>
      </c>
    </row>
    <row r="14" spans="2:14" x14ac:dyDescent="0.25">
      <c r="B14" s="88">
        <v>55</v>
      </c>
      <c r="C14" s="82">
        <f t="shared" si="0"/>
        <v>17.5</v>
      </c>
      <c r="D14" s="83">
        <f t="shared" si="1"/>
        <v>7.6297356059858155</v>
      </c>
      <c r="E14" s="83">
        <f t="shared" si="2"/>
        <v>-5.9027777777777777</v>
      </c>
      <c r="F14" s="84">
        <f t="shared" si="3"/>
        <v>2.405646396034185</v>
      </c>
      <c r="H14" t="s">
        <v>47</v>
      </c>
      <c r="I14">
        <f>IF(M2=0,0.1,M2)</f>
        <v>8</v>
      </c>
      <c r="N14">
        <f t="shared" si="4"/>
        <v>17.5</v>
      </c>
    </row>
    <row r="15" spans="2:14" x14ac:dyDescent="0.25">
      <c r="B15" s="88">
        <v>60</v>
      </c>
      <c r="C15" s="82">
        <f t="shared" si="0"/>
        <v>15</v>
      </c>
      <c r="D15" s="83">
        <f t="shared" si="1"/>
        <v>7.7274066103125465</v>
      </c>
      <c r="E15" s="83">
        <f t="shared" si="2"/>
        <v>-5.6666666666666661</v>
      </c>
      <c r="F15" s="84">
        <f t="shared" si="3"/>
        <v>2.0705523608201659</v>
      </c>
      <c r="N15">
        <f t="shared" si="4"/>
        <v>15</v>
      </c>
    </row>
    <row r="16" spans="2:14" x14ac:dyDescent="0.25">
      <c r="B16" s="88">
        <v>65</v>
      </c>
      <c r="C16" s="82">
        <f t="shared" si="0"/>
        <v>12.5</v>
      </c>
      <c r="D16" s="83">
        <f t="shared" si="1"/>
        <v>7.8103680569594669</v>
      </c>
      <c r="E16" s="83">
        <f t="shared" si="2"/>
        <v>-5.4305555555555554</v>
      </c>
      <c r="F16" s="84">
        <f t="shared" si="3"/>
        <v>1.731516911504823</v>
      </c>
      <c r="H16" t="s">
        <v>48</v>
      </c>
      <c r="I16">
        <f>I14/I10</f>
        <v>1</v>
      </c>
      <c r="N16">
        <f t="shared" si="4"/>
        <v>12.5</v>
      </c>
    </row>
    <row r="17" spans="2:14" x14ac:dyDescent="0.25">
      <c r="B17" s="88">
        <v>70</v>
      </c>
      <c r="C17" s="82">
        <f t="shared" si="0"/>
        <v>10</v>
      </c>
      <c r="D17" s="83">
        <f t="shared" si="1"/>
        <v>7.8784620240976642</v>
      </c>
      <c r="E17" s="83">
        <f t="shared" si="2"/>
        <v>-5.1944444444444446</v>
      </c>
      <c r="F17" s="84">
        <f t="shared" si="3"/>
        <v>1.3891854213354426</v>
      </c>
      <c r="N17">
        <f t="shared" si="4"/>
        <v>10</v>
      </c>
    </row>
    <row r="18" spans="2:14" x14ac:dyDescent="0.25">
      <c r="B18" s="88">
        <v>75</v>
      </c>
      <c r="C18" s="82">
        <f t="shared" si="0"/>
        <v>7.5</v>
      </c>
      <c r="D18" s="83">
        <f t="shared" si="1"/>
        <v>7.9315588909904831</v>
      </c>
      <c r="E18" s="83">
        <f t="shared" si="2"/>
        <v>-4.9583333333333339</v>
      </c>
      <c r="F18" s="84">
        <f t="shared" si="3"/>
        <v>1.0442095377604126</v>
      </c>
      <c r="H18">
        <f>(J12-J11)</f>
        <v>-90</v>
      </c>
      <c r="I18">
        <f>J11/I16</f>
        <v>45</v>
      </c>
      <c r="N18">
        <f t="shared" si="4"/>
        <v>7.5</v>
      </c>
    </row>
    <row r="19" spans="2:14" x14ac:dyDescent="0.25">
      <c r="B19" s="88">
        <v>80</v>
      </c>
      <c r="C19" s="82">
        <f t="shared" si="0"/>
        <v>5</v>
      </c>
      <c r="D19" s="83">
        <f t="shared" si="1"/>
        <v>7.9695575847339644</v>
      </c>
      <c r="E19" s="83">
        <f t="shared" si="2"/>
        <v>-4.7222222222222223</v>
      </c>
      <c r="F19" s="84">
        <f t="shared" si="3"/>
        <v>0.69724594198126533</v>
      </c>
      <c r="H19">
        <f>H18/I16</f>
        <v>-90</v>
      </c>
      <c r="I19">
        <f>J12/I16</f>
        <v>-45</v>
      </c>
      <c r="N19">
        <f t="shared" si="4"/>
        <v>5</v>
      </c>
    </row>
    <row r="20" spans="2:14" x14ac:dyDescent="0.25">
      <c r="B20" s="88">
        <v>85</v>
      </c>
      <c r="C20" s="82">
        <f t="shared" si="0"/>
        <v>2.5</v>
      </c>
      <c r="D20" s="83">
        <f t="shared" si="1"/>
        <v>7.9923857726548624</v>
      </c>
      <c r="E20" s="83">
        <f t="shared" si="2"/>
        <v>-4.4861111111111107</v>
      </c>
      <c r="F20" s="84">
        <f t="shared" si="3"/>
        <v>0.348955098922688</v>
      </c>
      <c r="N20">
        <f t="shared" si="4"/>
        <v>2.5</v>
      </c>
    </row>
    <row r="21" spans="2:14" x14ac:dyDescent="0.25">
      <c r="B21" s="88">
        <v>90</v>
      </c>
      <c r="C21" s="82">
        <f t="shared" si="0"/>
        <v>0</v>
      </c>
      <c r="D21" s="83">
        <f t="shared" si="1"/>
        <v>8</v>
      </c>
      <c r="E21" s="83">
        <f t="shared" si="2"/>
        <v>-4.25</v>
      </c>
      <c r="F21" s="84">
        <f t="shared" si="3"/>
        <v>0</v>
      </c>
      <c r="N21">
        <f t="shared" si="4"/>
        <v>0</v>
      </c>
    </row>
    <row r="22" spans="2:14" x14ac:dyDescent="0.25">
      <c r="B22" s="88">
        <v>95</v>
      </c>
      <c r="C22" s="82">
        <f t="shared" si="0"/>
        <v>-2.5</v>
      </c>
      <c r="D22" s="83">
        <f t="shared" si="1"/>
        <v>7.9923857726548624</v>
      </c>
      <c r="E22" s="83">
        <f t="shared" si="2"/>
        <v>-4.0138888888888893</v>
      </c>
      <c r="F22" s="84">
        <f t="shared" si="3"/>
        <v>-0.348955098922688</v>
      </c>
      <c r="N22">
        <f t="shared" si="4"/>
        <v>-2.5</v>
      </c>
    </row>
    <row r="23" spans="2:14" x14ac:dyDescent="0.25">
      <c r="B23" s="88">
        <v>100</v>
      </c>
      <c r="C23" s="82">
        <f t="shared" si="0"/>
        <v>-5</v>
      </c>
      <c r="D23" s="83">
        <f t="shared" si="1"/>
        <v>7.9695575847339644</v>
      </c>
      <c r="E23" s="83">
        <f t="shared" si="2"/>
        <v>-3.7777777777777777</v>
      </c>
      <c r="F23" s="84">
        <f t="shared" si="3"/>
        <v>-0.69724594198126533</v>
      </c>
      <c r="N23">
        <f t="shared" si="4"/>
        <v>-5</v>
      </c>
    </row>
    <row r="24" spans="2:14" x14ac:dyDescent="0.25">
      <c r="B24" s="88">
        <v>105</v>
      </c>
      <c r="C24" s="82">
        <f t="shared" si="0"/>
        <v>-7.5</v>
      </c>
      <c r="D24" s="83">
        <f t="shared" si="1"/>
        <v>7.9315588909904831</v>
      </c>
      <c r="E24" s="83">
        <f t="shared" si="2"/>
        <v>-3.541666666666667</v>
      </c>
      <c r="F24" s="84">
        <f t="shared" si="3"/>
        <v>-1.0442095377604126</v>
      </c>
      <c r="N24">
        <f t="shared" si="4"/>
        <v>-7.5</v>
      </c>
    </row>
    <row r="25" spans="2:14" x14ac:dyDescent="0.25">
      <c r="B25" s="88">
        <v>110</v>
      </c>
      <c r="C25" s="82">
        <f t="shared" si="0"/>
        <v>-10</v>
      </c>
      <c r="D25" s="83">
        <f t="shared" si="1"/>
        <v>7.8784620240976642</v>
      </c>
      <c r="E25" s="83">
        <f t="shared" si="2"/>
        <v>-3.3055555555555554</v>
      </c>
      <c r="F25" s="84">
        <f t="shared" si="3"/>
        <v>-1.3891854213354426</v>
      </c>
      <c r="N25">
        <f t="shared" si="4"/>
        <v>-10</v>
      </c>
    </row>
    <row r="26" spans="2:14" x14ac:dyDescent="0.25">
      <c r="B26" s="88">
        <v>115</v>
      </c>
      <c r="C26" s="82">
        <f t="shared" si="0"/>
        <v>-12.5</v>
      </c>
      <c r="D26" s="83">
        <f t="shared" si="1"/>
        <v>7.8103680569594669</v>
      </c>
      <c r="E26" s="83">
        <f t="shared" si="2"/>
        <v>-3.0694444444444446</v>
      </c>
      <c r="F26" s="84">
        <f t="shared" si="3"/>
        <v>-1.731516911504823</v>
      </c>
      <c r="N26">
        <f t="shared" si="4"/>
        <v>-12.5</v>
      </c>
    </row>
    <row r="27" spans="2:14" x14ac:dyDescent="0.25">
      <c r="B27" s="88">
        <v>120</v>
      </c>
      <c r="C27" s="82">
        <f t="shared" si="0"/>
        <v>-15</v>
      </c>
      <c r="D27" s="83">
        <f t="shared" si="1"/>
        <v>7.7274066103125465</v>
      </c>
      <c r="E27" s="83">
        <f t="shared" si="2"/>
        <v>-2.833333333333333</v>
      </c>
      <c r="F27" s="84">
        <f t="shared" si="3"/>
        <v>-2.0705523608201659</v>
      </c>
      <c r="N27">
        <f t="shared" si="4"/>
        <v>-15</v>
      </c>
    </row>
    <row r="28" spans="2:14" x14ac:dyDescent="0.25">
      <c r="B28" s="88">
        <v>125</v>
      </c>
      <c r="C28" s="82">
        <f t="shared" si="0"/>
        <v>-17.5</v>
      </c>
      <c r="D28" s="83">
        <f t="shared" si="1"/>
        <v>7.6297356059858155</v>
      </c>
      <c r="E28" s="83">
        <f t="shared" si="2"/>
        <v>-2.5972222222222223</v>
      </c>
      <c r="F28" s="84">
        <f t="shared" si="3"/>
        <v>-2.405646396034185</v>
      </c>
      <c r="N28">
        <f t="shared" si="4"/>
        <v>-17.5</v>
      </c>
    </row>
    <row r="29" spans="2:14" x14ac:dyDescent="0.25">
      <c r="B29" s="88">
        <v>130</v>
      </c>
      <c r="C29" s="82">
        <f t="shared" si="0"/>
        <v>-20</v>
      </c>
      <c r="D29" s="83">
        <f t="shared" si="1"/>
        <v>7.5175409662872674</v>
      </c>
      <c r="E29" s="83">
        <f t="shared" si="2"/>
        <v>-2.3611111111111107</v>
      </c>
      <c r="F29" s="84">
        <f t="shared" si="3"/>
        <v>-2.7361611466053497</v>
      </c>
      <c r="N29">
        <f t="shared" si="4"/>
        <v>-20</v>
      </c>
    </row>
    <row r="30" spans="2:14" x14ac:dyDescent="0.25">
      <c r="B30" s="88">
        <v>135</v>
      </c>
      <c r="C30" s="82">
        <f t="shared" si="0"/>
        <v>-22.5</v>
      </c>
      <c r="D30" s="83">
        <f t="shared" si="1"/>
        <v>7.3910362600902939</v>
      </c>
      <c r="E30" s="83">
        <f t="shared" si="2"/>
        <v>-2.125</v>
      </c>
      <c r="F30" s="84">
        <f t="shared" si="3"/>
        <v>-3.0614674589207183</v>
      </c>
      <c r="N30">
        <f t="shared" si="4"/>
        <v>-22.5</v>
      </c>
    </row>
    <row r="31" spans="2:14" x14ac:dyDescent="0.25">
      <c r="B31" s="88">
        <v>140</v>
      </c>
      <c r="C31" s="82">
        <f t="shared" si="0"/>
        <v>-25</v>
      </c>
      <c r="D31" s="83">
        <f t="shared" si="1"/>
        <v>7.2504622962931995</v>
      </c>
      <c r="E31" s="83">
        <f t="shared" si="2"/>
        <v>-1.8888888888888893</v>
      </c>
      <c r="F31" s="84">
        <f t="shared" si="3"/>
        <v>-3.3809460939255955</v>
      </c>
      <c r="N31">
        <f t="shared" si="4"/>
        <v>-25</v>
      </c>
    </row>
    <row r="32" spans="2:14" x14ac:dyDescent="0.25">
      <c r="B32" s="88">
        <v>145</v>
      </c>
      <c r="C32" s="82">
        <f t="shared" si="0"/>
        <v>-27.5</v>
      </c>
      <c r="D32" s="83">
        <f t="shared" si="1"/>
        <v>7.0960866654257737</v>
      </c>
      <c r="E32" s="83">
        <f t="shared" si="2"/>
        <v>-1.6527777777777777</v>
      </c>
      <c r="F32" s="84">
        <f t="shared" si="3"/>
        <v>-3.6939889058802713</v>
      </c>
      <c r="N32">
        <f t="shared" si="4"/>
        <v>-27.5</v>
      </c>
    </row>
    <row r="33" spans="2:14" x14ac:dyDescent="0.25">
      <c r="B33" s="88">
        <v>150</v>
      </c>
      <c r="C33" s="82">
        <f t="shared" si="0"/>
        <v>-30</v>
      </c>
      <c r="D33" s="83">
        <f t="shared" si="1"/>
        <v>6.9282032302755097</v>
      </c>
      <c r="E33" s="83">
        <f t="shared" si="2"/>
        <v>-1.416666666666667</v>
      </c>
      <c r="F33" s="84">
        <f t="shared" si="3"/>
        <v>-3.9999999999999996</v>
      </c>
      <c r="N33">
        <f t="shared" si="4"/>
        <v>-30</v>
      </c>
    </row>
    <row r="34" spans="2:14" x14ac:dyDescent="0.25">
      <c r="B34" s="88">
        <v>155</v>
      </c>
      <c r="C34" s="82">
        <f t="shared" si="0"/>
        <v>-32.5</v>
      </c>
      <c r="D34" s="83">
        <f t="shared" si="1"/>
        <v>6.7471315665030858</v>
      </c>
      <c r="E34" s="83">
        <f t="shared" si="2"/>
        <v>-1.1805555555555554</v>
      </c>
      <c r="F34" s="84">
        <f t="shared" si="3"/>
        <v>-4.2983968667745911</v>
      </c>
      <c r="N34">
        <f t="shared" si="4"/>
        <v>-32.5</v>
      </c>
    </row>
    <row r="35" spans="2:14" x14ac:dyDescent="0.25">
      <c r="B35" s="88">
        <v>160</v>
      </c>
      <c r="C35" s="82">
        <f t="shared" si="0"/>
        <v>-35</v>
      </c>
      <c r="D35" s="83">
        <f t="shared" si="1"/>
        <v>6.5532163543119344</v>
      </c>
      <c r="E35" s="83">
        <f t="shared" si="2"/>
        <v>-0.94444444444444464</v>
      </c>
      <c r="F35" s="84">
        <f t="shared" si="3"/>
        <v>-4.5886114908083684</v>
      </c>
      <c r="N35">
        <f t="shared" si="4"/>
        <v>-35</v>
      </c>
    </row>
    <row r="36" spans="2:14" x14ac:dyDescent="0.25">
      <c r="B36" s="88">
        <v>165</v>
      </c>
      <c r="C36" s="82">
        <f t="shared" si="0"/>
        <v>-37.5</v>
      </c>
      <c r="D36" s="83">
        <f t="shared" si="1"/>
        <v>6.3468267223298813</v>
      </c>
      <c r="E36" s="83">
        <f t="shared" si="2"/>
        <v>-0.70833333333333304</v>
      </c>
      <c r="F36" s="84">
        <f t="shared" si="3"/>
        <v>-4.8700914320697652</v>
      </c>
      <c r="N36">
        <f t="shared" si="4"/>
        <v>-37.5</v>
      </c>
    </row>
    <row r="37" spans="2:14" x14ac:dyDescent="0.25">
      <c r="B37" s="88">
        <v>170</v>
      </c>
      <c r="C37" s="82">
        <f t="shared" si="0"/>
        <v>-40</v>
      </c>
      <c r="D37" s="83">
        <f t="shared" si="1"/>
        <v>6.1283555449518241</v>
      </c>
      <c r="E37" s="83">
        <f t="shared" si="2"/>
        <v>-0.47222222222222143</v>
      </c>
      <c r="F37" s="84">
        <f t="shared" si="3"/>
        <v>-5.142300877492314</v>
      </c>
      <c r="N37">
        <f t="shared" si="4"/>
        <v>-40</v>
      </c>
    </row>
    <row r="38" spans="2:14" x14ac:dyDescent="0.25">
      <c r="B38" s="88">
        <v>175</v>
      </c>
      <c r="C38" s="82">
        <f t="shared" si="0"/>
        <v>-42.5</v>
      </c>
      <c r="D38" s="83">
        <f t="shared" si="1"/>
        <v>5.8982186944809918</v>
      </c>
      <c r="E38" s="83">
        <f t="shared" si="2"/>
        <v>-0.23611111111111072</v>
      </c>
      <c r="F38" s="84">
        <f t="shared" si="3"/>
        <v>-5.4047216609252819</v>
      </c>
      <c r="N38">
        <f t="shared" si="4"/>
        <v>-42.5</v>
      </c>
    </row>
    <row r="39" spans="2:14" x14ac:dyDescent="0.25">
      <c r="B39" s="97">
        <v>180</v>
      </c>
      <c r="C39" s="82">
        <f t="shared" si="0"/>
        <v>-45</v>
      </c>
      <c r="D39" s="83">
        <f t="shared" si="1"/>
        <v>5.6568542494923806</v>
      </c>
      <c r="E39" s="83">
        <f t="shared" si="2"/>
        <v>0</v>
      </c>
      <c r="F39" s="84">
        <f t="shared" si="3"/>
        <v>-5.6568542494923797</v>
      </c>
      <c r="N39">
        <f t="shared" si="4"/>
        <v>-45</v>
      </c>
    </row>
    <row r="40" spans="2:14" x14ac:dyDescent="0.25">
      <c r="B40" s="88">
        <v>185</v>
      </c>
      <c r="C40" s="98"/>
      <c r="D40" s="98"/>
    </row>
    <row r="41" spans="2:14" x14ac:dyDescent="0.25">
      <c r="B41" s="97">
        <v>190</v>
      </c>
      <c r="C41" s="98"/>
      <c r="D41" s="98"/>
    </row>
    <row r="42" spans="2:14" x14ac:dyDescent="0.25">
      <c r="B42" s="88">
        <v>195</v>
      </c>
      <c r="C42" s="98"/>
      <c r="D42" s="98"/>
    </row>
    <row r="43" spans="2:14" x14ac:dyDescent="0.25">
      <c r="B43" s="97">
        <v>200</v>
      </c>
      <c r="C43" s="98"/>
      <c r="D43" s="98"/>
    </row>
    <row r="44" spans="2:14" x14ac:dyDescent="0.25">
      <c r="B44" s="88">
        <v>205</v>
      </c>
      <c r="C44" s="98"/>
      <c r="D44" s="98"/>
    </row>
    <row r="45" spans="2:14" x14ac:dyDescent="0.25">
      <c r="B45" s="97">
        <v>210</v>
      </c>
      <c r="C45" s="98"/>
      <c r="D45" s="98"/>
    </row>
    <row r="46" spans="2:14" x14ac:dyDescent="0.25">
      <c r="B46" s="88">
        <v>215</v>
      </c>
      <c r="C46" s="98"/>
      <c r="D46" s="98"/>
    </row>
    <row r="47" spans="2:14" x14ac:dyDescent="0.25">
      <c r="B47" s="97">
        <v>220</v>
      </c>
      <c r="C47" s="98"/>
      <c r="D47" s="98"/>
    </row>
    <row r="48" spans="2:14" x14ac:dyDescent="0.25">
      <c r="B48" s="88">
        <v>225</v>
      </c>
      <c r="C48" s="98"/>
      <c r="D48" s="98"/>
    </row>
    <row r="49" spans="2:4" x14ac:dyDescent="0.25">
      <c r="B49" s="97">
        <v>230</v>
      </c>
      <c r="C49" s="98"/>
      <c r="D49" s="98"/>
    </row>
    <row r="50" spans="2:4" x14ac:dyDescent="0.25">
      <c r="B50" s="88">
        <v>235</v>
      </c>
      <c r="C50" s="98"/>
      <c r="D50" s="98"/>
    </row>
    <row r="51" spans="2:4" x14ac:dyDescent="0.25">
      <c r="B51" s="97">
        <v>240</v>
      </c>
      <c r="C51" s="98"/>
      <c r="D51" s="98"/>
    </row>
    <row r="52" spans="2:4" x14ac:dyDescent="0.25">
      <c r="B52" s="88">
        <v>245</v>
      </c>
      <c r="C52" s="98"/>
      <c r="D52" s="98"/>
    </row>
    <row r="53" spans="2:4" x14ac:dyDescent="0.25">
      <c r="B53" s="97">
        <v>250</v>
      </c>
      <c r="C53" s="98"/>
      <c r="D53" s="98"/>
    </row>
    <row r="54" spans="2:4" x14ac:dyDescent="0.25">
      <c r="B54" s="88">
        <v>255</v>
      </c>
      <c r="C54" s="98"/>
      <c r="D54" s="98"/>
    </row>
    <row r="55" spans="2:4" x14ac:dyDescent="0.25">
      <c r="B55" s="97">
        <v>260</v>
      </c>
      <c r="C55" s="98"/>
      <c r="D55" s="98"/>
    </row>
    <row r="56" spans="2:4" x14ac:dyDescent="0.25">
      <c r="B56" s="88">
        <v>265</v>
      </c>
      <c r="C56" s="98"/>
      <c r="D56" s="98"/>
    </row>
    <row r="57" spans="2:4" x14ac:dyDescent="0.25">
      <c r="B57" s="97">
        <v>270</v>
      </c>
      <c r="C57" s="98"/>
      <c r="D57" s="98"/>
    </row>
    <row r="58" spans="2:4" x14ac:dyDescent="0.25">
      <c r="B58" s="88">
        <v>275</v>
      </c>
      <c r="C58" s="98"/>
      <c r="D58" s="98"/>
    </row>
    <row r="59" spans="2:4" x14ac:dyDescent="0.25">
      <c r="B59" s="97">
        <v>280</v>
      </c>
      <c r="C59" s="98"/>
      <c r="D59" s="98"/>
    </row>
    <row r="60" spans="2:4" x14ac:dyDescent="0.25">
      <c r="B60" s="88">
        <v>285</v>
      </c>
      <c r="C60" s="98"/>
      <c r="D60" s="98"/>
    </row>
    <row r="61" spans="2:4" x14ac:dyDescent="0.25">
      <c r="B61" s="97">
        <v>290</v>
      </c>
      <c r="C61" s="98"/>
      <c r="D61" s="98"/>
    </row>
    <row r="62" spans="2:4" x14ac:dyDescent="0.25">
      <c r="B62" s="88">
        <v>295</v>
      </c>
      <c r="C62" s="98"/>
      <c r="D62" s="98"/>
    </row>
    <row r="63" spans="2:4" x14ac:dyDescent="0.25">
      <c r="B63" s="97">
        <v>300</v>
      </c>
      <c r="C63" s="98"/>
      <c r="D63" s="98"/>
    </row>
    <row r="64" spans="2:4" x14ac:dyDescent="0.25">
      <c r="B64" s="88">
        <v>305</v>
      </c>
      <c r="C64" s="98"/>
      <c r="D64" s="98"/>
    </row>
    <row r="65" spans="2:4" x14ac:dyDescent="0.25">
      <c r="B65" s="97">
        <v>310</v>
      </c>
      <c r="C65" s="98"/>
      <c r="D65" s="98"/>
    </row>
    <row r="66" spans="2:4" x14ac:dyDescent="0.25">
      <c r="B66" s="88">
        <v>315</v>
      </c>
      <c r="C66" s="98"/>
      <c r="D66" s="98"/>
    </row>
    <row r="67" spans="2:4" x14ac:dyDescent="0.25">
      <c r="B67" s="97">
        <v>320</v>
      </c>
      <c r="C67" s="98"/>
      <c r="D67" s="98"/>
    </row>
    <row r="68" spans="2:4" x14ac:dyDescent="0.25">
      <c r="B68" s="88">
        <v>325</v>
      </c>
      <c r="C68" s="98"/>
      <c r="D68" s="98"/>
    </row>
    <row r="69" spans="2:4" x14ac:dyDescent="0.25">
      <c r="B69" s="97">
        <v>330</v>
      </c>
      <c r="C69" s="98"/>
      <c r="D69" s="98"/>
    </row>
    <row r="70" spans="2:4" x14ac:dyDescent="0.25">
      <c r="B70" s="88">
        <v>335</v>
      </c>
      <c r="C70" s="98"/>
      <c r="D70" s="98"/>
    </row>
    <row r="71" spans="2:4" x14ac:dyDescent="0.25">
      <c r="B71" s="97">
        <v>340</v>
      </c>
      <c r="C71" s="98"/>
      <c r="D71" s="98"/>
    </row>
    <row r="72" spans="2:4" x14ac:dyDescent="0.25">
      <c r="B72" s="88">
        <v>345</v>
      </c>
      <c r="C72" s="98"/>
      <c r="D72" s="98"/>
    </row>
    <row r="73" spans="2:4" x14ac:dyDescent="0.25">
      <c r="B73" s="97">
        <v>350</v>
      </c>
      <c r="C73" s="98"/>
      <c r="D73" s="98"/>
    </row>
    <row r="74" spans="2:4" x14ac:dyDescent="0.25">
      <c r="B74" s="88">
        <v>355</v>
      </c>
      <c r="C74" s="98"/>
      <c r="D74" s="98"/>
    </row>
    <row r="75" spans="2:4" x14ac:dyDescent="0.25">
      <c r="B75" s="97">
        <v>360</v>
      </c>
      <c r="C75" s="98"/>
      <c r="D75" s="98"/>
    </row>
    <row r="76" spans="2:4" x14ac:dyDescent="0.25">
      <c r="B76" s="98"/>
      <c r="C76" s="98"/>
      <c r="D76" s="98"/>
    </row>
    <row r="77" spans="2:4" x14ac:dyDescent="0.25">
      <c r="B77" s="98"/>
      <c r="C77" s="98"/>
      <c r="D77" s="98"/>
    </row>
    <row r="78" spans="2:4" x14ac:dyDescent="0.25">
      <c r="B78" s="98"/>
      <c r="C78" s="98"/>
      <c r="D78" s="98"/>
    </row>
    <row r="79" spans="2:4" x14ac:dyDescent="0.25">
      <c r="B79" s="98"/>
      <c r="C79" s="98"/>
      <c r="D79" s="98"/>
    </row>
    <row r="80" spans="2:4" x14ac:dyDescent="0.25">
      <c r="B80" s="98"/>
      <c r="C80" s="98"/>
      <c r="D80" s="98"/>
    </row>
    <row r="81" spans="2:4" x14ac:dyDescent="0.25">
      <c r="B81" s="98"/>
      <c r="C81" s="98"/>
      <c r="D81" s="98"/>
    </row>
    <row r="82" spans="2:4" x14ac:dyDescent="0.25">
      <c r="B82" s="98"/>
      <c r="C82" s="98"/>
      <c r="D82" s="98"/>
    </row>
    <row r="83" spans="2:4" x14ac:dyDescent="0.25">
      <c r="B83" s="98"/>
      <c r="C83" s="98"/>
      <c r="D83" s="98"/>
    </row>
    <row r="84" spans="2:4" x14ac:dyDescent="0.25">
      <c r="B84" s="98"/>
      <c r="C84" s="98"/>
      <c r="D84" s="98"/>
    </row>
    <row r="85" spans="2:4" x14ac:dyDescent="0.25">
      <c r="B85" s="98"/>
      <c r="C85" s="98"/>
      <c r="D85" s="98"/>
    </row>
    <row r="86" spans="2:4" x14ac:dyDescent="0.25">
      <c r="B86" s="98"/>
      <c r="C86" s="98"/>
      <c r="D86" s="98"/>
    </row>
    <row r="87" spans="2:4" x14ac:dyDescent="0.25">
      <c r="B87" s="98"/>
      <c r="C87" s="98"/>
      <c r="D87" s="98"/>
    </row>
    <row r="88" spans="2:4" x14ac:dyDescent="0.25">
      <c r="B88" s="98"/>
      <c r="C88" s="98"/>
      <c r="D88" s="98"/>
    </row>
    <row r="89" spans="2:4" x14ac:dyDescent="0.25">
      <c r="B89" s="98"/>
      <c r="C89" s="98"/>
      <c r="D89" s="98"/>
    </row>
    <row r="90" spans="2:4" x14ac:dyDescent="0.25">
      <c r="B90" s="98"/>
      <c r="C90" s="98"/>
      <c r="D90" s="98"/>
    </row>
    <row r="91" spans="2:4" x14ac:dyDescent="0.25">
      <c r="B91" s="98"/>
      <c r="C91" s="98"/>
      <c r="D91" s="98"/>
    </row>
    <row r="92" spans="2:4" x14ac:dyDescent="0.25">
      <c r="B92" s="98"/>
      <c r="C92" s="98"/>
      <c r="D92" s="98"/>
    </row>
    <row r="93" spans="2:4" x14ac:dyDescent="0.25">
      <c r="B93" s="98"/>
      <c r="C93" s="98"/>
      <c r="D93" s="98"/>
    </row>
    <row r="94" spans="2:4" x14ac:dyDescent="0.25">
      <c r="B94" s="98"/>
      <c r="C94" s="98"/>
      <c r="D94" s="98"/>
    </row>
    <row r="95" spans="2:4" x14ac:dyDescent="0.25">
      <c r="B95" s="98"/>
      <c r="C95" s="98"/>
      <c r="D95" s="98"/>
    </row>
    <row r="96" spans="2:4" x14ac:dyDescent="0.25">
      <c r="B96" s="98"/>
      <c r="C96" s="98"/>
      <c r="D96" s="98"/>
    </row>
    <row r="97" spans="2:4" x14ac:dyDescent="0.25">
      <c r="B97" s="98"/>
      <c r="C97" s="98"/>
      <c r="D97" s="98"/>
    </row>
    <row r="98" spans="2:4" x14ac:dyDescent="0.25">
      <c r="B98" s="98"/>
      <c r="C98" s="98"/>
      <c r="D98" s="98"/>
    </row>
    <row r="99" spans="2:4" x14ac:dyDescent="0.25">
      <c r="B99" s="98"/>
      <c r="C99" s="98"/>
      <c r="D99" s="98"/>
    </row>
    <row r="100" spans="2:4" x14ac:dyDescent="0.25">
      <c r="B100" s="98"/>
      <c r="C100" s="98"/>
      <c r="D100" s="98"/>
    </row>
    <row r="101" spans="2:4" x14ac:dyDescent="0.25">
      <c r="B101" s="98"/>
      <c r="C101" s="98"/>
      <c r="D101" s="98"/>
    </row>
    <row r="102" spans="2:4" x14ac:dyDescent="0.25">
      <c r="B102" s="98"/>
      <c r="C102" s="98"/>
      <c r="D102" s="98"/>
    </row>
    <row r="103" spans="2:4" x14ac:dyDescent="0.25">
      <c r="B103" s="98"/>
      <c r="C103" s="98"/>
      <c r="D103" s="98"/>
    </row>
    <row r="104" spans="2:4" x14ac:dyDescent="0.25">
      <c r="B104" s="98"/>
      <c r="C104" s="98"/>
      <c r="D104" s="98"/>
    </row>
    <row r="105" spans="2:4" x14ac:dyDescent="0.25">
      <c r="B105" s="98"/>
      <c r="C105" s="98"/>
      <c r="D105" s="98"/>
    </row>
    <row r="106" spans="2:4" x14ac:dyDescent="0.25">
      <c r="B106" s="98"/>
      <c r="C106" s="98"/>
      <c r="D106" s="98"/>
    </row>
    <row r="107" spans="2:4" x14ac:dyDescent="0.25">
      <c r="B107" s="98"/>
      <c r="C107" s="98"/>
      <c r="D107" s="98"/>
    </row>
    <row r="108" spans="2:4" x14ac:dyDescent="0.25">
      <c r="B108" s="98"/>
      <c r="C108" s="98"/>
      <c r="D108" s="98"/>
    </row>
    <row r="109" spans="2:4" x14ac:dyDescent="0.25">
      <c r="B109" s="98"/>
      <c r="C109" s="98"/>
      <c r="D109" s="98"/>
    </row>
    <row r="110" spans="2:4" x14ac:dyDescent="0.25">
      <c r="B110" s="98"/>
      <c r="C110" s="98"/>
      <c r="D110" s="98"/>
    </row>
    <row r="111" spans="2:4" x14ac:dyDescent="0.25">
      <c r="B111" s="98"/>
      <c r="C111" s="98"/>
      <c r="D111" s="98"/>
    </row>
    <row r="112" spans="2:4" x14ac:dyDescent="0.25">
      <c r="B112" s="98"/>
      <c r="C112" s="98"/>
      <c r="D112" s="98"/>
    </row>
    <row r="113" spans="2:4" x14ac:dyDescent="0.25">
      <c r="B113" s="98"/>
      <c r="C113" s="98"/>
      <c r="D113" s="98"/>
    </row>
    <row r="114" spans="2:4" x14ac:dyDescent="0.25">
      <c r="B114" s="98"/>
      <c r="C114" s="98"/>
      <c r="D114" s="98"/>
    </row>
    <row r="115" spans="2:4" x14ac:dyDescent="0.25">
      <c r="B115" s="98"/>
      <c r="C115" s="98"/>
      <c r="D115" s="98"/>
    </row>
    <row r="116" spans="2:4" x14ac:dyDescent="0.25">
      <c r="B116" s="98"/>
      <c r="C116" s="98"/>
      <c r="D116" s="98"/>
    </row>
    <row r="117" spans="2:4" x14ac:dyDescent="0.25">
      <c r="B117" s="98"/>
      <c r="C117" s="98"/>
      <c r="D117" s="98"/>
    </row>
    <row r="118" spans="2:4" x14ac:dyDescent="0.25">
      <c r="B118" s="98"/>
      <c r="C118" s="98"/>
      <c r="D118" s="98"/>
    </row>
    <row r="119" spans="2:4" x14ac:dyDescent="0.25">
      <c r="B119" s="98"/>
      <c r="C119" s="98"/>
      <c r="D119" s="98"/>
    </row>
    <row r="120" spans="2:4" x14ac:dyDescent="0.25">
      <c r="B120" s="98"/>
      <c r="C120" s="98"/>
      <c r="D120" s="98"/>
    </row>
    <row r="121" spans="2:4" x14ac:dyDescent="0.25">
      <c r="B121" s="98"/>
      <c r="C121" s="98"/>
      <c r="D121" s="98"/>
    </row>
    <row r="122" spans="2:4" x14ac:dyDescent="0.25">
      <c r="B122" s="98"/>
      <c r="C122" s="98"/>
      <c r="D122" s="98"/>
    </row>
    <row r="123" spans="2:4" x14ac:dyDescent="0.25">
      <c r="B123" s="98"/>
      <c r="C123" s="98"/>
      <c r="D123" s="98"/>
    </row>
    <row r="124" spans="2:4" x14ac:dyDescent="0.25">
      <c r="B124" s="98"/>
      <c r="C124" s="98"/>
      <c r="D124" s="98"/>
    </row>
    <row r="125" spans="2:4" x14ac:dyDescent="0.25">
      <c r="B125" s="98"/>
      <c r="C125" s="98"/>
      <c r="D125" s="98"/>
    </row>
    <row r="126" spans="2:4" x14ac:dyDescent="0.25">
      <c r="B126" s="98"/>
      <c r="C126" s="98"/>
      <c r="D126" s="98"/>
    </row>
    <row r="127" spans="2:4" x14ac:dyDescent="0.25">
      <c r="B127" s="98"/>
      <c r="C127" s="98"/>
      <c r="D127" s="98"/>
    </row>
    <row r="128" spans="2:4" x14ac:dyDescent="0.25">
      <c r="B128" s="98"/>
      <c r="C128" s="98"/>
      <c r="D128" s="98"/>
    </row>
    <row r="129" spans="2:4" x14ac:dyDescent="0.25">
      <c r="B129" s="98"/>
      <c r="C129" s="98"/>
      <c r="D129" s="98"/>
    </row>
    <row r="130" spans="2:4" x14ac:dyDescent="0.25">
      <c r="B130" s="98"/>
      <c r="C130" s="98"/>
      <c r="D130" s="98"/>
    </row>
    <row r="131" spans="2:4" x14ac:dyDescent="0.25">
      <c r="B131" s="98"/>
      <c r="C131" s="98"/>
      <c r="D131" s="98"/>
    </row>
    <row r="132" spans="2:4" x14ac:dyDescent="0.25">
      <c r="B132" s="98"/>
      <c r="C132" s="98"/>
      <c r="D132" s="98"/>
    </row>
    <row r="133" spans="2:4" x14ac:dyDescent="0.25">
      <c r="B133" s="98"/>
      <c r="C133" s="98"/>
      <c r="D133" s="98"/>
    </row>
    <row r="134" spans="2:4" x14ac:dyDescent="0.25">
      <c r="B134" s="98"/>
      <c r="C134" s="98"/>
      <c r="D134" s="98"/>
    </row>
    <row r="135" spans="2:4" x14ac:dyDescent="0.25">
      <c r="B135" s="98"/>
      <c r="C135" s="98"/>
      <c r="D135" s="98"/>
    </row>
    <row r="136" spans="2:4" x14ac:dyDescent="0.25">
      <c r="B136" s="98"/>
      <c r="C136" s="98"/>
      <c r="D136" s="98"/>
    </row>
    <row r="137" spans="2:4" x14ac:dyDescent="0.25">
      <c r="B137" s="98"/>
      <c r="C137" s="98"/>
      <c r="D137" s="98"/>
    </row>
    <row r="138" spans="2:4" x14ac:dyDescent="0.25">
      <c r="B138" s="98"/>
      <c r="C138" s="98"/>
      <c r="D138" s="98"/>
    </row>
    <row r="139" spans="2:4" x14ac:dyDescent="0.25">
      <c r="B139" s="98"/>
      <c r="C139" s="98"/>
      <c r="D139" s="98"/>
    </row>
    <row r="140" spans="2:4" x14ac:dyDescent="0.25">
      <c r="B140" s="98"/>
      <c r="C140" s="98"/>
      <c r="D140" s="98"/>
    </row>
    <row r="141" spans="2:4" x14ac:dyDescent="0.25">
      <c r="B141" s="98"/>
      <c r="C141" s="98"/>
      <c r="D141" s="98"/>
    </row>
    <row r="142" spans="2:4" x14ac:dyDescent="0.25">
      <c r="B142" s="98"/>
      <c r="C142" s="98"/>
      <c r="D142" s="98"/>
    </row>
    <row r="143" spans="2:4" x14ac:dyDescent="0.25">
      <c r="B143" s="98"/>
      <c r="C143" s="98"/>
      <c r="D143" s="98"/>
    </row>
    <row r="144" spans="2:4" x14ac:dyDescent="0.25">
      <c r="B144" s="98"/>
      <c r="C144" s="98"/>
      <c r="D144" s="98"/>
    </row>
    <row r="145" spans="2:4" x14ac:dyDescent="0.25">
      <c r="B145" s="98"/>
      <c r="C145" s="98"/>
      <c r="D145" s="98"/>
    </row>
    <row r="146" spans="2:4" x14ac:dyDescent="0.25">
      <c r="B146" s="98"/>
      <c r="C146" s="98"/>
      <c r="D146" s="98"/>
    </row>
    <row r="147" spans="2:4" x14ac:dyDescent="0.25">
      <c r="B147" s="98"/>
      <c r="C147" s="98"/>
      <c r="D147" s="98"/>
    </row>
    <row r="148" spans="2:4" x14ac:dyDescent="0.25">
      <c r="B148" s="98"/>
      <c r="C148" s="98"/>
      <c r="D148" s="98"/>
    </row>
    <row r="149" spans="2:4" x14ac:dyDescent="0.25">
      <c r="B149" s="98"/>
      <c r="C149" s="98"/>
      <c r="D149" s="98"/>
    </row>
    <row r="150" spans="2:4" x14ac:dyDescent="0.25">
      <c r="B150" s="98"/>
      <c r="C150" s="98"/>
      <c r="D150" s="98"/>
    </row>
    <row r="151" spans="2:4" x14ac:dyDescent="0.25">
      <c r="B151" s="98"/>
      <c r="C151" s="98"/>
      <c r="D151" s="98"/>
    </row>
    <row r="152" spans="2:4" x14ac:dyDescent="0.25">
      <c r="B152" s="98"/>
      <c r="C152" s="98"/>
      <c r="D152" s="98"/>
    </row>
    <row r="153" spans="2:4" x14ac:dyDescent="0.25">
      <c r="B153" s="98"/>
      <c r="C153" s="98"/>
      <c r="D153" s="98"/>
    </row>
    <row r="154" spans="2:4" x14ac:dyDescent="0.25">
      <c r="B154" s="98"/>
      <c r="C154" s="98"/>
      <c r="D154" s="98"/>
    </row>
    <row r="155" spans="2:4" x14ac:dyDescent="0.25">
      <c r="B155" s="98"/>
      <c r="C155" s="98"/>
      <c r="D155" s="98"/>
    </row>
    <row r="156" spans="2:4" x14ac:dyDescent="0.25">
      <c r="B156" s="98"/>
      <c r="C156" s="98"/>
      <c r="D156" s="98"/>
    </row>
    <row r="157" spans="2:4" x14ac:dyDescent="0.25">
      <c r="B157" s="98"/>
      <c r="C157" s="98"/>
      <c r="D157" s="98"/>
    </row>
    <row r="158" spans="2:4" x14ac:dyDescent="0.25">
      <c r="B158" s="98"/>
      <c r="C158" s="98"/>
      <c r="D158" s="98"/>
    </row>
    <row r="159" spans="2:4" x14ac:dyDescent="0.25">
      <c r="B159" s="98"/>
      <c r="C159" s="98"/>
      <c r="D159" s="98"/>
    </row>
    <row r="160" spans="2:4" x14ac:dyDescent="0.25">
      <c r="B160" s="98"/>
      <c r="C160" s="98"/>
      <c r="D160" s="98"/>
    </row>
    <row r="161" spans="2:4" x14ac:dyDescent="0.25">
      <c r="B161" s="98"/>
      <c r="C161" s="98"/>
      <c r="D161" s="98"/>
    </row>
  </sheetData>
  <mergeCells count="1">
    <mergeCell ref="I10:J10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83"/>
  <sheetViews>
    <sheetView zoomScale="85" zoomScaleNormal="85" workbookViewId="0"/>
  </sheetViews>
  <sheetFormatPr defaultColWidth="8.7109375" defaultRowHeight="15" x14ac:dyDescent="0.25"/>
  <cols>
    <col min="1" max="1" width="2.7109375" customWidth="1"/>
    <col min="2" max="5" width="9.140625" style="75" customWidth="1"/>
    <col min="6" max="6" width="3.42578125" customWidth="1"/>
    <col min="7" max="7" width="9.85546875" customWidth="1"/>
    <col min="8" max="8" width="9.140625" customWidth="1"/>
    <col min="9" max="9" width="10.7109375" customWidth="1"/>
  </cols>
  <sheetData>
    <row r="2" spans="2:9" x14ac:dyDescent="0.25">
      <c r="B2" s="76" t="s">
        <v>32</v>
      </c>
      <c r="C2" s="78" t="s">
        <v>33</v>
      </c>
      <c r="D2" s="78" t="s">
        <v>34</v>
      </c>
      <c r="E2" s="79" t="s">
        <v>40</v>
      </c>
      <c r="G2" s="62" t="s">
        <v>35</v>
      </c>
      <c r="H2" s="80">
        <v>4</v>
      </c>
    </row>
    <row r="3" spans="2:9" x14ac:dyDescent="0.25">
      <c r="B3" s="81">
        <v>0</v>
      </c>
      <c r="C3" s="83">
        <f t="shared" ref="C3:C39" si="0">$H$11*SIN(RADIANS(180 - B3)) + $H$2</f>
        <v>4.0000000000000009</v>
      </c>
      <c r="D3" s="83">
        <f t="shared" ref="D3:D39" si="1">$H$12 * SIN(RADIANS(B3)) + $H$3</f>
        <v>0</v>
      </c>
      <c r="E3" s="84">
        <f t="shared" ref="E3:E39" si="2">$H$10*COS(RADIANS(180 - B3)) + $H$4 + $H$10</f>
        <v>8</v>
      </c>
      <c r="G3" s="85" t="s">
        <v>36</v>
      </c>
      <c r="H3" s="86">
        <v>0</v>
      </c>
    </row>
    <row r="4" spans="2:9" x14ac:dyDescent="0.25">
      <c r="B4" s="88">
        <v>5</v>
      </c>
      <c r="C4" s="83">
        <f t="shared" si="0"/>
        <v>4.3486229709906326</v>
      </c>
      <c r="D4" s="83">
        <f t="shared" si="1"/>
        <v>0</v>
      </c>
      <c r="E4" s="84">
        <f t="shared" si="2"/>
        <v>7.9737434168330434</v>
      </c>
      <c r="G4" s="67" t="s">
        <v>42</v>
      </c>
      <c r="H4" s="89">
        <v>8</v>
      </c>
    </row>
    <row r="5" spans="2:9" x14ac:dyDescent="0.25">
      <c r="B5" s="88">
        <v>10</v>
      </c>
      <c r="C5" s="83">
        <f t="shared" si="0"/>
        <v>4.6945927106677212</v>
      </c>
      <c r="D5" s="83">
        <f t="shared" si="1"/>
        <v>0</v>
      </c>
      <c r="E5" s="84">
        <f t="shared" si="2"/>
        <v>7.8951734957842366</v>
      </c>
    </row>
    <row r="6" spans="2:9" x14ac:dyDescent="0.25">
      <c r="B6" s="88">
        <v>15</v>
      </c>
      <c r="C6" s="83">
        <f t="shared" si="0"/>
        <v>5.0352761804100838</v>
      </c>
      <c r="D6" s="83">
        <f t="shared" si="1"/>
        <v>0</v>
      </c>
      <c r="E6" s="84">
        <f t="shared" si="2"/>
        <v>7.7648882013945713</v>
      </c>
      <c r="G6" s="62" t="s">
        <v>37</v>
      </c>
      <c r="H6" s="80">
        <v>8</v>
      </c>
    </row>
    <row r="7" spans="2:9" x14ac:dyDescent="0.25">
      <c r="B7" s="88">
        <v>20</v>
      </c>
      <c r="C7" s="83">
        <f t="shared" si="0"/>
        <v>5.3680805733026755</v>
      </c>
      <c r="D7" s="83">
        <f t="shared" si="1"/>
        <v>0</v>
      </c>
      <c r="E7" s="84">
        <f t="shared" si="2"/>
        <v>7.583879083422767</v>
      </c>
      <c r="G7" s="85" t="s">
        <v>38</v>
      </c>
      <c r="H7" s="86">
        <v>0</v>
      </c>
    </row>
    <row r="8" spans="2:9" x14ac:dyDescent="0.25">
      <c r="B8" s="88">
        <v>25</v>
      </c>
      <c r="C8" s="83">
        <f t="shared" si="0"/>
        <v>5.690473046962798</v>
      </c>
      <c r="D8" s="83">
        <f t="shared" si="1"/>
        <v>0</v>
      </c>
      <c r="E8" s="84">
        <f t="shared" si="2"/>
        <v>7.3535237305528849</v>
      </c>
      <c r="G8" s="67" t="s">
        <v>43</v>
      </c>
      <c r="H8" s="89">
        <v>-5.8</v>
      </c>
    </row>
    <row r="9" spans="2:9" x14ac:dyDescent="0.25">
      <c r="B9" s="88">
        <v>30</v>
      </c>
      <c r="C9" s="83">
        <f t="shared" si="0"/>
        <v>6</v>
      </c>
      <c r="D9" s="83">
        <f t="shared" si="1"/>
        <v>0</v>
      </c>
      <c r="E9" s="84">
        <f t="shared" si="2"/>
        <v>7.0755752861126258</v>
      </c>
    </row>
    <row r="10" spans="2:9" x14ac:dyDescent="0.25">
      <c r="B10" s="88">
        <v>35</v>
      </c>
      <c r="C10" s="83">
        <f t="shared" si="0"/>
        <v>6.2943057454041842</v>
      </c>
      <c r="D10" s="83">
        <f t="shared" si="1"/>
        <v>0</v>
      </c>
      <c r="E10" s="84">
        <f t="shared" si="2"/>
        <v>6.7521491055940448</v>
      </c>
      <c r="G10" s="90" t="s">
        <v>49</v>
      </c>
      <c r="H10" s="99">
        <f>(H8-H4) / 2</f>
        <v>-6.9</v>
      </c>
    </row>
    <row r="11" spans="2:9" x14ac:dyDescent="0.25">
      <c r="B11" s="88">
        <v>40</v>
      </c>
      <c r="C11" s="83">
        <f t="shared" si="0"/>
        <v>6.5711504387461579</v>
      </c>
      <c r="D11" s="83">
        <f t="shared" si="1"/>
        <v>0</v>
      </c>
      <c r="E11" s="84">
        <f t="shared" si="2"/>
        <v>6.3857066575209469</v>
      </c>
      <c r="G11" s="92" t="s">
        <v>50</v>
      </c>
      <c r="H11" s="100">
        <f>(H6-H2)</f>
        <v>4</v>
      </c>
    </row>
    <row r="12" spans="2:9" x14ac:dyDescent="0.25">
      <c r="B12" s="88">
        <v>45</v>
      </c>
      <c r="C12" s="83">
        <f t="shared" si="0"/>
        <v>6.8284271247461898</v>
      </c>
      <c r="D12" s="83">
        <f t="shared" si="1"/>
        <v>0</v>
      </c>
      <c r="E12" s="84">
        <f t="shared" si="2"/>
        <v>5.9790367901871786</v>
      </c>
      <c r="G12" s="95" t="s">
        <v>51</v>
      </c>
      <c r="H12" s="101">
        <f>(H7-H3)</f>
        <v>0</v>
      </c>
    </row>
    <row r="13" spans="2:9" x14ac:dyDescent="0.25">
      <c r="B13" s="88">
        <v>50</v>
      </c>
      <c r="C13" s="83">
        <f t="shared" si="0"/>
        <v>7.0641777724759116</v>
      </c>
      <c r="D13" s="83">
        <f t="shared" si="1"/>
        <v>0</v>
      </c>
      <c r="E13" s="84">
        <f t="shared" si="2"/>
        <v>5.5352345068371225</v>
      </c>
      <c r="I13" s="102"/>
    </row>
    <row r="14" spans="2:9" x14ac:dyDescent="0.25">
      <c r="B14" s="88">
        <v>55</v>
      </c>
      <c r="C14" s="83">
        <f t="shared" si="0"/>
        <v>7.2766081771559668</v>
      </c>
      <c r="D14" s="83">
        <f t="shared" si="1"/>
        <v>0</v>
      </c>
      <c r="E14" s="84">
        <f t="shared" si="2"/>
        <v>5.0576774108222189</v>
      </c>
      <c r="I14" s="102"/>
    </row>
    <row r="15" spans="2:9" x14ac:dyDescent="0.25">
      <c r="B15" s="88">
        <v>60</v>
      </c>
      <c r="C15" s="83">
        <f t="shared" si="0"/>
        <v>7.4641016151377553</v>
      </c>
      <c r="D15" s="83">
        <f t="shared" si="1"/>
        <v>0</v>
      </c>
      <c r="E15" s="84">
        <f t="shared" si="2"/>
        <v>4.5499999999999989</v>
      </c>
      <c r="I15" s="102"/>
    </row>
    <row r="16" spans="2:9" x14ac:dyDescent="0.25">
      <c r="B16" s="88">
        <v>65</v>
      </c>
      <c r="C16" s="83">
        <f t="shared" si="0"/>
        <v>7.6252311481466002</v>
      </c>
      <c r="D16" s="83">
        <f t="shared" si="1"/>
        <v>0</v>
      </c>
      <c r="E16" s="84">
        <f t="shared" si="2"/>
        <v>4.016066006010826</v>
      </c>
    </row>
    <row r="17" spans="2:7" x14ac:dyDescent="0.25">
      <c r="B17" s="88">
        <v>70</v>
      </c>
      <c r="C17" s="83">
        <f t="shared" si="0"/>
        <v>7.7587704831436337</v>
      </c>
      <c r="D17" s="83">
        <f t="shared" si="1"/>
        <v>0</v>
      </c>
      <c r="E17" s="84">
        <f t="shared" si="2"/>
        <v>3.4599389889471137</v>
      </c>
    </row>
    <row r="18" spans="2:7" x14ac:dyDescent="0.25">
      <c r="B18" s="88">
        <v>75</v>
      </c>
      <c r="C18" s="83">
        <f t="shared" si="0"/>
        <v>7.8637033051562728</v>
      </c>
      <c r="D18" s="83">
        <f t="shared" si="1"/>
        <v>0</v>
      </c>
      <c r="E18" s="84">
        <f t="shared" si="2"/>
        <v>2.8858514112073941</v>
      </c>
    </row>
    <row r="19" spans="2:7" x14ac:dyDescent="0.25">
      <c r="B19" s="88">
        <v>80</v>
      </c>
      <c r="C19" s="83">
        <f t="shared" si="0"/>
        <v>7.9392310120488325</v>
      </c>
      <c r="D19" s="83">
        <f t="shared" si="1"/>
        <v>0</v>
      </c>
      <c r="E19" s="84">
        <f t="shared" si="2"/>
        <v>2.2981724259018197</v>
      </c>
    </row>
    <row r="20" spans="2:7" x14ac:dyDescent="0.25">
      <c r="B20" s="88">
        <v>85</v>
      </c>
      <c r="C20" s="83">
        <f t="shared" si="0"/>
        <v>7.9847787923669822</v>
      </c>
      <c r="D20" s="83">
        <f t="shared" si="1"/>
        <v>0</v>
      </c>
      <c r="E20" s="84">
        <f t="shared" si="2"/>
        <v>1.7013746249588415</v>
      </c>
    </row>
    <row r="21" spans="2:7" x14ac:dyDescent="0.25">
      <c r="B21" s="88">
        <v>90</v>
      </c>
      <c r="C21" s="83">
        <f t="shared" si="0"/>
        <v>8</v>
      </c>
      <c r="D21" s="83">
        <f t="shared" si="1"/>
        <v>0</v>
      </c>
      <c r="E21" s="84">
        <f t="shared" si="2"/>
        <v>1.0999999999999996</v>
      </c>
    </row>
    <row r="22" spans="2:7" x14ac:dyDescent="0.25">
      <c r="B22" s="88">
        <v>95</v>
      </c>
      <c r="C22" s="83">
        <f t="shared" si="0"/>
        <v>7.9847787923669822</v>
      </c>
      <c r="D22" s="83">
        <f t="shared" si="1"/>
        <v>0</v>
      </c>
      <c r="E22" s="84">
        <f t="shared" si="2"/>
        <v>0.49862537504115867</v>
      </c>
    </row>
    <row r="23" spans="2:7" x14ac:dyDescent="0.25">
      <c r="B23" s="88">
        <v>100</v>
      </c>
      <c r="C23" s="83">
        <f t="shared" si="0"/>
        <v>7.9392310120488325</v>
      </c>
      <c r="D23" s="83">
        <f t="shared" si="1"/>
        <v>0</v>
      </c>
      <c r="E23" s="84">
        <f t="shared" si="2"/>
        <v>-9.8172425901820404E-2</v>
      </c>
    </row>
    <row r="24" spans="2:7" x14ac:dyDescent="0.25">
      <c r="B24" s="88">
        <v>105</v>
      </c>
      <c r="C24" s="83">
        <f t="shared" si="0"/>
        <v>7.8637033051562728</v>
      </c>
      <c r="D24" s="83">
        <f t="shared" si="1"/>
        <v>0</v>
      </c>
      <c r="E24" s="84">
        <f t="shared" si="2"/>
        <v>-0.68585141120739301</v>
      </c>
      <c r="G24" s="103"/>
    </row>
    <row r="25" spans="2:7" x14ac:dyDescent="0.25">
      <c r="B25" s="88">
        <v>110</v>
      </c>
      <c r="C25" s="83">
        <f t="shared" si="0"/>
        <v>7.7587704831436337</v>
      </c>
      <c r="D25" s="83">
        <f t="shared" si="1"/>
        <v>0</v>
      </c>
      <c r="E25" s="84">
        <f t="shared" si="2"/>
        <v>-1.2599389889471153</v>
      </c>
    </row>
    <row r="26" spans="2:7" x14ac:dyDescent="0.25">
      <c r="B26" s="88">
        <v>115</v>
      </c>
      <c r="C26" s="83">
        <f t="shared" si="0"/>
        <v>7.6252311481466002</v>
      </c>
      <c r="D26" s="83">
        <f t="shared" si="1"/>
        <v>0</v>
      </c>
      <c r="E26" s="84">
        <f t="shared" si="2"/>
        <v>-1.8160660060108267</v>
      </c>
    </row>
    <row r="27" spans="2:7" x14ac:dyDescent="0.25">
      <c r="B27" s="88">
        <v>120</v>
      </c>
      <c r="C27" s="83">
        <f t="shared" si="0"/>
        <v>7.4641016151377544</v>
      </c>
      <c r="D27" s="83">
        <f t="shared" si="1"/>
        <v>0</v>
      </c>
      <c r="E27" s="84">
        <f t="shared" si="2"/>
        <v>-2.3500000000000014</v>
      </c>
    </row>
    <row r="28" spans="2:7" x14ac:dyDescent="0.25">
      <c r="B28" s="88">
        <v>125</v>
      </c>
      <c r="C28" s="83">
        <f t="shared" si="0"/>
        <v>7.2766081771559676</v>
      </c>
      <c r="D28" s="83">
        <f t="shared" si="1"/>
        <v>0</v>
      </c>
      <c r="E28" s="84">
        <f t="shared" si="2"/>
        <v>-2.8576774108222196</v>
      </c>
    </row>
    <row r="29" spans="2:7" x14ac:dyDescent="0.25">
      <c r="B29" s="88">
        <v>130</v>
      </c>
      <c r="C29" s="83">
        <f t="shared" si="0"/>
        <v>7.0641777724759116</v>
      </c>
      <c r="D29" s="83">
        <f t="shared" si="1"/>
        <v>0</v>
      </c>
      <c r="E29" s="84">
        <f t="shared" si="2"/>
        <v>-3.3352345068371223</v>
      </c>
    </row>
    <row r="30" spans="2:7" x14ac:dyDescent="0.25">
      <c r="B30" s="88">
        <v>135</v>
      </c>
      <c r="C30" s="83">
        <f t="shared" si="0"/>
        <v>6.8284271247461898</v>
      </c>
      <c r="D30" s="83">
        <f t="shared" si="1"/>
        <v>0</v>
      </c>
      <c r="E30" s="84">
        <f t="shared" si="2"/>
        <v>-3.7790367901871784</v>
      </c>
    </row>
    <row r="31" spans="2:7" x14ac:dyDescent="0.25">
      <c r="B31" s="88">
        <v>140</v>
      </c>
      <c r="C31" s="83">
        <f t="shared" si="0"/>
        <v>6.571150438746157</v>
      </c>
      <c r="D31" s="83">
        <f t="shared" si="1"/>
        <v>0</v>
      </c>
      <c r="E31" s="84">
        <f t="shared" si="2"/>
        <v>-4.1857066575209485</v>
      </c>
    </row>
    <row r="32" spans="2:7" x14ac:dyDescent="0.25">
      <c r="B32" s="88">
        <v>145</v>
      </c>
      <c r="C32" s="83">
        <f t="shared" si="0"/>
        <v>6.2943057454041842</v>
      </c>
      <c r="D32" s="83">
        <f t="shared" si="1"/>
        <v>0</v>
      </c>
      <c r="E32" s="84">
        <f t="shared" si="2"/>
        <v>-4.5521491055940437</v>
      </c>
    </row>
    <row r="33" spans="2:5" x14ac:dyDescent="0.25">
      <c r="B33" s="88">
        <v>150</v>
      </c>
      <c r="C33" s="83">
        <f t="shared" si="0"/>
        <v>6</v>
      </c>
      <c r="D33" s="83">
        <f t="shared" si="1"/>
        <v>0</v>
      </c>
      <c r="E33" s="84">
        <f t="shared" si="2"/>
        <v>-4.8755752861126274</v>
      </c>
    </row>
    <row r="34" spans="2:5" x14ac:dyDescent="0.25">
      <c r="B34" s="88">
        <v>155</v>
      </c>
      <c r="C34" s="83">
        <f t="shared" si="0"/>
        <v>5.690473046962798</v>
      </c>
      <c r="D34" s="83">
        <f t="shared" si="1"/>
        <v>0</v>
      </c>
      <c r="E34" s="84">
        <f t="shared" si="2"/>
        <v>-5.1535237305528856</v>
      </c>
    </row>
    <row r="35" spans="2:5" x14ac:dyDescent="0.25">
      <c r="B35" s="88">
        <v>160</v>
      </c>
      <c r="C35" s="83">
        <f t="shared" si="0"/>
        <v>5.3680805733026746</v>
      </c>
      <c r="D35" s="83">
        <f t="shared" si="1"/>
        <v>0</v>
      </c>
      <c r="E35" s="84">
        <f t="shared" si="2"/>
        <v>-5.3838790834227686</v>
      </c>
    </row>
    <row r="36" spans="2:5" x14ac:dyDescent="0.25">
      <c r="B36" s="88">
        <v>165</v>
      </c>
      <c r="C36" s="83">
        <f t="shared" si="0"/>
        <v>5.035276180410083</v>
      </c>
      <c r="D36" s="83">
        <f t="shared" si="1"/>
        <v>0</v>
      </c>
      <c r="E36" s="84">
        <f t="shared" si="2"/>
        <v>-5.564888201394572</v>
      </c>
    </row>
    <row r="37" spans="2:5" x14ac:dyDescent="0.25">
      <c r="B37" s="88">
        <v>170</v>
      </c>
      <c r="C37" s="83">
        <f t="shared" si="0"/>
        <v>4.6945927106677212</v>
      </c>
      <c r="D37" s="83">
        <f t="shared" si="1"/>
        <v>0</v>
      </c>
      <c r="E37" s="84">
        <f t="shared" si="2"/>
        <v>-5.6951734957842364</v>
      </c>
    </row>
    <row r="38" spans="2:5" x14ac:dyDescent="0.25">
      <c r="B38" s="88">
        <v>175</v>
      </c>
      <c r="C38" s="83">
        <f t="shared" si="0"/>
        <v>4.3486229709906326</v>
      </c>
      <c r="D38" s="83">
        <f t="shared" si="1"/>
        <v>0</v>
      </c>
      <c r="E38" s="84">
        <f t="shared" si="2"/>
        <v>-5.773743416833045</v>
      </c>
    </row>
    <row r="39" spans="2:5" x14ac:dyDescent="0.25">
      <c r="B39" s="97">
        <v>180</v>
      </c>
      <c r="C39" s="83">
        <f t="shared" si="0"/>
        <v>4</v>
      </c>
      <c r="D39" s="83">
        <f t="shared" si="1"/>
        <v>0</v>
      </c>
      <c r="E39" s="84">
        <f t="shared" si="2"/>
        <v>-5.8000000000000007</v>
      </c>
    </row>
    <row r="40" spans="2:5" x14ac:dyDescent="0.25">
      <c r="B40" s="98"/>
      <c r="C40" s="98"/>
    </row>
    <row r="41" spans="2:5" x14ac:dyDescent="0.25">
      <c r="B41" s="98"/>
      <c r="C41" s="98"/>
    </row>
    <row r="42" spans="2:5" x14ac:dyDescent="0.25">
      <c r="B42" s="98"/>
      <c r="C42" s="98"/>
    </row>
    <row r="43" spans="2:5" x14ac:dyDescent="0.25">
      <c r="B43" s="98"/>
      <c r="C43" s="98"/>
    </row>
    <row r="44" spans="2:5" x14ac:dyDescent="0.25">
      <c r="B44" s="98"/>
      <c r="C44" s="98"/>
    </row>
    <row r="45" spans="2:5" x14ac:dyDescent="0.25">
      <c r="B45" s="98"/>
      <c r="C45" s="98"/>
    </row>
    <row r="46" spans="2:5" x14ac:dyDescent="0.25">
      <c r="B46" s="98"/>
      <c r="C46" s="98"/>
    </row>
    <row r="47" spans="2:5" x14ac:dyDescent="0.25">
      <c r="B47" s="98"/>
      <c r="C47" s="98"/>
    </row>
    <row r="48" spans="2:5" x14ac:dyDescent="0.25">
      <c r="B48" s="98"/>
      <c r="C48" s="98"/>
    </row>
    <row r="49" spans="2:3" x14ac:dyDescent="0.25">
      <c r="B49" s="98"/>
      <c r="C49" s="98"/>
    </row>
    <row r="50" spans="2:3" x14ac:dyDescent="0.25">
      <c r="B50" s="98"/>
      <c r="C50" s="98"/>
    </row>
    <row r="51" spans="2:3" x14ac:dyDescent="0.25">
      <c r="B51" s="98"/>
      <c r="C51" s="98"/>
    </row>
    <row r="52" spans="2:3" x14ac:dyDescent="0.25">
      <c r="B52" s="98"/>
      <c r="C52" s="98"/>
    </row>
    <row r="53" spans="2:3" x14ac:dyDescent="0.25">
      <c r="B53" s="98"/>
      <c r="C53" s="98"/>
    </row>
    <row r="54" spans="2:3" x14ac:dyDescent="0.25">
      <c r="B54" s="98"/>
      <c r="C54" s="98"/>
    </row>
    <row r="55" spans="2:3" x14ac:dyDescent="0.25">
      <c r="B55" s="98"/>
      <c r="C55" s="98"/>
    </row>
    <row r="56" spans="2:3" x14ac:dyDescent="0.25">
      <c r="B56" s="98"/>
      <c r="C56" s="98"/>
    </row>
    <row r="57" spans="2:3" x14ac:dyDescent="0.25">
      <c r="B57" s="98"/>
      <c r="C57" s="98"/>
    </row>
    <row r="58" spans="2:3" x14ac:dyDescent="0.25">
      <c r="B58" s="98"/>
      <c r="C58" s="98"/>
    </row>
    <row r="59" spans="2:3" x14ac:dyDescent="0.25">
      <c r="B59" s="98"/>
      <c r="C59" s="98"/>
    </row>
    <row r="60" spans="2:3" x14ac:dyDescent="0.25">
      <c r="B60" s="98"/>
      <c r="C60" s="98"/>
    </row>
    <row r="61" spans="2:3" x14ac:dyDescent="0.25">
      <c r="B61" s="98"/>
      <c r="C61" s="98"/>
    </row>
    <row r="62" spans="2:3" x14ac:dyDescent="0.25">
      <c r="B62" s="98"/>
      <c r="C62" s="98"/>
    </row>
    <row r="63" spans="2:3" x14ac:dyDescent="0.25">
      <c r="B63" s="98"/>
      <c r="C63" s="98"/>
    </row>
    <row r="64" spans="2:3" x14ac:dyDescent="0.25">
      <c r="B64" s="98"/>
      <c r="C64" s="98"/>
    </row>
    <row r="65" spans="2:3" x14ac:dyDescent="0.25">
      <c r="B65" s="98"/>
      <c r="C65" s="98"/>
    </row>
    <row r="66" spans="2:3" x14ac:dyDescent="0.25">
      <c r="B66" s="98"/>
      <c r="C66" s="98"/>
    </row>
    <row r="67" spans="2:3" x14ac:dyDescent="0.25">
      <c r="B67" s="98"/>
      <c r="C67" s="98"/>
    </row>
    <row r="68" spans="2:3" x14ac:dyDescent="0.25">
      <c r="B68" s="98"/>
      <c r="C68" s="98"/>
    </row>
    <row r="69" spans="2:3" x14ac:dyDescent="0.25">
      <c r="B69" s="98"/>
      <c r="C69" s="98"/>
    </row>
    <row r="70" spans="2:3" x14ac:dyDescent="0.25">
      <c r="B70" s="98"/>
      <c r="C70" s="98"/>
    </row>
    <row r="71" spans="2:3" x14ac:dyDescent="0.25">
      <c r="B71" s="98"/>
      <c r="C71" s="98"/>
    </row>
    <row r="72" spans="2:3" x14ac:dyDescent="0.25">
      <c r="B72" s="98"/>
      <c r="C72" s="98"/>
    </row>
    <row r="73" spans="2:3" x14ac:dyDescent="0.25">
      <c r="B73" s="98"/>
      <c r="C73" s="98"/>
    </row>
    <row r="74" spans="2:3" x14ac:dyDescent="0.25">
      <c r="B74" s="98"/>
      <c r="C74" s="98"/>
    </row>
    <row r="75" spans="2:3" x14ac:dyDescent="0.25">
      <c r="B75" s="98"/>
      <c r="C75" s="98"/>
    </row>
    <row r="76" spans="2:3" x14ac:dyDescent="0.25">
      <c r="B76" s="98"/>
      <c r="C76" s="98"/>
    </row>
    <row r="77" spans="2:3" x14ac:dyDescent="0.25">
      <c r="B77" s="98"/>
      <c r="C77" s="98"/>
    </row>
    <row r="78" spans="2:3" x14ac:dyDescent="0.25">
      <c r="B78" s="98"/>
      <c r="C78" s="98"/>
    </row>
    <row r="79" spans="2:3" x14ac:dyDescent="0.25">
      <c r="B79" s="98"/>
      <c r="C79" s="98"/>
    </row>
    <row r="80" spans="2:3" x14ac:dyDescent="0.25">
      <c r="B80" s="98"/>
      <c r="C80" s="98"/>
    </row>
    <row r="81" spans="2:3" x14ac:dyDescent="0.25">
      <c r="B81" s="98"/>
      <c r="C81" s="98"/>
    </row>
    <row r="82" spans="2:3" x14ac:dyDescent="0.25">
      <c r="B82" s="98"/>
      <c r="C82" s="98"/>
    </row>
    <row r="83" spans="2:3" x14ac:dyDescent="0.25">
      <c r="B83" s="98"/>
      <c r="C83" s="98"/>
    </row>
    <row r="84" spans="2:3" x14ac:dyDescent="0.25">
      <c r="B84" s="98"/>
      <c r="C84" s="98"/>
    </row>
    <row r="85" spans="2:3" x14ac:dyDescent="0.25">
      <c r="B85" s="98"/>
      <c r="C85" s="98"/>
    </row>
    <row r="86" spans="2:3" x14ac:dyDescent="0.25">
      <c r="B86" s="98"/>
      <c r="C86" s="98"/>
    </row>
    <row r="87" spans="2:3" x14ac:dyDescent="0.25">
      <c r="B87" s="98"/>
      <c r="C87" s="98"/>
    </row>
    <row r="88" spans="2:3" x14ac:dyDescent="0.25">
      <c r="B88" s="98"/>
      <c r="C88" s="98"/>
    </row>
    <row r="89" spans="2:3" x14ac:dyDescent="0.25">
      <c r="B89" s="98"/>
      <c r="C89" s="98"/>
    </row>
    <row r="90" spans="2:3" x14ac:dyDescent="0.25">
      <c r="B90" s="98"/>
      <c r="C90" s="98"/>
    </row>
    <row r="91" spans="2:3" x14ac:dyDescent="0.25">
      <c r="B91" s="98"/>
      <c r="C91" s="98"/>
    </row>
    <row r="92" spans="2:3" x14ac:dyDescent="0.25">
      <c r="B92" s="98"/>
      <c r="C92" s="98"/>
    </row>
    <row r="93" spans="2:3" x14ac:dyDescent="0.25">
      <c r="B93" s="98"/>
      <c r="C93" s="98"/>
    </row>
    <row r="94" spans="2:3" x14ac:dyDescent="0.25">
      <c r="B94" s="98"/>
      <c r="C94" s="98"/>
    </row>
    <row r="95" spans="2:3" x14ac:dyDescent="0.25">
      <c r="B95" s="98"/>
      <c r="C95" s="98"/>
    </row>
    <row r="96" spans="2:3" x14ac:dyDescent="0.25">
      <c r="B96" s="98"/>
      <c r="C96" s="98"/>
    </row>
    <row r="97" spans="2:3" x14ac:dyDescent="0.25">
      <c r="B97" s="98"/>
      <c r="C97" s="98"/>
    </row>
    <row r="98" spans="2:3" x14ac:dyDescent="0.25">
      <c r="B98" s="98"/>
      <c r="C98" s="98"/>
    </row>
    <row r="99" spans="2:3" x14ac:dyDescent="0.25">
      <c r="B99" s="98"/>
      <c r="C99" s="98"/>
    </row>
    <row r="100" spans="2:3" x14ac:dyDescent="0.25">
      <c r="B100" s="98"/>
      <c r="C100" s="98"/>
    </row>
    <row r="101" spans="2:3" x14ac:dyDescent="0.25">
      <c r="B101" s="98"/>
      <c r="C101" s="98"/>
    </row>
    <row r="102" spans="2:3" x14ac:dyDescent="0.25">
      <c r="B102" s="98"/>
      <c r="C102" s="98"/>
    </row>
    <row r="103" spans="2:3" x14ac:dyDescent="0.25">
      <c r="B103" s="98"/>
      <c r="C103" s="98"/>
    </row>
    <row r="104" spans="2:3" x14ac:dyDescent="0.25">
      <c r="B104" s="98"/>
      <c r="C104" s="98"/>
    </row>
    <row r="105" spans="2:3" x14ac:dyDescent="0.25">
      <c r="B105" s="98"/>
      <c r="C105" s="98"/>
    </row>
    <row r="106" spans="2:3" x14ac:dyDescent="0.25">
      <c r="B106" s="98"/>
      <c r="C106" s="98"/>
    </row>
    <row r="107" spans="2:3" x14ac:dyDescent="0.25">
      <c r="B107" s="98"/>
      <c r="C107" s="98"/>
    </row>
    <row r="108" spans="2:3" x14ac:dyDescent="0.25">
      <c r="B108" s="98"/>
      <c r="C108" s="98"/>
    </row>
    <row r="109" spans="2:3" x14ac:dyDescent="0.25">
      <c r="B109" s="98"/>
      <c r="C109" s="98"/>
    </row>
    <row r="110" spans="2:3" x14ac:dyDescent="0.25">
      <c r="B110" s="98"/>
      <c r="C110" s="98"/>
    </row>
    <row r="111" spans="2:3" x14ac:dyDescent="0.25">
      <c r="B111" s="98"/>
      <c r="C111" s="98"/>
    </row>
    <row r="112" spans="2:3" x14ac:dyDescent="0.25">
      <c r="B112" s="98"/>
      <c r="C112" s="98"/>
    </row>
    <row r="113" spans="2:3" x14ac:dyDescent="0.25">
      <c r="B113" s="98"/>
      <c r="C113" s="98"/>
    </row>
    <row r="114" spans="2:3" x14ac:dyDescent="0.25">
      <c r="B114" s="98"/>
      <c r="C114" s="98"/>
    </row>
    <row r="115" spans="2:3" x14ac:dyDescent="0.25">
      <c r="B115" s="98"/>
      <c r="C115" s="98"/>
    </row>
    <row r="116" spans="2:3" x14ac:dyDescent="0.25">
      <c r="B116" s="98"/>
      <c r="C116" s="98"/>
    </row>
    <row r="117" spans="2:3" x14ac:dyDescent="0.25">
      <c r="B117" s="98"/>
      <c r="C117" s="98"/>
    </row>
    <row r="118" spans="2:3" x14ac:dyDescent="0.25">
      <c r="B118" s="98"/>
      <c r="C118" s="98"/>
    </row>
    <row r="119" spans="2:3" x14ac:dyDescent="0.25">
      <c r="B119" s="98"/>
      <c r="C119" s="98"/>
    </row>
    <row r="120" spans="2:3" x14ac:dyDescent="0.25">
      <c r="B120" s="98"/>
      <c r="C120" s="98"/>
    </row>
    <row r="121" spans="2:3" x14ac:dyDescent="0.25">
      <c r="B121" s="98"/>
      <c r="C121" s="98"/>
    </row>
    <row r="122" spans="2:3" x14ac:dyDescent="0.25">
      <c r="B122" s="98"/>
      <c r="C122" s="98"/>
    </row>
    <row r="123" spans="2:3" x14ac:dyDescent="0.25">
      <c r="B123" s="98"/>
      <c r="C123" s="98"/>
    </row>
    <row r="124" spans="2:3" x14ac:dyDescent="0.25">
      <c r="B124" s="98"/>
      <c r="C124" s="98"/>
    </row>
    <row r="125" spans="2:3" x14ac:dyDescent="0.25">
      <c r="B125" s="98"/>
      <c r="C125" s="98"/>
    </row>
    <row r="126" spans="2:3" x14ac:dyDescent="0.25">
      <c r="B126" s="98"/>
      <c r="C126" s="98"/>
    </row>
    <row r="127" spans="2:3" x14ac:dyDescent="0.25">
      <c r="B127" s="98"/>
      <c r="C127" s="98"/>
    </row>
    <row r="128" spans="2:3" x14ac:dyDescent="0.25">
      <c r="B128" s="98"/>
      <c r="C128" s="98"/>
    </row>
    <row r="129" spans="2:3" x14ac:dyDescent="0.25">
      <c r="B129" s="98"/>
      <c r="C129" s="98"/>
    </row>
    <row r="130" spans="2:3" x14ac:dyDescent="0.25">
      <c r="B130" s="98"/>
      <c r="C130" s="98"/>
    </row>
    <row r="131" spans="2:3" x14ac:dyDescent="0.25">
      <c r="B131" s="98"/>
      <c r="C131" s="98"/>
    </row>
    <row r="132" spans="2:3" x14ac:dyDescent="0.25">
      <c r="B132" s="98"/>
      <c r="C132" s="98"/>
    </row>
    <row r="133" spans="2:3" x14ac:dyDescent="0.25">
      <c r="B133" s="98"/>
      <c r="C133" s="98"/>
    </row>
    <row r="134" spans="2:3" x14ac:dyDescent="0.25">
      <c r="B134" s="98"/>
      <c r="C134" s="98"/>
    </row>
    <row r="135" spans="2:3" x14ac:dyDescent="0.25">
      <c r="B135" s="98"/>
      <c r="C135" s="98"/>
    </row>
    <row r="136" spans="2:3" x14ac:dyDescent="0.25">
      <c r="B136" s="98"/>
      <c r="C136" s="98"/>
    </row>
    <row r="137" spans="2:3" x14ac:dyDescent="0.25">
      <c r="B137" s="98"/>
      <c r="C137" s="98"/>
    </row>
    <row r="138" spans="2:3" x14ac:dyDescent="0.25">
      <c r="B138" s="98"/>
      <c r="C138" s="98"/>
    </row>
    <row r="139" spans="2:3" x14ac:dyDescent="0.25">
      <c r="B139" s="98"/>
      <c r="C139" s="98"/>
    </row>
    <row r="140" spans="2:3" x14ac:dyDescent="0.25">
      <c r="B140" s="98"/>
      <c r="C140" s="98"/>
    </row>
    <row r="141" spans="2:3" x14ac:dyDescent="0.25">
      <c r="B141" s="98"/>
      <c r="C141" s="98"/>
    </row>
    <row r="142" spans="2:3" x14ac:dyDescent="0.25">
      <c r="B142" s="98"/>
      <c r="C142" s="98"/>
    </row>
    <row r="143" spans="2:3" x14ac:dyDescent="0.25">
      <c r="B143" s="98"/>
      <c r="C143" s="98"/>
    </row>
    <row r="144" spans="2:3" x14ac:dyDescent="0.25">
      <c r="B144" s="98"/>
      <c r="C144" s="98"/>
    </row>
    <row r="145" spans="2:3" x14ac:dyDescent="0.25">
      <c r="B145" s="98"/>
      <c r="C145" s="98"/>
    </row>
    <row r="146" spans="2:3" x14ac:dyDescent="0.25">
      <c r="B146" s="98"/>
      <c r="C146" s="98"/>
    </row>
    <row r="147" spans="2:3" x14ac:dyDescent="0.25">
      <c r="B147" s="98"/>
      <c r="C147" s="98"/>
    </row>
    <row r="148" spans="2:3" x14ac:dyDescent="0.25">
      <c r="B148" s="98"/>
      <c r="C148" s="98"/>
    </row>
    <row r="149" spans="2:3" x14ac:dyDescent="0.25">
      <c r="B149" s="98"/>
      <c r="C149" s="98"/>
    </row>
    <row r="150" spans="2:3" x14ac:dyDescent="0.25">
      <c r="B150" s="98"/>
      <c r="C150" s="98"/>
    </row>
    <row r="151" spans="2:3" x14ac:dyDescent="0.25">
      <c r="B151" s="98"/>
      <c r="C151" s="98"/>
    </row>
    <row r="152" spans="2:3" x14ac:dyDescent="0.25">
      <c r="B152" s="98"/>
      <c r="C152" s="98"/>
    </row>
    <row r="153" spans="2:3" x14ac:dyDescent="0.25">
      <c r="B153" s="98"/>
      <c r="C153" s="98"/>
    </row>
    <row r="154" spans="2:3" x14ac:dyDescent="0.25">
      <c r="B154" s="98"/>
      <c r="C154" s="98"/>
    </row>
    <row r="155" spans="2:3" x14ac:dyDescent="0.25">
      <c r="B155" s="98"/>
      <c r="C155" s="98"/>
    </row>
    <row r="156" spans="2:3" x14ac:dyDescent="0.25">
      <c r="B156" s="98"/>
      <c r="C156" s="98"/>
    </row>
    <row r="157" spans="2:3" x14ac:dyDescent="0.25">
      <c r="B157" s="98"/>
      <c r="C157" s="98"/>
    </row>
    <row r="158" spans="2:3" x14ac:dyDescent="0.25">
      <c r="B158" s="98"/>
      <c r="C158" s="98"/>
    </row>
    <row r="159" spans="2:3" x14ac:dyDescent="0.25">
      <c r="B159" s="98"/>
      <c r="C159" s="98"/>
    </row>
    <row r="160" spans="2:3" x14ac:dyDescent="0.25">
      <c r="B160" s="98"/>
      <c r="C160" s="98"/>
    </row>
    <row r="161" spans="2:3" x14ac:dyDescent="0.25">
      <c r="B161" s="98"/>
      <c r="C161" s="98"/>
    </row>
    <row r="162" spans="2:3" x14ac:dyDescent="0.25">
      <c r="B162" s="98"/>
      <c r="C162" s="98"/>
    </row>
    <row r="163" spans="2:3" x14ac:dyDescent="0.25">
      <c r="B163" s="98"/>
      <c r="C163" s="98"/>
    </row>
    <row r="164" spans="2:3" x14ac:dyDescent="0.25">
      <c r="B164" s="98"/>
      <c r="C164" s="98"/>
    </row>
    <row r="165" spans="2:3" x14ac:dyDescent="0.25">
      <c r="B165" s="98"/>
      <c r="C165" s="98"/>
    </row>
    <row r="166" spans="2:3" x14ac:dyDescent="0.25">
      <c r="B166" s="98"/>
      <c r="C166" s="98"/>
    </row>
    <row r="167" spans="2:3" x14ac:dyDescent="0.25">
      <c r="B167" s="98"/>
      <c r="C167" s="98"/>
    </row>
    <row r="168" spans="2:3" x14ac:dyDescent="0.25">
      <c r="B168" s="98"/>
      <c r="C168" s="98"/>
    </row>
    <row r="169" spans="2:3" x14ac:dyDescent="0.25">
      <c r="B169" s="98"/>
      <c r="C169" s="98"/>
    </row>
    <row r="170" spans="2:3" x14ac:dyDescent="0.25">
      <c r="B170" s="98"/>
      <c r="C170" s="98"/>
    </row>
    <row r="171" spans="2:3" x14ac:dyDescent="0.25">
      <c r="B171" s="98"/>
      <c r="C171" s="98"/>
    </row>
    <row r="172" spans="2:3" x14ac:dyDescent="0.25">
      <c r="B172" s="98"/>
      <c r="C172" s="98"/>
    </row>
    <row r="173" spans="2:3" x14ac:dyDescent="0.25">
      <c r="B173" s="98"/>
      <c r="C173" s="98"/>
    </row>
    <row r="174" spans="2:3" x14ac:dyDescent="0.25">
      <c r="B174" s="98"/>
      <c r="C174" s="98"/>
    </row>
    <row r="175" spans="2:3" x14ac:dyDescent="0.25">
      <c r="B175" s="98"/>
      <c r="C175" s="98"/>
    </row>
    <row r="176" spans="2:3" x14ac:dyDescent="0.25">
      <c r="B176" s="98"/>
      <c r="C176" s="98"/>
    </row>
    <row r="177" spans="2:3" x14ac:dyDescent="0.25">
      <c r="B177" s="98"/>
      <c r="C177" s="98"/>
    </row>
    <row r="178" spans="2:3" x14ac:dyDescent="0.25">
      <c r="B178" s="98"/>
      <c r="C178" s="98"/>
    </row>
    <row r="179" spans="2:3" x14ac:dyDescent="0.25">
      <c r="B179" s="98"/>
      <c r="C179" s="98"/>
    </row>
    <row r="180" spans="2:3" x14ac:dyDescent="0.25">
      <c r="B180" s="98"/>
      <c r="C180" s="98"/>
    </row>
    <row r="181" spans="2:3" x14ac:dyDescent="0.25">
      <c r="B181" s="98"/>
      <c r="C181" s="98"/>
    </row>
    <row r="182" spans="2:3" x14ac:dyDescent="0.25">
      <c r="B182" s="98"/>
      <c r="C182" s="98"/>
    </row>
    <row r="183" spans="2:3" x14ac:dyDescent="0.25">
      <c r="B183" s="98"/>
      <c r="C183" s="98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141"/>
  <sheetViews>
    <sheetView zoomScale="85" zoomScaleNormal="85" workbookViewId="0">
      <selection activeCell="D33" sqref="D33:F33"/>
    </sheetView>
  </sheetViews>
  <sheetFormatPr defaultColWidth="11.5703125" defaultRowHeight="15" x14ac:dyDescent="0.25"/>
  <cols>
    <col min="1" max="1" width="2.5703125" customWidth="1"/>
    <col min="3" max="3" width="15.28515625" customWidth="1"/>
    <col min="8" max="8" width="2.140625" customWidth="1"/>
    <col min="14" max="14" width="2.140625" customWidth="1"/>
    <col min="20" max="20" width="1.85546875" customWidth="1"/>
  </cols>
  <sheetData>
    <row r="2" spans="2:10" x14ac:dyDescent="0.25">
      <c r="B2" s="4" t="s">
        <v>52</v>
      </c>
      <c r="C2" s="4"/>
      <c r="D2" s="3">
        <v>20</v>
      </c>
      <c r="E2" s="3"/>
      <c r="F2" s="3"/>
      <c r="G2" s="3"/>
      <c r="I2" s="103" t="s">
        <v>60</v>
      </c>
      <c r="J2">
        <v>20</v>
      </c>
    </row>
    <row r="3" spans="2:10" x14ac:dyDescent="0.25">
      <c r="B3" s="4" t="s">
        <v>56</v>
      </c>
      <c r="C3" s="4"/>
      <c r="D3" s="3">
        <v>1E-4</v>
      </c>
      <c r="E3" s="3"/>
      <c r="F3" s="3"/>
      <c r="G3" s="3"/>
      <c r="H3">
        <v>0</v>
      </c>
    </row>
    <row r="5" spans="2:10" x14ac:dyDescent="0.25">
      <c r="B5" s="2" t="s">
        <v>67</v>
      </c>
      <c r="C5" s="2"/>
      <c r="D5" s="114">
        <v>135</v>
      </c>
      <c r="E5" s="116"/>
      <c r="F5" s="116"/>
      <c r="G5" s="115"/>
    </row>
    <row r="6" spans="2:10" x14ac:dyDescent="0.25">
      <c r="B6" s="2" t="s">
        <v>68</v>
      </c>
      <c r="C6" s="2"/>
      <c r="D6" s="114">
        <v>180</v>
      </c>
      <c r="E6" s="116"/>
      <c r="F6" s="116"/>
      <c r="G6" s="115"/>
    </row>
    <row r="7" spans="2:10" x14ac:dyDescent="0.25">
      <c r="B7" s="2" t="s">
        <v>69</v>
      </c>
      <c r="C7" s="2"/>
      <c r="D7" s="114">
        <v>225</v>
      </c>
      <c r="E7" s="116"/>
      <c r="F7" s="116"/>
      <c r="G7" s="115"/>
    </row>
    <row r="8" spans="2:10" x14ac:dyDescent="0.25">
      <c r="B8" s="2" t="s">
        <v>70</v>
      </c>
      <c r="C8" s="2"/>
      <c r="D8" s="114">
        <v>315</v>
      </c>
      <c r="E8" s="116"/>
      <c r="F8" s="116"/>
      <c r="G8" s="115"/>
    </row>
    <row r="9" spans="2:10" x14ac:dyDescent="0.25">
      <c r="B9" s="2" t="s">
        <v>71</v>
      </c>
      <c r="C9" s="2"/>
      <c r="D9" s="114">
        <v>0</v>
      </c>
      <c r="E9" s="116"/>
      <c r="F9" s="116"/>
      <c r="G9" s="115"/>
    </row>
    <row r="10" spans="2:10" x14ac:dyDescent="0.25">
      <c r="B10" s="2" t="s">
        <v>72</v>
      </c>
      <c r="C10" s="2"/>
      <c r="D10" s="114">
        <v>45</v>
      </c>
      <c r="E10" s="116"/>
      <c r="F10" s="116"/>
      <c r="G10" s="115"/>
    </row>
    <row r="15" spans="2:10" x14ac:dyDescent="0.25">
      <c r="B15" s="111" t="s">
        <v>57</v>
      </c>
      <c r="C15" s="111"/>
      <c r="D15">
        <f>TAN((2-D3)*PI()/4) * J2</f>
        <v>254647.90842353896</v>
      </c>
      <c r="E15">
        <v>0</v>
      </c>
    </row>
    <row r="16" spans="2:10" x14ac:dyDescent="0.25">
      <c r="B16" s="112" t="s">
        <v>58</v>
      </c>
      <c r="C16" s="112"/>
      <c r="D16">
        <f>MAX(C17:C22)</f>
        <v>254672.90842353896</v>
      </c>
    </row>
    <row r="17" spans="2:25" x14ac:dyDescent="0.25">
      <c r="B17">
        <v>0</v>
      </c>
    </row>
    <row r="18" spans="2:25" x14ac:dyDescent="0.25">
      <c r="B18">
        <v>1</v>
      </c>
      <c r="C18">
        <f>SQRT((D15-D32)^2 + D34^2)</f>
        <v>254672.90842353896</v>
      </c>
    </row>
    <row r="19" spans="2:25" x14ac:dyDescent="0.25">
      <c r="B19">
        <v>2</v>
      </c>
    </row>
    <row r="20" spans="2:25" x14ac:dyDescent="0.25">
      <c r="B20">
        <v>3</v>
      </c>
    </row>
    <row r="21" spans="2:25" x14ac:dyDescent="0.25">
      <c r="B21">
        <v>4</v>
      </c>
      <c r="C21">
        <f>SQRT((D15-K32)^2 + K34^2)</f>
        <v>254622.90842353896</v>
      </c>
    </row>
    <row r="22" spans="2:25" x14ac:dyDescent="0.25">
      <c r="B22">
        <v>5</v>
      </c>
    </row>
    <row r="23" spans="2:25" x14ac:dyDescent="0.25">
      <c r="B23" s="103" t="s">
        <v>59</v>
      </c>
      <c r="C23" s="145">
        <f>SIGN(D15)*J2 / D16</f>
        <v>7.8532106629648226E-5</v>
      </c>
      <c r="D23">
        <f>DEGREES(C23)</f>
        <v>4.4995582661501955E-3</v>
      </c>
    </row>
    <row r="31" spans="2:25" x14ac:dyDescent="0.25">
      <c r="B31" s="1" t="s">
        <v>53</v>
      </c>
      <c r="C31" s="1"/>
      <c r="D31" s="1"/>
      <c r="E31" s="1"/>
      <c r="F31" s="1"/>
      <c r="I31" s="1" t="s">
        <v>53</v>
      </c>
      <c r="J31" s="1"/>
      <c r="K31" s="1"/>
      <c r="L31" s="1"/>
      <c r="M31" s="1"/>
      <c r="N31" s="104"/>
      <c r="O31" s="1" t="s">
        <v>53</v>
      </c>
      <c r="P31" s="1"/>
      <c r="Q31" s="1"/>
      <c r="R31" s="1"/>
      <c r="S31" s="1"/>
      <c r="U31" s="1" t="s">
        <v>53</v>
      </c>
      <c r="V31" s="1"/>
      <c r="W31" s="1"/>
      <c r="X31" s="1"/>
      <c r="Y31" s="1"/>
    </row>
    <row r="32" spans="2:25" x14ac:dyDescent="0.25">
      <c r="B32" s="106" t="s">
        <v>35</v>
      </c>
      <c r="C32" s="106"/>
      <c r="D32" s="107">
        <v>-25</v>
      </c>
      <c r="E32" s="107"/>
      <c r="F32" s="107"/>
      <c r="I32" s="106" t="s">
        <v>35</v>
      </c>
      <c r="J32" s="106"/>
      <c r="K32" s="107">
        <v>25</v>
      </c>
      <c r="L32" s="107"/>
      <c r="M32" s="107"/>
      <c r="N32" s="104"/>
      <c r="O32" s="106" t="s">
        <v>35</v>
      </c>
      <c r="P32" s="106"/>
      <c r="Q32" s="107">
        <v>20</v>
      </c>
      <c r="R32" s="107"/>
      <c r="S32" s="107"/>
      <c r="U32" s="106" t="s">
        <v>35</v>
      </c>
      <c r="V32" s="106"/>
      <c r="W32" s="107">
        <v>5.65</v>
      </c>
      <c r="X32" s="107"/>
      <c r="Y32" s="107"/>
    </row>
    <row r="33" spans="2:25" x14ac:dyDescent="0.25">
      <c r="B33" s="106" t="s">
        <v>36</v>
      </c>
      <c r="C33" s="106"/>
      <c r="D33" s="107">
        <v>-7</v>
      </c>
      <c r="E33" s="107"/>
      <c r="F33" s="107"/>
      <c r="I33" s="106" t="s">
        <v>36</v>
      </c>
      <c r="J33" s="106"/>
      <c r="K33" s="107">
        <v>-7</v>
      </c>
      <c r="L33" s="107"/>
      <c r="M33" s="107"/>
      <c r="N33" s="104"/>
      <c r="O33" s="106" t="s">
        <v>36</v>
      </c>
      <c r="P33" s="106"/>
      <c r="Q33" s="107">
        <v>-7</v>
      </c>
      <c r="R33" s="107"/>
      <c r="S33" s="107"/>
      <c r="U33" s="106" t="s">
        <v>36</v>
      </c>
      <c r="V33" s="106"/>
      <c r="W33" s="107">
        <v>-7</v>
      </c>
      <c r="X33" s="107"/>
      <c r="Y33" s="107"/>
    </row>
    <row r="34" spans="2:25" x14ac:dyDescent="0.25">
      <c r="B34" s="106" t="s">
        <v>42</v>
      </c>
      <c r="C34" s="106"/>
      <c r="D34" s="107">
        <v>0</v>
      </c>
      <c r="E34" s="107"/>
      <c r="F34" s="107"/>
      <c r="I34" s="106" t="s">
        <v>42</v>
      </c>
      <c r="J34" s="106"/>
      <c r="K34" s="107">
        <v>0</v>
      </c>
      <c r="L34" s="107"/>
      <c r="M34" s="107"/>
      <c r="N34" s="104"/>
      <c r="O34" s="106" t="s">
        <v>42</v>
      </c>
      <c r="P34" s="106"/>
      <c r="Q34" s="107">
        <v>0</v>
      </c>
      <c r="R34" s="107"/>
      <c r="S34" s="107"/>
      <c r="U34" s="106" t="s">
        <v>42</v>
      </c>
      <c r="V34" s="106"/>
      <c r="W34" s="107">
        <v>-5.65</v>
      </c>
      <c r="X34" s="107"/>
      <c r="Y34" s="107"/>
    </row>
    <row r="36" spans="2:25" x14ac:dyDescent="0.25">
      <c r="B36" s="113"/>
      <c r="C36" s="113" t="s">
        <v>61</v>
      </c>
      <c r="D36" s="113">
        <f>SQRT(($D$15-D32)^2+D34^2)</f>
        <v>254672.90842353896</v>
      </c>
      <c r="E36" s="113"/>
      <c r="F36" s="113"/>
      <c r="I36" s="113"/>
      <c r="J36" s="113" t="s">
        <v>61</v>
      </c>
      <c r="K36" s="113">
        <f>SQRT(($D$15-K32)^2+K34^2)</f>
        <v>254622.90842353896</v>
      </c>
      <c r="L36" s="113"/>
      <c r="M36" s="113"/>
      <c r="O36" s="108" t="s">
        <v>54</v>
      </c>
      <c r="P36" s="108"/>
      <c r="Q36" s="108"/>
      <c r="R36" s="108"/>
      <c r="S36" s="108"/>
      <c r="U36" s="108" t="s">
        <v>54</v>
      </c>
      <c r="V36" s="108"/>
      <c r="W36" s="108"/>
      <c r="X36" s="108"/>
      <c r="Y36" s="108"/>
    </row>
    <row r="37" spans="2:25" x14ac:dyDescent="0.25">
      <c r="B37" s="113"/>
      <c r="C37" s="113" t="s">
        <v>62</v>
      </c>
      <c r="D37" s="113">
        <f>ATAN2(-($D$15-D32), D34)</f>
        <v>3.1415926535897931</v>
      </c>
      <c r="E37" s="113">
        <f>DEGREES(D37)</f>
        <v>180</v>
      </c>
      <c r="F37" s="113"/>
      <c r="I37" s="113"/>
      <c r="J37" s="113" t="s">
        <v>62</v>
      </c>
      <c r="K37" s="113">
        <f>ATAN2(-($D$15-K32), K34)</f>
        <v>3.1415926535897931</v>
      </c>
      <c r="L37" s="113">
        <f>DEGREES(K37)</f>
        <v>180</v>
      </c>
      <c r="M37" s="113"/>
      <c r="N37" s="105"/>
      <c r="O37" s="109" t="s">
        <v>55</v>
      </c>
      <c r="P37" s="109"/>
      <c r="Q37" s="105">
        <f>ATAN2(Q32, Q34)</f>
        <v>0</v>
      </c>
      <c r="R37" s="110">
        <v>0</v>
      </c>
      <c r="S37" s="110"/>
      <c r="U37" s="109" t="s">
        <v>55</v>
      </c>
      <c r="V37" s="109"/>
      <c r="W37" s="105">
        <f>ATAN2(W32, W34)</f>
        <v>-0.78539816339744828</v>
      </c>
      <c r="X37" s="110">
        <v>-45</v>
      </c>
      <c r="Y37" s="110"/>
    </row>
    <row r="38" spans="2:25" x14ac:dyDescent="0.25">
      <c r="B38" s="113"/>
      <c r="C38" s="113" t="s">
        <v>63</v>
      </c>
      <c r="D38" s="113">
        <f>$C$23*SIGN($D$15)</f>
        <v>7.8532106629648226E-5</v>
      </c>
      <c r="E38" s="113"/>
      <c r="F38" s="113"/>
      <c r="I38" s="113"/>
      <c r="J38" s="113" t="s">
        <v>63</v>
      </c>
      <c r="K38" s="113">
        <f>$C$23*SIGN($D$15)</f>
        <v>7.8532106629648226E-5</v>
      </c>
      <c r="L38" s="113"/>
      <c r="M38" s="113"/>
    </row>
    <row r="40" spans="2:25" x14ac:dyDescent="0.25">
      <c r="B40" t="s">
        <v>64</v>
      </c>
      <c r="C40" t="s">
        <v>66</v>
      </c>
      <c r="D40" t="s">
        <v>65</v>
      </c>
      <c r="E40" t="s">
        <v>33</v>
      </c>
      <c r="F40" t="s">
        <v>40</v>
      </c>
      <c r="K40" t="s">
        <v>65</v>
      </c>
      <c r="L40" t="s">
        <v>33</v>
      </c>
      <c r="M40" t="s">
        <v>40</v>
      </c>
    </row>
    <row r="41" spans="2:25" x14ac:dyDescent="0.25">
      <c r="B41">
        <v>0</v>
      </c>
      <c r="C41">
        <f>IF(B41&gt;0.5, (B41-0.5)*2, B41*2)</f>
        <v>0</v>
      </c>
      <c r="D41">
        <f>$D$38*($B41-0.5) + $D$37</f>
        <v>3.1415533875364785</v>
      </c>
      <c r="E41">
        <f>$D$15+$D$36*COS(D41)</f>
        <v>-24.99980366975069</v>
      </c>
      <c r="F41">
        <f>$D$36*SIN(D41)</f>
        <v>9.9999999974076665</v>
      </c>
      <c r="K41">
        <f>$K$38*($B41-0.5) + $K$37</f>
        <v>3.1415533875364785</v>
      </c>
      <c r="L41">
        <f>$D$15+$K$36*COS(K41)</f>
        <v>25.000196291715838</v>
      </c>
      <c r="M41">
        <f>$K$36*SIN(K41)</f>
        <v>9.9980366947424351</v>
      </c>
    </row>
    <row r="42" spans="2:25" x14ac:dyDescent="0.25">
      <c r="B42">
        <v>0.01</v>
      </c>
      <c r="C42">
        <f t="shared" ref="C42:C105" si="0">IF(B42&gt;0.5, (B42-0.5)*2, B42*2)</f>
        <v>0.02</v>
      </c>
      <c r="D42">
        <f t="shared" ref="D42:D105" si="1">$D$38*($B42-0.5) + $D$37</f>
        <v>3.1415541728575445</v>
      </c>
      <c r="E42">
        <f t="shared" ref="E42:E105" si="2">$D$15+$D$36*COS(D42)</f>
        <v>-24.99981144440244</v>
      </c>
      <c r="F42">
        <f t="shared" ref="F42:F105" si="3">$D$36*SIN(D42)</f>
        <v>9.7999999976458163</v>
      </c>
      <c r="K42">
        <f t="shared" ref="K42:K105" si="4">$K$38*($B42-0.5) + $K$37</f>
        <v>3.1415541728575445</v>
      </c>
      <c r="L42">
        <f t="shared" ref="L42:L105" si="5">$D$15+$K$36*COS(K42)</f>
        <v>25.000188518577488</v>
      </c>
      <c r="M42">
        <f t="shared" ref="M42:M105" si="6">$K$36*SIN(K42)</f>
        <v>9.7980759610338524</v>
      </c>
    </row>
    <row r="43" spans="2:25" x14ac:dyDescent="0.25">
      <c r="B43">
        <v>0.02</v>
      </c>
      <c r="C43">
        <f t="shared" si="0"/>
        <v>0.04</v>
      </c>
      <c r="D43">
        <f t="shared" si="1"/>
        <v>3.1415549581786109</v>
      </c>
      <c r="E43">
        <f t="shared" si="2"/>
        <v>-24.999819062039023</v>
      </c>
      <c r="F43">
        <f t="shared" si="3"/>
        <v>9.5999999977648258</v>
      </c>
      <c r="K43">
        <f t="shared" si="4"/>
        <v>3.1415549581786109</v>
      </c>
      <c r="L43">
        <f t="shared" si="5"/>
        <v>25.000180902454304</v>
      </c>
      <c r="M43">
        <f t="shared" si="6"/>
        <v>9.5981152272061525</v>
      </c>
    </row>
    <row r="44" spans="2:25" x14ac:dyDescent="0.25">
      <c r="B44">
        <v>0.03</v>
      </c>
      <c r="C44">
        <f t="shared" si="0"/>
        <v>0.06</v>
      </c>
      <c r="D44">
        <f t="shared" si="1"/>
        <v>3.1415557434996773</v>
      </c>
      <c r="E44">
        <f t="shared" si="2"/>
        <v>-24.99982652257313</v>
      </c>
      <c r="F44">
        <f t="shared" si="3"/>
        <v>9.399999997877913</v>
      </c>
      <c r="K44">
        <f t="shared" si="4"/>
        <v>3.1415557434996773</v>
      </c>
      <c r="L44">
        <f t="shared" si="5"/>
        <v>25.000173443346284</v>
      </c>
      <c r="M44">
        <f t="shared" si="6"/>
        <v>9.3981544933725321</v>
      </c>
    </row>
    <row r="45" spans="2:25" x14ac:dyDescent="0.25">
      <c r="B45">
        <v>0.04</v>
      </c>
      <c r="C45">
        <f t="shared" si="0"/>
        <v>0.08</v>
      </c>
      <c r="D45">
        <f t="shared" si="1"/>
        <v>3.1415565288207437</v>
      </c>
      <c r="E45">
        <f t="shared" si="2"/>
        <v>-24.999833826062968</v>
      </c>
      <c r="F45">
        <f t="shared" si="3"/>
        <v>9.1999999979852038</v>
      </c>
      <c r="K45">
        <f t="shared" si="4"/>
        <v>3.1415565288207437</v>
      </c>
      <c r="L45">
        <f t="shared" si="5"/>
        <v>25.000166141311638</v>
      </c>
      <c r="M45">
        <f t="shared" si="6"/>
        <v>9.1981937595331171</v>
      </c>
    </row>
    <row r="46" spans="2:25" x14ac:dyDescent="0.25">
      <c r="B46">
        <v>0.05</v>
      </c>
      <c r="C46">
        <f t="shared" si="0"/>
        <v>0.1</v>
      </c>
      <c r="D46">
        <f t="shared" si="1"/>
        <v>3.1415573141418096</v>
      </c>
      <c r="E46">
        <f t="shared" si="2"/>
        <v>-24.999840972479433</v>
      </c>
      <c r="F46">
        <f t="shared" si="3"/>
        <v>8.9999999981999181</v>
      </c>
      <c r="K46">
        <f t="shared" si="4"/>
        <v>3.1415573141418096</v>
      </c>
      <c r="L46">
        <f t="shared" si="5"/>
        <v>25.000158996292157</v>
      </c>
      <c r="M46">
        <f t="shared" si="6"/>
        <v>8.9982330258011043</v>
      </c>
    </row>
    <row r="47" spans="2:25" x14ac:dyDescent="0.25">
      <c r="B47">
        <v>0.06</v>
      </c>
      <c r="C47">
        <f t="shared" si="0"/>
        <v>0.12</v>
      </c>
      <c r="D47">
        <f t="shared" si="1"/>
        <v>3.141558099462876</v>
      </c>
      <c r="E47">
        <f t="shared" si="2"/>
        <v>-24.999847961822525</v>
      </c>
      <c r="F47">
        <f t="shared" si="3"/>
        <v>8.7999999982959842</v>
      </c>
      <c r="K47">
        <f t="shared" si="4"/>
        <v>3.141558099462876</v>
      </c>
      <c r="L47">
        <f t="shared" si="5"/>
        <v>25.000152008316945</v>
      </c>
      <c r="M47">
        <f t="shared" si="6"/>
        <v>8.7982722919504663</v>
      </c>
    </row>
    <row r="48" spans="2:25" x14ac:dyDescent="0.25">
      <c r="B48">
        <v>7.0000000000000007E-2</v>
      </c>
      <c r="C48">
        <f t="shared" si="0"/>
        <v>0.14000000000000001</v>
      </c>
      <c r="D48">
        <f t="shared" si="1"/>
        <v>3.1415588847839424</v>
      </c>
      <c r="E48">
        <f t="shared" si="2"/>
        <v>-24.999854794121347</v>
      </c>
      <c r="F48">
        <f t="shared" si="3"/>
        <v>8.5999999983866235</v>
      </c>
      <c r="K48">
        <f t="shared" si="4"/>
        <v>3.1415588847839424</v>
      </c>
      <c r="L48">
        <f t="shared" si="5"/>
        <v>25.000145177356899</v>
      </c>
      <c r="M48">
        <f t="shared" si="6"/>
        <v>8.5983115580944034</v>
      </c>
    </row>
    <row r="49" spans="2:13" x14ac:dyDescent="0.25">
      <c r="B49">
        <v>0.08</v>
      </c>
      <c r="C49">
        <f t="shared" si="0"/>
        <v>0.16</v>
      </c>
      <c r="D49">
        <f t="shared" si="1"/>
        <v>3.1415596701050088</v>
      </c>
      <c r="E49">
        <f t="shared" si="2"/>
        <v>-24.999861469375901</v>
      </c>
      <c r="F49">
        <f t="shared" si="3"/>
        <v>8.3999999984719569</v>
      </c>
      <c r="K49">
        <f t="shared" si="4"/>
        <v>3.1415596701050088</v>
      </c>
      <c r="L49">
        <f t="shared" si="5"/>
        <v>25.000138503441121</v>
      </c>
      <c r="M49">
        <f t="shared" si="6"/>
        <v>8.3983508242330345</v>
      </c>
    </row>
    <row r="50" spans="2:13" x14ac:dyDescent="0.25">
      <c r="B50">
        <v>0.09</v>
      </c>
      <c r="C50">
        <f t="shared" si="0"/>
        <v>0.18</v>
      </c>
      <c r="D50">
        <f t="shared" si="1"/>
        <v>3.1415604554260748</v>
      </c>
      <c r="E50">
        <f t="shared" si="2"/>
        <v>-24.999867987527978</v>
      </c>
      <c r="F50">
        <f t="shared" si="3"/>
        <v>8.199999998665211</v>
      </c>
      <c r="K50">
        <f t="shared" si="4"/>
        <v>3.1415604554260748</v>
      </c>
      <c r="L50">
        <f t="shared" si="5"/>
        <v>25.000131986569613</v>
      </c>
      <c r="M50">
        <f t="shared" si="6"/>
        <v>8.198390090479565</v>
      </c>
    </row>
    <row r="51" spans="2:13" x14ac:dyDescent="0.25">
      <c r="B51">
        <v>0.1</v>
      </c>
      <c r="C51">
        <f t="shared" si="0"/>
        <v>0.2</v>
      </c>
      <c r="D51">
        <f t="shared" si="1"/>
        <v>3.1415612407471412</v>
      </c>
      <c r="E51">
        <f t="shared" si="2"/>
        <v>-24.999874348635785</v>
      </c>
      <c r="F51">
        <f t="shared" si="3"/>
        <v>7.9999999987403081</v>
      </c>
      <c r="K51">
        <f t="shared" si="4"/>
        <v>3.1415612407471412</v>
      </c>
      <c r="L51">
        <f t="shared" si="5"/>
        <v>25.00012562671327</v>
      </c>
      <c r="M51">
        <f t="shared" si="6"/>
        <v>7.9984293566079625</v>
      </c>
    </row>
    <row r="52" spans="2:13" x14ac:dyDescent="0.25">
      <c r="B52">
        <v>0.11</v>
      </c>
      <c r="C52">
        <f t="shared" si="0"/>
        <v>0.22</v>
      </c>
      <c r="D52">
        <f t="shared" si="1"/>
        <v>3.1415620260682076</v>
      </c>
      <c r="E52">
        <f t="shared" si="2"/>
        <v>-24.99988055267022</v>
      </c>
      <c r="F52">
        <f t="shared" si="3"/>
        <v>7.7999999988104713</v>
      </c>
      <c r="K52">
        <f t="shared" si="4"/>
        <v>3.1415620260682076</v>
      </c>
      <c r="L52">
        <f t="shared" si="5"/>
        <v>25.000119423872093</v>
      </c>
      <c r="M52">
        <f t="shared" si="6"/>
        <v>7.7984686227314262</v>
      </c>
    </row>
    <row r="53" spans="2:13" x14ac:dyDescent="0.25">
      <c r="B53">
        <v>0.12</v>
      </c>
      <c r="C53">
        <f t="shared" si="0"/>
        <v>0.24</v>
      </c>
      <c r="D53">
        <f t="shared" si="1"/>
        <v>3.141562811389274</v>
      </c>
      <c r="E53">
        <f t="shared" si="2"/>
        <v>-24.999886599631282</v>
      </c>
      <c r="F53">
        <f t="shared" si="3"/>
        <v>7.5999999988758242</v>
      </c>
      <c r="K53">
        <f t="shared" si="4"/>
        <v>3.141562811389274</v>
      </c>
      <c r="L53">
        <f t="shared" si="5"/>
        <v>25.000113378104288</v>
      </c>
      <c r="M53">
        <f t="shared" si="6"/>
        <v>7.5985078888500812</v>
      </c>
    </row>
    <row r="54" spans="2:13" x14ac:dyDescent="0.25">
      <c r="B54">
        <v>0.13</v>
      </c>
      <c r="C54">
        <f t="shared" si="0"/>
        <v>0.26</v>
      </c>
      <c r="D54">
        <f t="shared" si="1"/>
        <v>3.1415635967103404</v>
      </c>
      <c r="E54">
        <f t="shared" si="2"/>
        <v>-24.999892489548074</v>
      </c>
      <c r="F54">
        <f t="shared" si="3"/>
        <v>7.3999999989364902</v>
      </c>
      <c r="K54">
        <f t="shared" si="4"/>
        <v>3.1415635967103404</v>
      </c>
      <c r="L54">
        <f t="shared" si="5"/>
        <v>25.000107489351649</v>
      </c>
      <c r="M54">
        <f t="shared" si="6"/>
        <v>7.3985471549640502</v>
      </c>
    </row>
    <row r="55" spans="2:13" x14ac:dyDescent="0.25">
      <c r="B55">
        <v>0.14000000000000001</v>
      </c>
      <c r="C55">
        <f t="shared" si="0"/>
        <v>0.28000000000000003</v>
      </c>
      <c r="D55">
        <f t="shared" si="1"/>
        <v>3.1415643820314063</v>
      </c>
      <c r="E55">
        <f t="shared" si="2"/>
        <v>-24.999898222391494</v>
      </c>
      <c r="F55">
        <f t="shared" si="3"/>
        <v>7.1999999991056898</v>
      </c>
      <c r="K55">
        <f t="shared" si="4"/>
        <v>3.1415643820314063</v>
      </c>
      <c r="L55">
        <f t="shared" si="5"/>
        <v>25.000101757643279</v>
      </c>
      <c r="M55">
        <f t="shared" si="6"/>
        <v>7.1985864211865316</v>
      </c>
    </row>
    <row r="56" spans="2:13" x14ac:dyDescent="0.25">
      <c r="B56">
        <v>0.15</v>
      </c>
      <c r="C56">
        <f t="shared" si="0"/>
        <v>0.3</v>
      </c>
      <c r="D56">
        <f t="shared" si="1"/>
        <v>3.1415651673524727</v>
      </c>
      <c r="E56">
        <f t="shared" si="2"/>
        <v>-24.99990379816154</v>
      </c>
      <c r="F56">
        <f t="shared" si="3"/>
        <v>6.9999999991573514</v>
      </c>
      <c r="K56">
        <f t="shared" si="4"/>
        <v>3.1415651673524727</v>
      </c>
      <c r="L56">
        <f t="shared" si="5"/>
        <v>25.000096182950074</v>
      </c>
      <c r="M56">
        <f t="shared" si="6"/>
        <v>6.998625687291498</v>
      </c>
    </row>
    <row r="57" spans="2:13" x14ac:dyDescent="0.25">
      <c r="B57">
        <v>0.16</v>
      </c>
      <c r="C57">
        <f t="shared" si="0"/>
        <v>0.32</v>
      </c>
      <c r="D57">
        <f t="shared" si="1"/>
        <v>3.1415659526735391</v>
      </c>
      <c r="E57">
        <f t="shared" si="2"/>
        <v>-24.999909216887318</v>
      </c>
      <c r="F57">
        <f t="shared" si="3"/>
        <v>6.7999999992046956</v>
      </c>
      <c r="K57">
        <f t="shared" si="4"/>
        <v>3.1415659526735391</v>
      </c>
      <c r="L57">
        <f t="shared" si="5"/>
        <v>25.000090765272034</v>
      </c>
      <c r="M57">
        <f t="shared" si="6"/>
        <v>6.7986649533921479</v>
      </c>
    </row>
    <row r="58" spans="2:13" x14ac:dyDescent="0.25">
      <c r="B58">
        <v>0.17</v>
      </c>
      <c r="C58">
        <f t="shared" si="0"/>
        <v>0.34</v>
      </c>
      <c r="D58">
        <f t="shared" si="1"/>
        <v>3.1415667379946055</v>
      </c>
      <c r="E58">
        <f t="shared" si="2"/>
        <v>-24.999914478539722</v>
      </c>
      <c r="F58">
        <f t="shared" si="3"/>
        <v>6.5999999992478458</v>
      </c>
      <c r="K58">
        <f t="shared" si="4"/>
        <v>3.1415667379946055</v>
      </c>
      <c r="L58">
        <f t="shared" si="5"/>
        <v>25.000085504667368</v>
      </c>
      <c r="M58">
        <f t="shared" si="6"/>
        <v>6.5987042194886047</v>
      </c>
    </row>
    <row r="59" spans="2:13" x14ac:dyDescent="0.25">
      <c r="B59">
        <v>0.18</v>
      </c>
      <c r="C59">
        <f t="shared" si="0"/>
        <v>0.36</v>
      </c>
      <c r="D59">
        <f t="shared" si="1"/>
        <v>3.1415675233156715</v>
      </c>
      <c r="E59">
        <f t="shared" si="2"/>
        <v>-24.999919583118754</v>
      </c>
      <c r="F59">
        <f t="shared" si="3"/>
        <v>6.3999999994000234</v>
      </c>
      <c r="K59">
        <f t="shared" si="4"/>
        <v>3.1415675233156715</v>
      </c>
      <c r="L59">
        <f t="shared" si="5"/>
        <v>25.000080401077867</v>
      </c>
      <c r="M59">
        <f t="shared" si="6"/>
        <v>6.3987434856940668</v>
      </c>
    </row>
    <row r="60" spans="2:13" x14ac:dyDescent="0.25">
      <c r="B60">
        <v>0.19</v>
      </c>
      <c r="C60">
        <f t="shared" si="0"/>
        <v>0.38</v>
      </c>
      <c r="D60">
        <f t="shared" si="1"/>
        <v>3.1415683086367379</v>
      </c>
      <c r="E60">
        <f t="shared" si="2"/>
        <v>-24.999924530624412</v>
      </c>
      <c r="F60">
        <f t="shared" si="3"/>
        <v>6.1999999994351578</v>
      </c>
      <c r="K60">
        <f t="shared" si="4"/>
        <v>3.1415683086367379</v>
      </c>
      <c r="L60">
        <f t="shared" si="5"/>
        <v>25.000075454532634</v>
      </c>
      <c r="M60">
        <f t="shared" si="6"/>
        <v>6.1987827517825087</v>
      </c>
    </row>
    <row r="61" spans="2:13" x14ac:dyDescent="0.25">
      <c r="B61">
        <v>0.2</v>
      </c>
      <c r="C61">
        <f t="shared" si="0"/>
        <v>0.4</v>
      </c>
      <c r="D61">
        <f t="shared" si="1"/>
        <v>3.1415690939578043</v>
      </c>
      <c r="E61">
        <f t="shared" si="2"/>
        <v>-24.999929321114905</v>
      </c>
      <c r="F61">
        <f t="shared" si="3"/>
        <v>5.9999999994664668</v>
      </c>
      <c r="K61">
        <f t="shared" si="4"/>
        <v>3.1415690939578043</v>
      </c>
      <c r="L61">
        <f t="shared" si="5"/>
        <v>25.000070665002568</v>
      </c>
      <c r="M61">
        <f t="shared" si="6"/>
        <v>5.998822017867127</v>
      </c>
    </row>
    <row r="62" spans="2:13" x14ac:dyDescent="0.25">
      <c r="B62">
        <v>0.21</v>
      </c>
      <c r="C62">
        <f t="shared" si="0"/>
        <v>0.42</v>
      </c>
      <c r="D62">
        <f t="shared" si="1"/>
        <v>3.1415698792788707</v>
      </c>
      <c r="E62">
        <f t="shared" si="2"/>
        <v>-24.999933954473818</v>
      </c>
      <c r="F62">
        <f t="shared" si="3"/>
        <v>5.7999999994940765</v>
      </c>
      <c r="K62">
        <f t="shared" si="4"/>
        <v>3.1415698792788707</v>
      </c>
      <c r="L62">
        <f t="shared" si="5"/>
        <v>25.000066032545874</v>
      </c>
      <c r="M62">
        <f t="shared" si="6"/>
        <v>5.798861283948046</v>
      </c>
    </row>
    <row r="63" spans="2:13" x14ac:dyDescent="0.25">
      <c r="B63">
        <v>0.22</v>
      </c>
      <c r="C63">
        <f t="shared" si="0"/>
        <v>0.44</v>
      </c>
      <c r="D63">
        <f t="shared" si="1"/>
        <v>3.1415706645999366</v>
      </c>
      <c r="E63">
        <f t="shared" si="2"/>
        <v>-24.999938430817565</v>
      </c>
      <c r="F63">
        <f t="shared" si="3"/>
        <v>5.5999999996312058</v>
      </c>
      <c r="K63">
        <f t="shared" si="4"/>
        <v>3.1415706645999366</v>
      </c>
      <c r="L63">
        <f t="shared" si="5"/>
        <v>25.000061557075242</v>
      </c>
      <c r="M63">
        <f t="shared" si="6"/>
        <v>5.5989005501384632</v>
      </c>
    </row>
    <row r="64" spans="2:13" x14ac:dyDescent="0.25">
      <c r="B64">
        <v>0.23</v>
      </c>
      <c r="C64">
        <f t="shared" si="0"/>
        <v>0.46</v>
      </c>
      <c r="D64">
        <f t="shared" si="1"/>
        <v>3.141571449921003</v>
      </c>
      <c r="E64">
        <f t="shared" si="2"/>
        <v>-24.999942750117043</v>
      </c>
      <c r="F64">
        <f t="shared" si="3"/>
        <v>5.3999999996517838</v>
      </c>
      <c r="K64">
        <f t="shared" si="4"/>
        <v>3.141571449921003</v>
      </c>
      <c r="L64">
        <f t="shared" si="5"/>
        <v>25.000057238648878</v>
      </c>
      <c r="M64">
        <f t="shared" si="6"/>
        <v>5.3989398162123523</v>
      </c>
    </row>
    <row r="65" spans="2:13" x14ac:dyDescent="0.25">
      <c r="B65">
        <v>0.24</v>
      </c>
      <c r="C65">
        <f t="shared" si="0"/>
        <v>0.48</v>
      </c>
      <c r="D65">
        <f t="shared" si="1"/>
        <v>3.1415722352420694</v>
      </c>
      <c r="E65">
        <f t="shared" si="2"/>
        <v>-24.99994691228494</v>
      </c>
      <c r="F65">
        <f t="shared" si="3"/>
        <v>5.199999999669032</v>
      </c>
      <c r="K65">
        <f t="shared" si="4"/>
        <v>3.1415722352420694</v>
      </c>
      <c r="L65">
        <f t="shared" si="5"/>
        <v>25.000053077295888</v>
      </c>
      <c r="M65">
        <f t="shared" si="6"/>
        <v>5.1989790822829116</v>
      </c>
    </row>
    <row r="66" spans="2:13" x14ac:dyDescent="0.25">
      <c r="B66">
        <v>0.25</v>
      </c>
      <c r="C66">
        <f t="shared" si="0"/>
        <v>0.5</v>
      </c>
      <c r="D66">
        <f t="shared" si="1"/>
        <v>3.1415730205631358</v>
      </c>
      <c r="E66">
        <f t="shared" si="2"/>
        <v>-24.999950917437673</v>
      </c>
      <c r="F66">
        <f t="shared" si="3"/>
        <v>4.999999999683074</v>
      </c>
      <c r="K66">
        <f t="shared" si="4"/>
        <v>3.1415730205631358</v>
      </c>
      <c r="L66">
        <f t="shared" si="5"/>
        <v>25.00004907292896</v>
      </c>
      <c r="M66">
        <f t="shared" si="6"/>
        <v>4.9990183483502655</v>
      </c>
    </row>
    <row r="67" spans="2:13" x14ac:dyDescent="0.25">
      <c r="B67">
        <v>0.26</v>
      </c>
      <c r="C67">
        <f t="shared" si="0"/>
        <v>0.52</v>
      </c>
      <c r="D67">
        <f t="shared" si="1"/>
        <v>3.1415738058842022</v>
      </c>
      <c r="E67">
        <f t="shared" si="2"/>
        <v>-24.999954765487928</v>
      </c>
      <c r="F67">
        <f t="shared" si="3"/>
        <v>4.7999999996940304</v>
      </c>
      <c r="K67">
        <f t="shared" si="4"/>
        <v>3.1415738058842022</v>
      </c>
      <c r="L67">
        <f t="shared" si="5"/>
        <v>25.0000452256063</v>
      </c>
      <c r="M67">
        <f t="shared" si="6"/>
        <v>4.7990576144145347</v>
      </c>
    </row>
    <row r="68" spans="2:13" x14ac:dyDescent="0.25">
      <c r="B68">
        <v>0.27</v>
      </c>
      <c r="C68">
        <f t="shared" si="0"/>
        <v>0.54</v>
      </c>
      <c r="D68">
        <f t="shared" si="1"/>
        <v>3.1415745912052682</v>
      </c>
      <c r="E68">
        <f t="shared" si="2"/>
        <v>-24.999958456523018</v>
      </c>
      <c r="F68">
        <f t="shared" si="3"/>
        <v>4.5999999998151253</v>
      </c>
      <c r="K68">
        <f t="shared" si="4"/>
        <v>3.1415745912052682</v>
      </c>
      <c r="L68">
        <f t="shared" si="5"/>
        <v>25.00004153532791</v>
      </c>
      <c r="M68">
        <f t="shared" si="6"/>
        <v>4.5990968805889212</v>
      </c>
    </row>
    <row r="69" spans="2:13" x14ac:dyDescent="0.25">
      <c r="B69">
        <v>0.28000000000000003</v>
      </c>
      <c r="C69">
        <f t="shared" si="0"/>
        <v>0.56000000000000005</v>
      </c>
      <c r="D69">
        <f t="shared" si="1"/>
        <v>3.1415753765263346</v>
      </c>
      <c r="E69">
        <f t="shared" si="2"/>
        <v>-24.999961990455631</v>
      </c>
      <c r="F69">
        <f t="shared" si="3"/>
        <v>4.3999999998202863</v>
      </c>
      <c r="K69">
        <f t="shared" si="4"/>
        <v>3.1415753765263346</v>
      </c>
      <c r="L69">
        <f t="shared" si="5"/>
        <v>25.000038002093788</v>
      </c>
      <c r="M69">
        <f t="shared" si="6"/>
        <v>4.3991361466473951</v>
      </c>
    </row>
    <row r="70" spans="2:13" x14ac:dyDescent="0.25">
      <c r="B70">
        <v>0.28999999999999998</v>
      </c>
      <c r="C70">
        <f t="shared" si="0"/>
        <v>0.57999999999999996</v>
      </c>
      <c r="D70">
        <f t="shared" si="1"/>
        <v>3.141576161847401</v>
      </c>
      <c r="E70">
        <f t="shared" si="2"/>
        <v>-24.999965367343975</v>
      </c>
      <c r="F70">
        <f t="shared" si="3"/>
        <v>4.1999999998227322</v>
      </c>
      <c r="K70">
        <f t="shared" si="4"/>
        <v>3.141576161847401</v>
      </c>
      <c r="L70">
        <f t="shared" si="5"/>
        <v>25.000034625845728</v>
      </c>
      <c r="M70">
        <f t="shared" si="6"/>
        <v>4.1991754127031564</v>
      </c>
    </row>
    <row r="71" spans="2:13" x14ac:dyDescent="0.25">
      <c r="B71">
        <v>0.3</v>
      </c>
      <c r="C71">
        <f t="shared" si="0"/>
        <v>0.6</v>
      </c>
      <c r="D71">
        <f t="shared" si="1"/>
        <v>3.1415769471684674</v>
      </c>
      <c r="E71">
        <f t="shared" si="2"/>
        <v>-24.999968587129842</v>
      </c>
      <c r="F71">
        <f t="shared" si="3"/>
        <v>3.9999999998225886</v>
      </c>
      <c r="K71">
        <f t="shared" si="4"/>
        <v>3.1415769471684674</v>
      </c>
      <c r="L71">
        <f t="shared" si="5"/>
        <v>25.000031406700145</v>
      </c>
      <c r="M71">
        <f t="shared" si="6"/>
        <v>3.999214678756327</v>
      </c>
    </row>
    <row r="72" spans="2:13" x14ac:dyDescent="0.25">
      <c r="B72">
        <v>0.31</v>
      </c>
      <c r="C72">
        <f t="shared" si="0"/>
        <v>0.62</v>
      </c>
      <c r="D72">
        <f t="shared" si="1"/>
        <v>3.1415777324895333</v>
      </c>
      <c r="E72">
        <f t="shared" si="2"/>
        <v>-24.999971649900544</v>
      </c>
      <c r="F72">
        <f t="shared" si="3"/>
        <v>3.799999999933076</v>
      </c>
      <c r="K72">
        <f t="shared" si="4"/>
        <v>3.1415777324895333</v>
      </c>
      <c r="L72">
        <f t="shared" si="5"/>
        <v>25.00002834451152</v>
      </c>
      <c r="M72">
        <f t="shared" si="6"/>
        <v>3.7992539449201073</v>
      </c>
    </row>
    <row r="73" spans="2:13" x14ac:dyDescent="0.25">
      <c r="B73">
        <v>0.32</v>
      </c>
      <c r="C73">
        <f t="shared" si="0"/>
        <v>0.64</v>
      </c>
      <c r="D73">
        <f t="shared" si="1"/>
        <v>3.1415785178105997</v>
      </c>
      <c r="E73">
        <f t="shared" si="2"/>
        <v>-24.999974555597873</v>
      </c>
      <c r="F73">
        <f t="shared" si="3"/>
        <v>3.5999999999281216</v>
      </c>
      <c r="K73">
        <f t="shared" si="4"/>
        <v>3.1415785178105997</v>
      </c>
      <c r="L73">
        <f t="shared" si="5"/>
        <v>25.000025439396268</v>
      </c>
      <c r="M73">
        <f t="shared" si="6"/>
        <v>3.5992932109684692</v>
      </c>
    </row>
    <row r="74" spans="2:13" x14ac:dyDescent="0.25">
      <c r="B74">
        <v>0.33</v>
      </c>
      <c r="C74">
        <f t="shared" si="0"/>
        <v>0.66</v>
      </c>
      <c r="D74">
        <f t="shared" si="1"/>
        <v>3.1415793031316661</v>
      </c>
      <c r="E74">
        <f t="shared" si="2"/>
        <v>-24.999977304221829</v>
      </c>
      <c r="F74">
        <f t="shared" si="3"/>
        <v>3.3999999999209476</v>
      </c>
      <c r="K74">
        <f t="shared" si="4"/>
        <v>3.1415793031316661</v>
      </c>
      <c r="L74">
        <f t="shared" si="5"/>
        <v>25.000022691325285</v>
      </c>
      <c r="M74">
        <f t="shared" si="6"/>
        <v>3.3993324770146107</v>
      </c>
    </row>
    <row r="75" spans="2:13" x14ac:dyDescent="0.25">
      <c r="B75">
        <v>0.34</v>
      </c>
      <c r="C75">
        <f t="shared" si="0"/>
        <v>0.68</v>
      </c>
      <c r="D75">
        <f t="shared" si="1"/>
        <v>3.1415800884527325</v>
      </c>
      <c r="E75">
        <f t="shared" si="2"/>
        <v>-24.999979895801516</v>
      </c>
      <c r="F75">
        <f t="shared" si="3"/>
        <v>3.1999999999116762</v>
      </c>
      <c r="K75">
        <f t="shared" si="4"/>
        <v>3.1415800884527325</v>
      </c>
      <c r="L75">
        <f t="shared" si="5"/>
        <v>25.000020100269467</v>
      </c>
      <c r="M75">
        <f t="shared" si="6"/>
        <v>3.1993717430586566</v>
      </c>
    </row>
    <row r="76" spans="2:13" x14ac:dyDescent="0.25">
      <c r="B76">
        <v>0.35</v>
      </c>
      <c r="C76">
        <f t="shared" si="0"/>
        <v>0.7</v>
      </c>
      <c r="D76">
        <f t="shared" si="1"/>
        <v>3.1415808737737985</v>
      </c>
      <c r="E76">
        <f t="shared" si="2"/>
        <v>-24.999982330278726</v>
      </c>
      <c r="F76">
        <f t="shared" si="3"/>
        <v>3.0000000000135287</v>
      </c>
      <c r="K76">
        <f t="shared" si="4"/>
        <v>3.1415808737737985</v>
      </c>
      <c r="L76">
        <f t="shared" si="5"/>
        <v>25.000017666257918</v>
      </c>
      <c r="M76">
        <f t="shared" si="6"/>
        <v>2.9994110092138038</v>
      </c>
    </row>
    <row r="77" spans="2:13" x14ac:dyDescent="0.25">
      <c r="B77">
        <v>0.36</v>
      </c>
      <c r="C77">
        <f t="shared" si="0"/>
        <v>0.72</v>
      </c>
      <c r="D77">
        <f t="shared" si="1"/>
        <v>3.1415816590948649</v>
      </c>
      <c r="E77">
        <f t="shared" si="2"/>
        <v>-24.999984607711667</v>
      </c>
      <c r="F77">
        <f t="shared" si="3"/>
        <v>2.8000000000004337</v>
      </c>
      <c r="K77">
        <f t="shared" si="4"/>
        <v>3.1415816590948649</v>
      </c>
      <c r="L77">
        <f t="shared" si="5"/>
        <v>25.000015389261534</v>
      </c>
      <c r="M77">
        <f t="shared" si="6"/>
        <v>2.7994502752540265</v>
      </c>
    </row>
    <row r="78" spans="2:13" x14ac:dyDescent="0.25">
      <c r="B78">
        <v>0.37</v>
      </c>
      <c r="C78">
        <f t="shared" si="0"/>
        <v>0.74</v>
      </c>
      <c r="D78">
        <f t="shared" si="1"/>
        <v>3.1415824444159313</v>
      </c>
      <c r="E78">
        <f t="shared" si="2"/>
        <v>-24.999986728071235</v>
      </c>
      <c r="F78">
        <f t="shared" si="3"/>
        <v>2.5999999999856125</v>
      </c>
      <c r="K78">
        <f t="shared" si="4"/>
        <v>3.1415824444159313</v>
      </c>
      <c r="L78">
        <f t="shared" si="5"/>
        <v>25.000013269338524</v>
      </c>
      <c r="M78">
        <f t="shared" si="6"/>
        <v>2.5994895412925225</v>
      </c>
    </row>
    <row r="79" spans="2:13" x14ac:dyDescent="0.25">
      <c r="B79">
        <v>0.38</v>
      </c>
      <c r="C79">
        <f t="shared" si="0"/>
        <v>0.76</v>
      </c>
      <c r="D79">
        <f t="shared" si="1"/>
        <v>3.1415832297369977</v>
      </c>
      <c r="E79">
        <f t="shared" si="2"/>
        <v>-24.999988691386534</v>
      </c>
      <c r="F79">
        <f t="shared" si="3"/>
        <v>2.3999999999691868</v>
      </c>
      <c r="K79">
        <f t="shared" si="4"/>
        <v>3.1415832297369977</v>
      </c>
      <c r="L79">
        <f t="shared" si="5"/>
        <v>25.000011306401575</v>
      </c>
      <c r="M79">
        <f t="shared" si="6"/>
        <v>2.399528807329415</v>
      </c>
    </row>
    <row r="80" spans="2:13" x14ac:dyDescent="0.25">
      <c r="B80">
        <v>0.39</v>
      </c>
      <c r="C80">
        <f t="shared" si="0"/>
        <v>0.78</v>
      </c>
      <c r="D80">
        <f t="shared" si="1"/>
        <v>3.1415840150580641</v>
      </c>
      <c r="E80">
        <f t="shared" si="2"/>
        <v>-24.999990497599356</v>
      </c>
      <c r="F80">
        <f t="shared" si="3"/>
        <v>2.1999999999512814</v>
      </c>
      <c r="K80">
        <f t="shared" si="4"/>
        <v>3.1415840150580641</v>
      </c>
      <c r="L80">
        <f t="shared" si="5"/>
        <v>25.000009500537999</v>
      </c>
      <c r="M80">
        <f t="shared" si="6"/>
        <v>2.1995680733648277</v>
      </c>
    </row>
    <row r="81" spans="2:13" x14ac:dyDescent="0.25">
      <c r="B81">
        <v>0.4</v>
      </c>
      <c r="C81">
        <f t="shared" si="0"/>
        <v>0.8</v>
      </c>
      <c r="D81">
        <f t="shared" si="1"/>
        <v>3.14158480037913</v>
      </c>
      <c r="E81">
        <f t="shared" si="2"/>
        <v>-24.999992146797013</v>
      </c>
      <c r="F81">
        <f t="shared" si="3"/>
        <v>2.0000000000451168</v>
      </c>
      <c r="K81">
        <f t="shared" si="4"/>
        <v>3.14158480037913</v>
      </c>
      <c r="L81">
        <f t="shared" si="5"/>
        <v>25.000007851660484</v>
      </c>
      <c r="M81">
        <f t="shared" si="6"/>
        <v>1.9996073395119596</v>
      </c>
    </row>
    <row r="82" spans="2:13" x14ac:dyDescent="0.25">
      <c r="B82">
        <v>0.41</v>
      </c>
      <c r="C82">
        <f t="shared" si="0"/>
        <v>0.82</v>
      </c>
      <c r="D82">
        <f t="shared" si="1"/>
        <v>3.1415855857001964</v>
      </c>
      <c r="E82">
        <f t="shared" si="2"/>
        <v>-24.999993638892192</v>
      </c>
      <c r="F82">
        <f t="shared" si="3"/>
        <v>1.800000000024621</v>
      </c>
      <c r="K82">
        <f t="shared" si="4"/>
        <v>3.1415855857001964</v>
      </c>
      <c r="L82">
        <f t="shared" si="5"/>
        <v>25.000006359856343</v>
      </c>
      <c r="M82">
        <f t="shared" si="6"/>
        <v>1.7996466055447828</v>
      </c>
    </row>
    <row r="83" spans="2:13" x14ac:dyDescent="0.25">
      <c r="B83">
        <v>0.42</v>
      </c>
      <c r="C83">
        <f t="shared" si="0"/>
        <v>0.84</v>
      </c>
      <c r="D83">
        <f t="shared" si="1"/>
        <v>3.1415863710212628</v>
      </c>
      <c r="E83">
        <f t="shared" si="2"/>
        <v>-24.999994973943103</v>
      </c>
      <c r="F83">
        <f t="shared" si="3"/>
        <v>1.6000000000030152</v>
      </c>
      <c r="K83">
        <f t="shared" si="4"/>
        <v>3.1415863710212628</v>
      </c>
      <c r="L83">
        <f t="shared" si="5"/>
        <v>25.000005025067367</v>
      </c>
      <c r="M83">
        <f t="shared" si="6"/>
        <v>1.5996858715764961</v>
      </c>
    </row>
    <row r="84" spans="2:13" x14ac:dyDescent="0.25">
      <c r="B84">
        <v>0.43</v>
      </c>
      <c r="C84">
        <f t="shared" si="0"/>
        <v>0.86</v>
      </c>
      <c r="D84">
        <f t="shared" si="1"/>
        <v>3.1415871563423292</v>
      </c>
      <c r="E84">
        <f t="shared" si="2"/>
        <v>-24.999996151920641</v>
      </c>
      <c r="F84">
        <f t="shared" si="3"/>
        <v>1.3999999999804227</v>
      </c>
      <c r="K84">
        <f t="shared" si="4"/>
        <v>3.1415871563423292</v>
      </c>
      <c r="L84">
        <f t="shared" si="5"/>
        <v>25.00000384732266</v>
      </c>
      <c r="M84">
        <f t="shared" si="6"/>
        <v>1.3997251376072226</v>
      </c>
    </row>
    <row r="85" spans="2:13" x14ac:dyDescent="0.25">
      <c r="B85">
        <v>0.44</v>
      </c>
      <c r="C85">
        <f t="shared" si="0"/>
        <v>0.88</v>
      </c>
      <c r="D85">
        <f t="shared" si="1"/>
        <v>3.1415879416633952</v>
      </c>
      <c r="E85">
        <f t="shared" si="2"/>
        <v>-24.999997172853909</v>
      </c>
      <c r="F85">
        <f t="shared" si="3"/>
        <v>1.2000000000700641</v>
      </c>
      <c r="K85">
        <f t="shared" si="4"/>
        <v>3.1415879416633952</v>
      </c>
      <c r="L85">
        <f t="shared" si="5"/>
        <v>25.000002826593118</v>
      </c>
      <c r="M85">
        <f t="shared" si="6"/>
        <v>1.1997644037501614</v>
      </c>
    </row>
    <row r="86" spans="2:13" x14ac:dyDescent="0.25">
      <c r="B86">
        <v>0.45</v>
      </c>
      <c r="C86">
        <f t="shared" si="0"/>
        <v>0.9</v>
      </c>
      <c r="D86">
        <f t="shared" si="1"/>
        <v>3.1415887269844616</v>
      </c>
      <c r="E86">
        <f t="shared" si="2"/>
        <v>-24.999998036684701</v>
      </c>
      <c r="F86">
        <f t="shared" si="3"/>
        <v>1.0000000000458682</v>
      </c>
      <c r="K86">
        <f t="shared" si="4"/>
        <v>3.1415887269844616</v>
      </c>
      <c r="L86">
        <f t="shared" si="5"/>
        <v>25.000001962936949</v>
      </c>
      <c r="M86">
        <f t="shared" si="6"/>
        <v>0.99980366977928503</v>
      </c>
    </row>
    <row r="87" spans="2:13" x14ac:dyDescent="0.25">
      <c r="B87">
        <v>0.46</v>
      </c>
      <c r="C87">
        <f t="shared" si="0"/>
        <v>0.92</v>
      </c>
      <c r="D87">
        <f t="shared" si="1"/>
        <v>3.141589512305528</v>
      </c>
      <c r="E87">
        <f t="shared" si="2"/>
        <v>-24.999998743500328</v>
      </c>
      <c r="F87">
        <f t="shared" si="3"/>
        <v>0.80000000002105531</v>
      </c>
      <c r="K87">
        <f t="shared" si="4"/>
        <v>3.141589512305528</v>
      </c>
      <c r="L87">
        <f t="shared" si="5"/>
        <v>25.000001256266842</v>
      </c>
      <c r="M87">
        <f t="shared" si="6"/>
        <v>0.79984293580779187</v>
      </c>
    </row>
    <row r="88" spans="2:13" x14ac:dyDescent="0.25">
      <c r="B88">
        <v>0.47</v>
      </c>
      <c r="C88">
        <f t="shared" si="0"/>
        <v>0.94</v>
      </c>
      <c r="D88">
        <f t="shared" si="1"/>
        <v>3.1415902976265944</v>
      </c>
      <c r="E88">
        <f t="shared" si="2"/>
        <v>-24.999999293184374</v>
      </c>
      <c r="F88">
        <f t="shared" si="3"/>
        <v>0.59999999999574916</v>
      </c>
      <c r="K88">
        <f t="shared" si="4"/>
        <v>3.1415902976265944</v>
      </c>
      <c r="L88">
        <f t="shared" si="5"/>
        <v>25.000000706670107</v>
      </c>
      <c r="M88">
        <f t="shared" si="6"/>
        <v>0.59988220183580543</v>
      </c>
    </row>
    <row r="89" spans="2:13" x14ac:dyDescent="0.25">
      <c r="B89">
        <v>0.48</v>
      </c>
      <c r="C89">
        <f t="shared" si="0"/>
        <v>0.96</v>
      </c>
      <c r="D89">
        <f t="shared" si="1"/>
        <v>3.1415910829476603</v>
      </c>
      <c r="E89">
        <f t="shared" si="2"/>
        <v>-24.999999685882358</v>
      </c>
      <c r="F89">
        <f t="shared" si="3"/>
        <v>0.40000000008317033</v>
      </c>
      <c r="K89">
        <f t="shared" si="4"/>
        <v>3.1415910829476603</v>
      </c>
      <c r="L89">
        <f t="shared" si="5"/>
        <v>25.000000314059434</v>
      </c>
      <c r="M89">
        <f t="shared" si="6"/>
        <v>0.39992146797652439</v>
      </c>
    </row>
    <row r="90" spans="2:13" x14ac:dyDescent="0.25">
      <c r="B90">
        <v>0.49</v>
      </c>
      <c r="C90">
        <f t="shared" si="0"/>
        <v>0.98</v>
      </c>
      <c r="D90">
        <f t="shared" si="1"/>
        <v>3.1415918682687267</v>
      </c>
      <c r="E90">
        <f t="shared" si="2"/>
        <v>-24.999999921448762</v>
      </c>
      <c r="F90">
        <f t="shared" si="3"/>
        <v>0.20000000005724747</v>
      </c>
      <c r="K90">
        <f t="shared" si="4"/>
        <v>3.1415918682687267</v>
      </c>
      <c r="L90">
        <f t="shared" si="5"/>
        <v>25.000000078522135</v>
      </c>
      <c r="M90">
        <f t="shared" si="6"/>
        <v>0.19996073400392142</v>
      </c>
    </row>
    <row r="91" spans="2:13" x14ac:dyDescent="0.25">
      <c r="B91">
        <v>0.5</v>
      </c>
      <c r="C91">
        <f t="shared" si="0"/>
        <v>1</v>
      </c>
      <c r="D91">
        <f t="shared" si="1"/>
        <v>3.1415926535897931</v>
      </c>
      <c r="E91">
        <f t="shared" si="2"/>
        <v>-25</v>
      </c>
      <c r="F91">
        <f t="shared" si="3"/>
        <v>3.1201212026218324E-11</v>
      </c>
      <c r="K91">
        <f t="shared" si="4"/>
        <v>3.1415926535897931</v>
      </c>
      <c r="L91">
        <f t="shared" si="5"/>
        <v>25</v>
      </c>
      <c r="M91">
        <f t="shared" si="6"/>
        <v>3.1195086283943781E-11</v>
      </c>
    </row>
    <row r="92" spans="2:13" x14ac:dyDescent="0.25">
      <c r="B92">
        <v>0.51</v>
      </c>
      <c r="C92">
        <f t="shared" si="0"/>
        <v>2.0000000000000018E-2</v>
      </c>
      <c r="D92">
        <f t="shared" si="1"/>
        <v>3.1415934389108595</v>
      </c>
      <c r="E92">
        <f t="shared" si="2"/>
        <v>-24.999999921448762</v>
      </c>
      <c r="F92">
        <f t="shared" si="3"/>
        <v>-0.19999999999484505</v>
      </c>
      <c r="K92">
        <f t="shared" si="4"/>
        <v>3.1415934389108595</v>
      </c>
      <c r="L92">
        <f t="shared" si="5"/>
        <v>25.000000078522135</v>
      </c>
      <c r="M92">
        <f t="shared" si="6"/>
        <v>-0.19996073394153124</v>
      </c>
    </row>
    <row r="93" spans="2:13" x14ac:dyDescent="0.25">
      <c r="B93">
        <v>0.52</v>
      </c>
      <c r="C93">
        <f t="shared" si="0"/>
        <v>4.0000000000000036E-2</v>
      </c>
      <c r="D93">
        <f t="shared" si="1"/>
        <v>3.1415942242319259</v>
      </c>
      <c r="E93">
        <f t="shared" si="2"/>
        <v>-24.999999685882358</v>
      </c>
      <c r="F93">
        <f t="shared" si="3"/>
        <v>-0.40000000002076791</v>
      </c>
      <c r="K93">
        <f t="shared" si="4"/>
        <v>3.1415942242319259</v>
      </c>
      <c r="L93">
        <f t="shared" si="5"/>
        <v>25.000000314059434</v>
      </c>
      <c r="M93">
        <f t="shared" si="6"/>
        <v>-0.39992146791413419</v>
      </c>
    </row>
    <row r="94" spans="2:13" x14ac:dyDescent="0.25">
      <c r="B94">
        <v>0.53</v>
      </c>
      <c r="C94">
        <f t="shared" si="0"/>
        <v>6.0000000000000053E-2</v>
      </c>
      <c r="D94">
        <f t="shared" si="1"/>
        <v>3.1415950095529919</v>
      </c>
      <c r="E94">
        <f t="shared" si="2"/>
        <v>-24.999999293184374</v>
      </c>
      <c r="F94">
        <f t="shared" si="3"/>
        <v>-0.59999999993334674</v>
      </c>
      <c r="K94">
        <f t="shared" si="4"/>
        <v>3.1415950095529919</v>
      </c>
      <c r="L94">
        <f t="shared" si="5"/>
        <v>25.000000706670107</v>
      </c>
      <c r="M94">
        <f t="shared" si="6"/>
        <v>-0.59988220177341534</v>
      </c>
    </row>
    <row r="95" spans="2:13" x14ac:dyDescent="0.25">
      <c r="B95">
        <v>0.54</v>
      </c>
      <c r="C95">
        <f t="shared" si="0"/>
        <v>8.0000000000000071E-2</v>
      </c>
      <c r="D95">
        <f t="shared" si="1"/>
        <v>3.1415957948740583</v>
      </c>
      <c r="E95">
        <f t="shared" si="2"/>
        <v>-24.999998743500328</v>
      </c>
      <c r="F95">
        <f t="shared" si="3"/>
        <v>-0.7999999999586529</v>
      </c>
      <c r="K95">
        <f t="shared" si="4"/>
        <v>3.1415957948740583</v>
      </c>
      <c r="L95">
        <f t="shared" si="5"/>
        <v>25.000001256266842</v>
      </c>
      <c r="M95">
        <f t="shared" si="6"/>
        <v>-0.79984293574540166</v>
      </c>
    </row>
    <row r="96" spans="2:13" x14ac:dyDescent="0.25">
      <c r="B96">
        <v>0.55000000000000004</v>
      </c>
      <c r="C96">
        <f t="shared" si="0"/>
        <v>0.10000000000000009</v>
      </c>
      <c r="D96">
        <f t="shared" si="1"/>
        <v>3.1415965801951247</v>
      </c>
      <c r="E96">
        <f t="shared" si="2"/>
        <v>-24.999998036684701</v>
      </c>
      <c r="F96">
        <f t="shared" si="3"/>
        <v>-0.99999999998346578</v>
      </c>
      <c r="K96">
        <f t="shared" si="4"/>
        <v>3.1415965801951247</v>
      </c>
      <c r="L96">
        <f t="shared" si="5"/>
        <v>25.000001962936949</v>
      </c>
      <c r="M96">
        <f t="shared" si="6"/>
        <v>-0.99980366971689483</v>
      </c>
    </row>
    <row r="97" spans="2:13" x14ac:dyDescent="0.25">
      <c r="B97">
        <v>0.56000000000000005</v>
      </c>
      <c r="C97">
        <f t="shared" si="0"/>
        <v>0.12000000000000011</v>
      </c>
      <c r="D97">
        <f t="shared" si="1"/>
        <v>3.1415973655161911</v>
      </c>
      <c r="E97">
        <f t="shared" si="2"/>
        <v>-24.999997172853909</v>
      </c>
      <c r="F97">
        <f t="shared" si="3"/>
        <v>-1.2000000000076616</v>
      </c>
      <c r="K97">
        <f t="shared" si="4"/>
        <v>3.1415973655161911</v>
      </c>
      <c r="L97">
        <f t="shared" si="5"/>
        <v>25.000002826593118</v>
      </c>
      <c r="M97">
        <f t="shared" si="6"/>
        <v>-1.1997644036877713</v>
      </c>
    </row>
    <row r="98" spans="2:13" x14ac:dyDescent="0.25">
      <c r="B98">
        <v>0.56999999999999995</v>
      </c>
      <c r="C98">
        <f t="shared" si="0"/>
        <v>0.1399999999999999</v>
      </c>
      <c r="D98">
        <f t="shared" si="1"/>
        <v>3.141598150837257</v>
      </c>
      <c r="E98">
        <f t="shared" si="2"/>
        <v>-24.999996151920641</v>
      </c>
      <c r="F98">
        <f t="shared" si="3"/>
        <v>-1.3999999999180202</v>
      </c>
      <c r="K98">
        <f t="shared" si="4"/>
        <v>3.141598150837257</v>
      </c>
      <c r="L98">
        <f t="shared" si="5"/>
        <v>25.00000384732266</v>
      </c>
      <c r="M98">
        <f t="shared" si="6"/>
        <v>-1.3997251375448325</v>
      </c>
    </row>
    <row r="99" spans="2:13" x14ac:dyDescent="0.25">
      <c r="B99">
        <v>0.57999999999999996</v>
      </c>
      <c r="C99">
        <f t="shared" si="0"/>
        <v>0.15999999999999992</v>
      </c>
      <c r="D99">
        <f t="shared" si="1"/>
        <v>3.1415989361583234</v>
      </c>
      <c r="E99">
        <f t="shared" si="2"/>
        <v>-24.999994973943103</v>
      </c>
      <c r="F99">
        <f t="shared" si="3"/>
        <v>-1.5999999999406129</v>
      </c>
      <c r="K99">
        <f t="shared" si="4"/>
        <v>3.1415989361583234</v>
      </c>
      <c r="L99">
        <f t="shared" si="5"/>
        <v>25.000005025067367</v>
      </c>
      <c r="M99">
        <f t="shared" si="6"/>
        <v>-1.599685871514106</v>
      </c>
    </row>
    <row r="100" spans="2:13" x14ac:dyDescent="0.25">
      <c r="B100">
        <v>0.59</v>
      </c>
      <c r="C100">
        <f t="shared" si="0"/>
        <v>0.17999999999999994</v>
      </c>
      <c r="D100">
        <f t="shared" si="1"/>
        <v>3.1415997214793898</v>
      </c>
      <c r="E100">
        <f t="shared" si="2"/>
        <v>-24.999993638892192</v>
      </c>
      <c r="F100">
        <f t="shared" si="3"/>
        <v>-1.7999999999622187</v>
      </c>
      <c r="K100">
        <f t="shared" si="4"/>
        <v>3.1415997214793898</v>
      </c>
      <c r="L100">
        <f t="shared" si="5"/>
        <v>25.000006359856343</v>
      </c>
      <c r="M100">
        <f t="shared" si="6"/>
        <v>-1.7996466054823927</v>
      </c>
    </row>
    <row r="101" spans="2:13" x14ac:dyDescent="0.25">
      <c r="B101">
        <v>0.6</v>
      </c>
      <c r="C101">
        <f t="shared" si="0"/>
        <v>0.19999999999999996</v>
      </c>
      <c r="D101">
        <f t="shared" si="1"/>
        <v>3.1416005068004562</v>
      </c>
      <c r="E101">
        <f t="shared" si="2"/>
        <v>-24.999992146797013</v>
      </c>
      <c r="F101">
        <f t="shared" si="3"/>
        <v>-1.9999999999827143</v>
      </c>
      <c r="K101">
        <f t="shared" si="4"/>
        <v>3.1416005068004562</v>
      </c>
      <c r="L101">
        <f t="shared" si="5"/>
        <v>25.000007851660484</v>
      </c>
      <c r="M101">
        <f t="shared" si="6"/>
        <v>-1.9996073394495693</v>
      </c>
    </row>
    <row r="102" spans="2:13" x14ac:dyDescent="0.25">
      <c r="B102">
        <v>0.61</v>
      </c>
      <c r="C102">
        <f t="shared" si="0"/>
        <v>0.21999999999999997</v>
      </c>
      <c r="D102">
        <f t="shared" si="1"/>
        <v>3.1416012921215222</v>
      </c>
      <c r="E102">
        <f t="shared" si="2"/>
        <v>-24.999990497599356</v>
      </c>
      <c r="F102">
        <f t="shared" si="3"/>
        <v>-2.1999999998888788</v>
      </c>
      <c r="K102">
        <f t="shared" si="4"/>
        <v>3.1416012921215222</v>
      </c>
      <c r="L102">
        <f t="shared" si="5"/>
        <v>25.000009500537999</v>
      </c>
      <c r="M102">
        <f t="shared" si="6"/>
        <v>-2.1995680733024376</v>
      </c>
    </row>
    <row r="103" spans="2:13" x14ac:dyDescent="0.25">
      <c r="B103">
        <v>0.62</v>
      </c>
      <c r="C103">
        <f t="shared" si="0"/>
        <v>0.24</v>
      </c>
      <c r="D103">
        <f t="shared" si="1"/>
        <v>3.1416020774425886</v>
      </c>
      <c r="E103">
        <f t="shared" si="2"/>
        <v>-24.999988691386534</v>
      </c>
      <c r="F103">
        <f t="shared" si="3"/>
        <v>-2.3999999999067843</v>
      </c>
      <c r="K103">
        <f t="shared" si="4"/>
        <v>3.1416020774425886</v>
      </c>
      <c r="L103">
        <f t="shared" si="5"/>
        <v>25.000011306401575</v>
      </c>
      <c r="M103">
        <f t="shared" si="6"/>
        <v>-2.3995288072670249</v>
      </c>
    </row>
    <row r="104" spans="2:13" x14ac:dyDescent="0.25">
      <c r="B104">
        <v>0.63</v>
      </c>
      <c r="C104">
        <f t="shared" si="0"/>
        <v>0.26</v>
      </c>
      <c r="D104">
        <f t="shared" si="1"/>
        <v>3.141602862763655</v>
      </c>
      <c r="E104">
        <f t="shared" si="2"/>
        <v>-24.999986728071235</v>
      </c>
      <c r="F104">
        <f t="shared" si="3"/>
        <v>-2.59999999992321</v>
      </c>
      <c r="K104">
        <f t="shared" si="4"/>
        <v>3.141602862763655</v>
      </c>
      <c r="L104">
        <f t="shared" si="5"/>
        <v>25.000013269338524</v>
      </c>
      <c r="M104">
        <f t="shared" si="6"/>
        <v>-2.5994895412301324</v>
      </c>
    </row>
    <row r="105" spans="2:13" x14ac:dyDescent="0.25">
      <c r="B105">
        <v>0.64</v>
      </c>
      <c r="C105">
        <f t="shared" si="0"/>
        <v>0.28000000000000003</v>
      </c>
      <c r="D105">
        <f t="shared" si="1"/>
        <v>3.1416036480847214</v>
      </c>
      <c r="E105">
        <f t="shared" si="2"/>
        <v>-24.999984607711667</v>
      </c>
      <c r="F105">
        <f t="shared" si="3"/>
        <v>-2.7999999999380316</v>
      </c>
      <c r="K105">
        <f t="shared" si="4"/>
        <v>3.1416036480847214</v>
      </c>
      <c r="L105">
        <f t="shared" si="5"/>
        <v>25.000015389261534</v>
      </c>
      <c r="M105">
        <f t="shared" si="6"/>
        <v>-2.7994502751916359</v>
      </c>
    </row>
    <row r="106" spans="2:13" x14ac:dyDescent="0.25">
      <c r="B106">
        <v>0.65</v>
      </c>
      <c r="C106">
        <f t="shared" ref="C106:C141" si="7">IF(B106&gt;0.5, (B106-0.5)*2, B106*2)</f>
        <v>0.30000000000000004</v>
      </c>
      <c r="D106">
        <f t="shared" ref="D106:D141" si="8">$D$38*($B106-0.5) + $D$37</f>
        <v>3.1416044334057878</v>
      </c>
      <c r="E106">
        <f t="shared" ref="E106:E141" si="9">$D$15+$D$36*COS(D106)</f>
        <v>-24.999982330278726</v>
      </c>
      <c r="F106">
        <f t="shared" ref="F106:F141" si="10">$D$36*SIN(D106)</f>
        <v>-2.9999999999511262</v>
      </c>
      <c r="K106">
        <f t="shared" ref="K106:K141" si="11">$K$38*($B106-0.5) + $K$37</f>
        <v>3.1416044334057878</v>
      </c>
      <c r="L106">
        <f t="shared" ref="L106:L141" si="12">$D$15+$K$36*COS(K106)</f>
        <v>25.000017666257918</v>
      </c>
      <c r="M106">
        <f t="shared" ref="M106:M140" si="13">$K$36*SIN(K106)</f>
        <v>-2.9994110091514137</v>
      </c>
    </row>
    <row r="107" spans="2:13" x14ac:dyDescent="0.25">
      <c r="B107">
        <v>0.66</v>
      </c>
      <c r="C107">
        <f t="shared" si="7"/>
        <v>0.32000000000000006</v>
      </c>
      <c r="D107">
        <f t="shared" si="8"/>
        <v>3.1416052187268537</v>
      </c>
      <c r="E107">
        <f t="shared" si="9"/>
        <v>-24.999979895801516</v>
      </c>
      <c r="F107">
        <f t="shared" si="10"/>
        <v>-3.1999999998492736</v>
      </c>
      <c r="K107">
        <f t="shared" si="11"/>
        <v>3.1416052187268537</v>
      </c>
      <c r="L107">
        <f t="shared" si="12"/>
        <v>25.000020100269467</v>
      </c>
      <c r="M107">
        <f t="shared" si="13"/>
        <v>-3.199371742996266</v>
      </c>
    </row>
    <row r="108" spans="2:13" x14ac:dyDescent="0.25">
      <c r="B108">
        <v>0.67</v>
      </c>
      <c r="C108">
        <f t="shared" si="7"/>
        <v>0.34000000000000008</v>
      </c>
      <c r="D108">
        <f t="shared" si="8"/>
        <v>3.1416060040479201</v>
      </c>
      <c r="E108">
        <f t="shared" si="9"/>
        <v>-24.999977304221829</v>
      </c>
      <c r="F108">
        <f t="shared" si="10"/>
        <v>-3.3999999998585451</v>
      </c>
      <c r="K108">
        <f t="shared" si="11"/>
        <v>3.1416060040479201</v>
      </c>
      <c r="L108">
        <f t="shared" si="12"/>
        <v>25.000022691325285</v>
      </c>
      <c r="M108">
        <f t="shared" si="13"/>
        <v>-3.3993324769522206</v>
      </c>
    </row>
    <row r="109" spans="2:13" x14ac:dyDescent="0.25">
      <c r="B109">
        <v>0.68</v>
      </c>
      <c r="C109">
        <f t="shared" si="7"/>
        <v>0.3600000000000001</v>
      </c>
      <c r="D109">
        <f t="shared" si="8"/>
        <v>3.1416067893689865</v>
      </c>
      <c r="E109">
        <f t="shared" si="9"/>
        <v>-24.999974555597873</v>
      </c>
      <c r="F109">
        <f t="shared" si="10"/>
        <v>-3.5999999998657195</v>
      </c>
      <c r="K109">
        <f t="shared" si="11"/>
        <v>3.1416067893689865</v>
      </c>
      <c r="L109">
        <f t="shared" si="12"/>
        <v>25.000025439396268</v>
      </c>
      <c r="M109">
        <f t="shared" si="13"/>
        <v>-3.5992932109060787</v>
      </c>
    </row>
    <row r="110" spans="2:13" x14ac:dyDescent="0.25">
      <c r="B110">
        <v>0.69000000000000095</v>
      </c>
      <c r="C110">
        <f t="shared" si="7"/>
        <v>0.38000000000000189</v>
      </c>
      <c r="D110">
        <f t="shared" si="8"/>
        <v>3.1416075746900529</v>
      </c>
      <c r="E110">
        <f t="shared" si="9"/>
        <v>-24.999971649900544</v>
      </c>
      <c r="F110">
        <f t="shared" si="10"/>
        <v>-3.7999999998706735</v>
      </c>
      <c r="K110">
        <f t="shared" si="11"/>
        <v>3.1416075746900529</v>
      </c>
      <c r="L110">
        <f t="shared" si="12"/>
        <v>25.00002834451152</v>
      </c>
      <c r="M110">
        <f t="shared" si="13"/>
        <v>-3.7992539448577172</v>
      </c>
    </row>
    <row r="111" spans="2:13" x14ac:dyDescent="0.25">
      <c r="B111">
        <v>0.70000000000000095</v>
      </c>
      <c r="C111">
        <f t="shared" si="7"/>
        <v>0.40000000000000191</v>
      </c>
      <c r="D111">
        <f t="shared" si="8"/>
        <v>3.1416083600111189</v>
      </c>
      <c r="E111">
        <f t="shared" si="9"/>
        <v>-24.999968587129842</v>
      </c>
      <c r="F111">
        <f t="shared" si="10"/>
        <v>-3.9999999997601865</v>
      </c>
      <c r="K111">
        <f t="shared" si="11"/>
        <v>3.1416083600111189</v>
      </c>
      <c r="L111">
        <f t="shared" si="12"/>
        <v>25.000031406700145</v>
      </c>
      <c r="M111">
        <f t="shared" si="13"/>
        <v>-3.9992146786939369</v>
      </c>
    </row>
    <row r="112" spans="2:13" x14ac:dyDescent="0.25">
      <c r="B112">
        <v>0.71000000000000096</v>
      </c>
      <c r="C112">
        <f t="shared" si="7"/>
        <v>0.42000000000000193</v>
      </c>
      <c r="D112">
        <f t="shared" si="8"/>
        <v>3.1416091453321853</v>
      </c>
      <c r="E112">
        <f t="shared" si="9"/>
        <v>-24.999965367343975</v>
      </c>
      <c r="F112">
        <f t="shared" si="10"/>
        <v>-4.1999999997603297</v>
      </c>
      <c r="K112">
        <f t="shared" si="11"/>
        <v>3.1416091453321853</v>
      </c>
      <c r="L112">
        <f t="shared" si="12"/>
        <v>25.000034625845728</v>
      </c>
      <c r="M112">
        <f t="shared" si="13"/>
        <v>-4.1991754126407654</v>
      </c>
    </row>
    <row r="113" spans="2:13" x14ac:dyDescent="0.25">
      <c r="B113">
        <v>0.72000000000000097</v>
      </c>
      <c r="C113">
        <f t="shared" si="7"/>
        <v>0.44000000000000195</v>
      </c>
      <c r="D113">
        <f t="shared" si="8"/>
        <v>3.1416099306532517</v>
      </c>
      <c r="E113">
        <f t="shared" si="9"/>
        <v>-24.999961990455631</v>
      </c>
      <c r="F113">
        <f t="shared" si="10"/>
        <v>-4.3999999997578838</v>
      </c>
      <c r="K113">
        <f t="shared" si="11"/>
        <v>3.1416099306532517</v>
      </c>
      <c r="L113">
        <f t="shared" si="12"/>
        <v>25.000038002093788</v>
      </c>
      <c r="M113">
        <f t="shared" si="13"/>
        <v>-4.399136146585005</v>
      </c>
    </row>
    <row r="114" spans="2:13" x14ac:dyDescent="0.25">
      <c r="B114">
        <v>0.73000000000000098</v>
      </c>
      <c r="C114">
        <f t="shared" si="7"/>
        <v>0.46000000000000196</v>
      </c>
      <c r="D114">
        <f t="shared" si="8"/>
        <v>3.1416107159743181</v>
      </c>
      <c r="E114">
        <f t="shared" si="9"/>
        <v>-24.999958456523018</v>
      </c>
      <c r="F114">
        <f t="shared" si="10"/>
        <v>-4.5999999997527228</v>
      </c>
      <c r="K114">
        <f t="shared" si="11"/>
        <v>3.1416107159743181</v>
      </c>
      <c r="L114">
        <f t="shared" si="12"/>
        <v>25.00004153532791</v>
      </c>
      <c r="M114">
        <f t="shared" si="13"/>
        <v>-4.5990968805265311</v>
      </c>
    </row>
    <row r="115" spans="2:13" x14ac:dyDescent="0.25">
      <c r="B115">
        <v>0.74000000000000099</v>
      </c>
      <c r="C115">
        <f t="shared" si="7"/>
        <v>0.48000000000000198</v>
      </c>
      <c r="D115">
        <f t="shared" si="8"/>
        <v>3.141611501295384</v>
      </c>
      <c r="E115">
        <f t="shared" si="9"/>
        <v>-24.999954765487928</v>
      </c>
      <c r="F115">
        <f t="shared" si="10"/>
        <v>-4.7999999996316287</v>
      </c>
      <c r="K115">
        <f t="shared" si="11"/>
        <v>3.141611501295384</v>
      </c>
      <c r="L115">
        <f t="shared" si="12"/>
        <v>25.0000452256063</v>
      </c>
      <c r="M115">
        <f t="shared" si="13"/>
        <v>-4.7990576143521446</v>
      </c>
    </row>
    <row r="116" spans="2:13" x14ac:dyDescent="0.25">
      <c r="B116">
        <v>0.750000000000001</v>
      </c>
      <c r="C116">
        <f t="shared" si="7"/>
        <v>0.500000000000002</v>
      </c>
      <c r="D116">
        <f t="shared" si="8"/>
        <v>3.1416122866164504</v>
      </c>
      <c r="E116">
        <f t="shared" si="9"/>
        <v>-24.999950917437673</v>
      </c>
      <c r="F116">
        <f t="shared" si="10"/>
        <v>-4.9999999996206714</v>
      </c>
      <c r="K116">
        <f t="shared" si="11"/>
        <v>3.1416122866164504</v>
      </c>
      <c r="L116">
        <f t="shared" si="12"/>
        <v>25.00004907292896</v>
      </c>
      <c r="M116">
        <f t="shared" si="13"/>
        <v>-4.9990183482878754</v>
      </c>
    </row>
    <row r="117" spans="2:13" x14ac:dyDescent="0.25">
      <c r="B117">
        <v>0.76000000000000101</v>
      </c>
      <c r="C117">
        <f t="shared" si="7"/>
        <v>0.52000000000000202</v>
      </c>
      <c r="D117">
        <f t="shared" si="8"/>
        <v>3.1416130719375168</v>
      </c>
      <c r="E117">
        <f t="shared" si="9"/>
        <v>-24.99994691228494</v>
      </c>
      <c r="F117">
        <f t="shared" si="10"/>
        <v>-5.1999999996066295</v>
      </c>
      <c r="K117">
        <f t="shared" si="11"/>
        <v>3.1416130719375168</v>
      </c>
      <c r="L117">
        <f t="shared" si="12"/>
        <v>25.000053077295888</v>
      </c>
      <c r="M117">
        <f t="shared" si="13"/>
        <v>-5.1989790822205215</v>
      </c>
    </row>
    <row r="118" spans="2:13" x14ac:dyDescent="0.25">
      <c r="B118">
        <v>0.77000000000000102</v>
      </c>
      <c r="C118">
        <f t="shared" si="7"/>
        <v>0.54000000000000203</v>
      </c>
      <c r="D118">
        <f t="shared" si="8"/>
        <v>3.1416138572585832</v>
      </c>
      <c r="E118">
        <f t="shared" si="9"/>
        <v>-24.999942750117043</v>
      </c>
      <c r="F118">
        <f t="shared" si="10"/>
        <v>-5.3999999995893813</v>
      </c>
      <c r="K118">
        <f t="shared" si="11"/>
        <v>3.1416138572585832</v>
      </c>
      <c r="L118">
        <f t="shared" si="12"/>
        <v>25.000057238648878</v>
      </c>
      <c r="M118">
        <f t="shared" si="13"/>
        <v>-5.3989398161499613</v>
      </c>
    </row>
    <row r="119" spans="2:13" x14ac:dyDescent="0.25">
      <c r="B119">
        <v>0.78000000000000103</v>
      </c>
      <c r="C119">
        <f t="shared" si="7"/>
        <v>0.56000000000000205</v>
      </c>
      <c r="D119">
        <f t="shared" si="8"/>
        <v>3.1416146425796496</v>
      </c>
      <c r="E119">
        <f t="shared" si="9"/>
        <v>-24.999938430817565</v>
      </c>
      <c r="F119">
        <f t="shared" si="10"/>
        <v>-5.5999999995688032</v>
      </c>
      <c r="K119">
        <f t="shared" si="11"/>
        <v>3.1416146425796496</v>
      </c>
      <c r="L119">
        <f t="shared" si="12"/>
        <v>25.000061557075242</v>
      </c>
      <c r="M119">
        <f t="shared" si="13"/>
        <v>-5.5989005500760731</v>
      </c>
    </row>
    <row r="120" spans="2:13" x14ac:dyDescent="0.25">
      <c r="B120">
        <v>0.79000000000000103</v>
      </c>
      <c r="C120">
        <f t="shared" si="7"/>
        <v>0.58000000000000207</v>
      </c>
      <c r="D120">
        <f t="shared" si="8"/>
        <v>3.1416154279007156</v>
      </c>
      <c r="E120">
        <f t="shared" si="9"/>
        <v>-24.999933954473818</v>
      </c>
      <c r="F120">
        <f t="shared" si="10"/>
        <v>-5.799999999431674</v>
      </c>
      <c r="K120">
        <f t="shared" si="11"/>
        <v>3.1416154279007156</v>
      </c>
      <c r="L120">
        <f t="shared" si="12"/>
        <v>25.000066032545874</v>
      </c>
      <c r="M120">
        <f t="shared" si="13"/>
        <v>-5.7988612838856559</v>
      </c>
    </row>
    <row r="121" spans="2:13" x14ac:dyDescent="0.25">
      <c r="B121">
        <v>0.80000000000000104</v>
      </c>
      <c r="C121">
        <f t="shared" si="7"/>
        <v>0.60000000000000209</v>
      </c>
      <c r="D121">
        <f t="shared" si="8"/>
        <v>3.141616213221782</v>
      </c>
      <c r="E121">
        <f t="shared" si="9"/>
        <v>-24.999929321114905</v>
      </c>
      <c r="F121">
        <f t="shared" si="10"/>
        <v>-5.9999999994040643</v>
      </c>
      <c r="K121">
        <f t="shared" si="11"/>
        <v>3.141616213221782</v>
      </c>
      <c r="L121">
        <f t="shared" si="12"/>
        <v>25.000070665002568</v>
      </c>
      <c r="M121">
        <f t="shared" si="13"/>
        <v>-5.9988220178047369</v>
      </c>
    </row>
    <row r="122" spans="2:13" x14ac:dyDescent="0.25">
      <c r="B122">
        <v>0.81000000000000105</v>
      </c>
      <c r="C122">
        <f t="shared" si="7"/>
        <v>0.6200000000000021</v>
      </c>
      <c r="D122">
        <f t="shared" si="8"/>
        <v>3.1416169985428484</v>
      </c>
      <c r="E122">
        <f t="shared" si="9"/>
        <v>-24.999924530624412</v>
      </c>
      <c r="F122">
        <f t="shared" si="10"/>
        <v>-6.1999999993727553</v>
      </c>
      <c r="K122">
        <f t="shared" si="11"/>
        <v>3.1416169985428484</v>
      </c>
      <c r="L122">
        <f t="shared" si="12"/>
        <v>25.000075454532634</v>
      </c>
      <c r="M122">
        <f t="shared" si="13"/>
        <v>-6.1987827517201186</v>
      </c>
    </row>
    <row r="123" spans="2:13" x14ac:dyDescent="0.25">
      <c r="B123">
        <v>0.82000000000000095</v>
      </c>
      <c r="C123">
        <f t="shared" si="7"/>
        <v>0.6400000000000019</v>
      </c>
      <c r="D123">
        <f t="shared" si="8"/>
        <v>3.1416177838639148</v>
      </c>
      <c r="E123">
        <f t="shared" si="9"/>
        <v>-24.999919583118754</v>
      </c>
      <c r="F123">
        <f t="shared" si="10"/>
        <v>-6.3999999993376218</v>
      </c>
      <c r="K123">
        <f t="shared" si="11"/>
        <v>3.1416177838639148</v>
      </c>
      <c r="L123">
        <f t="shared" si="12"/>
        <v>25.000080401077867</v>
      </c>
      <c r="M123">
        <f t="shared" si="13"/>
        <v>-6.3987434856316767</v>
      </c>
    </row>
    <row r="124" spans="2:13" x14ac:dyDescent="0.25">
      <c r="B124">
        <v>0.83000000000000096</v>
      </c>
      <c r="C124">
        <f t="shared" si="7"/>
        <v>0.66000000000000192</v>
      </c>
      <c r="D124">
        <f t="shared" si="8"/>
        <v>3.1416185691849807</v>
      </c>
      <c r="E124">
        <f t="shared" si="9"/>
        <v>-24.999914478539722</v>
      </c>
      <c r="F124">
        <f t="shared" si="10"/>
        <v>-6.5999999991854432</v>
      </c>
      <c r="K124">
        <f t="shared" si="11"/>
        <v>3.1416185691849807</v>
      </c>
      <c r="L124">
        <f t="shared" si="12"/>
        <v>25.000085504667368</v>
      </c>
      <c r="M124">
        <f t="shared" si="13"/>
        <v>-6.5987042194262147</v>
      </c>
    </row>
    <row r="125" spans="2:13" x14ac:dyDescent="0.25">
      <c r="B125">
        <v>0.84000000000000097</v>
      </c>
      <c r="C125">
        <f t="shared" si="7"/>
        <v>0.68000000000000194</v>
      </c>
      <c r="D125">
        <f t="shared" si="8"/>
        <v>3.1416193545060471</v>
      </c>
      <c r="E125">
        <f t="shared" si="9"/>
        <v>-24.999909216887318</v>
      </c>
      <c r="F125">
        <f t="shared" si="10"/>
        <v>-6.799999999142293</v>
      </c>
      <c r="K125">
        <f t="shared" si="11"/>
        <v>3.1416193545060471</v>
      </c>
      <c r="L125">
        <f t="shared" si="12"/>
        <v>25.000090765272034</v>
      </c>
      <c r="M125">
        <f t="shared" si="13"/>
        <v>-6.798664953329757</v>
      </c>
    </row>
    <row r="126" spans="2:13" x14ac:dyDescent="0.25">
      <c r="B126">
        <v>0.85000000000000098</v>
      </c>
      <c r="C126">
        <f t="shared" si="7"/>
        <v>0.70000000000000195</v>
      </c>
      <c r="D126">
        <f t="shared" si="8"/>
        <v>3.1416201398271135</v>
      </c>
      <c r="E126">
        <f t="shared" si="9"/>
        <v>-24.99990379816154</v>
      </c>
      <c r="F126">
        <f t="shared" si="10"/>
        <v>-6.9999999990949489</v>
      </c>
      <c r="K126">
        <f t="shared" si="11"/>
        <v>3.1416201398271135</v>
      </c>
      <c r="L126">
        <f t="shared" si="12"/>
        <v>25.000096182950074</v>
      </c>
      <c r="M126">
        <f t="shared" si="13"/>
        <v>-6.9986256872291079</v>
      </c>
    </row>
    <row r="127" spans="2:13" x14ac:dyDescent="0.25">
      <c r="B127">
        <v>0.86000000000000099</v>
      </c>
      <c r="C127">
        <f t="shared" si="7"/>
        <v>0.72000000000000197</v>
      </c>
      <c r="D127">
        <f t="shared" si="8"/>
        <v>3.1416209251481799</v>
      </c>
      <c r="E127">
        <f t="shared" si="9"/>
        <v>-24.999898222391494</v>
      </c>
      <c r="F127">
        <f t="shared" si="10"/>
        <v>-7.1999999990432872</v>
      </c>
      <c r="K127">
        <f t="shared" si="11"/>
        <v>3.1416209251481799</v>
      </c>
      <c r="L127">
        <f t="shared" si="12"/>
        <v>25.000101757643279</v>
      </c>
      <c r="M127">
        <f t="shared" si="13"/>
        <v>-7.1985864211241415</v>
      </c>
    </row>
    <row r="128" spans="2:13" x14ac:dyDescent="0.25">
      <c r="B128">
        <v>0.87000000000000099</v>
      </c>
      <c r="C128">
        <f t="shared" si="7"/>
        <v>0.74000000000000199</v>
      </c>
      <c r="D128">
        <f t="shared" si="8"/>
        <v>3.1416217104692459</v>
      </c>
      <c r="E128">
        <f t="shared" si="9"/>
        <v>-24.999892489548074</v>
      </c>
      <c r="F128">
        <f t="shared" si="10"/>
        <v>-7.3999999988740877</v>
      </c>
      <c r="K128">
        <f t="shared" si="11"/>
        <v>3.1416217104692459</v>
      </c>
      <c r="L128">
        <f t="shared" si="12"/>
        <v>25.000107489351649</v>
      </c>
      <c r="M128">
        <f t="shared" si="13"/>
        <v>-7.3985471549016602</v>
      </c>
    </row>
    <row r="129" spans="2:13" x14ac:dyDescent="0.25">
      <c r="B129">
        <v>0.880000000000001</v>
      </c>
      <c r="C129">
        <f t="shared" si="7"/>
        <v>0.76000000000000201</v>
      </c>
      <c r="D129">
        <f t="shared" si="8"/>
        <v>3.1416224957903123</v>
      </c>
      <c r="E129">
        <f t="shared" si="9"/>
        <v>-24.999886599631282</v>
      </c>
      <c r="F129">
        <f t="shared" si="10"/>
        <v>-7.5999999988134217</v>
      </c>
      <c r="K129">
        <f t="shared" si="11"/>
        <v>3.1416224957903123</v>
      </c>
      <c r="L129">
        <f t="shared" si="12"/>
        <v>25.000113378104288</v>
      </c>
      <c r="M129">
        <f t="shared" si="13"/>
        <v>-7.5985078887876911</v>
      </c>
    </row>
    <row r="130" spans="2:13" x14ac:dyDescent="0.25">
      <c r="B130">
        <v>0.89000000000000101</v>
      </c>
      <c r="C130">
        <f t="shared" si="7"/>
        <v>0.78000000000000203</v>
      </c>
      <c r="D130">
        <f t="shared" si="8"/>
        <v>3.1416232811113787</v>
      </c>
      <c r="E130">
        <f t="shared" si="9"/>
        <v>-24.99988055267022</v>
      </c>
      <c r="F130">
        <f t="shared" si="10"/>
        <v>-7.7999999987480688</v>
      </c>
      <c r="K130">
        <f t="shared" si="11"/>
        <v>3.1416232811113787</v>
      </c>
      <c r="L130">
        <f t="shared" si="12"/>
        <v>25.000119423872093</v>
      </c>
      <c r="M130">
        <f t="shared" si="13"/>
        <v>-7.7984686226690361</v>
      </c>
    </row>
    <row r="131" spans="2:13" x14ac:dyDescent="0.25">
      <c r="B131">
        <v>0.90000000000000102</v>
      </c>
      <c r="C131">
        <f t="shared" si="7"/>
        <v>0.80000000000000204</v>
      </c>
      <c r="D131">
        <f t="shared" si="8"/>
        <v>3.1416240664324451</v>
      </c>
      <c r="E131">
        <f t="shared" si="9"/>
        <v>-24.999874348635785</v>
      </c>
      <c r="F131">
        <f t="shared" si="10"/>
        <v>-7.9999999986779056</v>
      </c>
      <c r="K131">
        <f t="shared" si="11"/>
        <v>3.1416240664324451</v>
      </c>
      <c r="L131">
        <f t="shared" si="12"/>
        <v>25.00012562671327</v>
      </c>
      <c r="M131">
        <f t="shared" si="13"/>
        <v>-7.9984293565455724</v>
      </c>
    </row>
    <row r="132" spans="2:13" x14ac:dyDescent="0.25">
      <c r="B132">
        <v>0.91000000000000103</v>
      </c>
      <c r="C132">
        <f t="shared" si="7"/>
        <v>0.82000000000000206</v>
      </c>
      <c r="D132">
        <f t="shared" si="8"/>
        <v>3.1416248517535115</v>
      </c>
      <c r="E132">
        <f t="shared" si="9"/>
        <v>-24.999867987527978</v>
      </c>
      <c r="F132">
        <f t="shared" si="10"/>
        <v>-8.1999999986028076</v>
      </c>
      <c r="K132">
        <f t="shared" si="11"/>
        <v>3.1416248517535115</v>
      </c>
      <c r="L132">
        <f t="shared" si="12"/>
        <v>25.000131986569613</v>
      </c>
      <c r="M132">
        <f t="shared" si="13"/>
        <v>-8.198390090417174</v>
      </c>
    </row>
    <row r="133" spans="2:13" x14ac:dyDescent="0.25">
      <c r="B133">
        <v>0.92000000000000104</v>
      </c>
      <c r="C133">
        <f t="shared" si="7"/>
        <v>0.84000000000000208</v>
      </c>
      <c r="D133">
        <f t="shared" si="8"/>
        <v>3.1416256370745774</v>
      </c>
      <c r="E133">
        <f t="shared" si="9"/>
        <v>-24.999861469375901</v>
      </c>
      <c r="F133">
        <f t="shared" si="10"/>
        <v>-8.3999999984095552</v>
      </c>
      <c r="K133">
        <f t="shared" si="11"/>
        <v>3.1416256370745774</v>
      </c>
      <c r="L133">
        <f t="shared" si="12"/>
        <v>25.000138503441121</v>
      </c>
      <c r="M133">
        <f t="shared" si="13"/>
        <v>-8.3983508241706453</v>
      </c>
    </row>
    <row r="134" spans="2:13" x14ac:dyDescent="0.25">
      <c r="B134">
        <v>0.93000000000000105</v>
      </c>
      <c r="C134">
        <f t="shared" si="7"/>
        <v>0.8600000000000021</v>
      </c>
      <c r="D134">
        <f t="shared" si="8"/>
        <v>3.1416264223956438</v>
      </c>
      <c r="E134">
        <f t="shared" si="9"/>
        <v>-24.999854794121347</v>
      </c>
      <c r="F134">
        <f t="shared" si="10"/>
        <v>-8.5999999983242201</v>
      </c>
      <c r="K134">
        <f t="shared" si="11"/>
        <v>3.1416264223956438</v>
      </c>
      <c r="L134">
        <f t="shared" si="12"/>
        <v>25.000145177356899</v>
      </c>
      <c r="M134">
        <f t="shared" si="13"/>
        <v>-8.5983115580320124</v>
      </c>
    </row>
    <row r="135" spans="2:13" x14ac:dyDescent="0.25">
      <c r="B135">
        <v>0.94000000000000095</v>
      </c>
      <c r="C135">
        <f t="shared" si="7"/>
        <v>0.88000000000000189</v>
      </c>
      <c r="D135">
        <f t="shared" si="8"/>
        <v>3.1416272077167102</v>
      </c>
      <c r="E135">
        <f t="shared" si="9"/>
        <v>-24.999847961822525</v>
      </c>
      <c r="F135">
        <f t="shared" si="10"/>
        <v>-8.7999999982335826</v>
      </c>
      <c r="K135">
        <f t="shared" si="11"/>
        <v>3.1416272077167102</v>
      </c>
      <c r="L135">
        <f t="shared" si="12"/>
        <v>25.000152008316945</v>
      </c>
      <c r="M135">
        <f t="shared" si="13"/>
        <v>-8.7982722918880771</v>
      </c>
    </row>
    <row r="136" spans="2:13" x14ac:dyDescent="0.25">
      <c r="B136">
        <v>0.95000000000000095</v>
      </c>
      <c r="C136">
        <f t="shared" si="7"/>
        <v>0.90000000000000191</v>
      </c>
      <c r="D136">
        <f t="shared" si="8"/>
        <v>3.1416279930377766</v>
      </c>
      <c r="E136">
        <f t="shared" si="9"/>
        <v>-24.999840972479433</v>
      </c>
      <c r="F136">
        <f t="shared" si="10"/>
        <v>-8.9999999981375147</v>
      </c>
      <c r="K136">
        <f t="shared" si="11"/>
        <v>3.1416279930377766</v>
      </c>
      <c r="L136">
        <f t="shared" si="12"/>
        <v>25.000158996292157</v>
      </c>
      <c r="M136">
        <f t="shared" si="13"/>
        <v>-8.9982330257387133</v>
      </c>
    </row>
    <row r="137" spans="2:13" x14ac:dyDescent="0.25">
      <c r="B137">
        <v>0.96000000000000096</v>
      </c>
      <c r="C137">
        <f t="shared" si="7"/>
        <v>0.92000000000000193</v>
      </c>
      <c r="D137">
        <f t="shared" si="8"/>
        <v>3.1416287783588426</v>
      </c>
      <c r="E137">
        <f t="shared" si="9"/>
        <v>-24.999833826062968</v>
      </c>
      <c r="F137">
        <f t="shared" si="10"/>
        <v>-9.1999999979228004</v>
      </c>
      <c r="K137">
        <f t="shared" si="11"/>
        <v>3.1416287783588426</v>
      </c>
      <c r="L137">
        <f t="shared" si="12"/>
        <v>25.000166141311638</v>
      </c>
      <c r="M137">
        <f t="shared" si="13"/>
        <v>-9.1981937594707279</v>
      </c>
    </row>
    <row r="138" spans="2:13" x14ac:dyDescent="0.25">
      <c r="B138">
        <v>0.97000000000000097</v>
      </c>
      <c r="C138">
        <f t="shared" si="7"/>
        <v>0.94000000000000195</v>
      </c>
      <c r="D138">
        <f t="shared" si="8"/>
        <v>3.141629563679909</v>
      </c>
      <c r="E138">
        <f t="shared" si="9"/>
        <v>-24.99982652257313</v>
      </c>
      <c r="F138">
        <f t="shared" si="10"/>
        <v>-9.3999999978155095</v>
      </c>
      <c r="K138">
        <f t="shared" si="11"/>
        <v>3.141629563679909</v>
      </c>
      <c r="L138">
        <f t="shared" si="12"/>
        <v>25.000173443346284</v>
      </c>
      <c r="M138">
        <f t="shared" si="13"/>
        <v>-9.3981544933101429</v>
      </c>
    </row>
    <row r="139" spans="2:13" x14ac:dyDescent="0.25">
      <c r="B139">
        <v>0.98000000000000098</v>
      </c>
      <c r="C139">
        <f t="shared" si="7"/>
        <v>0.96000000000000196</v>
      </c>
      <c r="D139">
        <f t="shared" si="8"/>
        <v>3.1416303490009754</v>
      </c>
      <c r="E139">
        <f t="shared" si="9"/>
        <v>-24.999819062039023</v>
      </c>
      <c r="F139">
        <f t="shared" si="10"/>
        <v>-9.5999999977024224</v>
      </c>
      <c r="K139">
        <f t="shared" si="11"/>
        <v>3.1416303490009754</v>
      </c>
      <c r="L139">
        <f t="shared" si="12"/>
        <v>25.000180902454304</v>
      </c>
      <c r="M139">
        <f t="shared" si="13"/>
        <v>-9.5981152271437633</v>
      </c>
    </row>
    <row r="140" spans="2:13" x14ac:dyDescent="0.25">
      <c r="B140">
        <v>0.99000000000000099</v>
      </c>
      <c r="C140">
        <f t="shared" si="7"/>
        <v>0.98000000000000198</v>
      </c>
      <c r="D140">
        <f t="shared" si="8"/>
        <v>3.1416311343220418</v>
      </c>
      <c r="E140">
        <f t="shared" si="9"/>
        <v>-24.99981144440244</v>
      </c>
      <c r="F140">
        <f t="shared" si="10"/>
        <v>-9.7999999975834147</v>
      </c>
      <c r="K140">
        <f t="shared" si="11"/>
        <v>3.1416311343220418</v>
      </c>
      <c r="L140">
        <f t="shared" si="12"/>
        <v>25.000188518577488</v>
      </c>
      <c r="M140">
        <f t="shared" si="13"/>
        <v>-9.7980759609714632</v>
      </c>
    </row>
    <row r="141" spans="2:13" x14ac:dyDescent="0.25">
      <c r="B141">
        <v>1</v>
      </c>
      <c r="C141">
        <f t="shared" si="7"/>
        <v>1</v>
      </c>
      <c r="D141">
        <f t="shared" si="8"/>
        <v>3.1416319196431077</v>
      </c>
      <c r="E141">
        <f t="shared" si="9"/>
        <v>-24.99980366975069</v>
      </c>
      <c r="F141">
        <f t="shared" si="10"/>
        <v>-9.9999999973452649</v>
      </c>
      <c r="K141">
        <f t="shared" si="11"/>
        <v>3.1416319196431077</v>
      </c>
      <c r="L141">
        <f t="shared" si="12"/>
        <v>25.000196291715838</v>
      </c>
      <c r="M141">
        <f>$K$36*SIN(K141)</f>
        <v>-9.9980366946800459</v>
      </c>
    </row>
  </sheetData>
  <mergeCells count="52">
    <mergeCell ref="B16:C16"/>
    <mergeCell ref="O36:S36"/>
    <mergeCell ref="U36:Y36"/>
    <mergeCell ref="O37:P37"/>
    <mergeCell ref="R37:S37"/>
    <mergeCell ref="U37:V37"/>
    <mergeCell ref="X37:Y37"/>
    <mergeCell ref="B33:C33"/>
    <mergeCell ref="D33:F33"/>
    <mergeCell ref="I33:J33"/>
    <mergeCell ref="K33:M33"/>
    <mergeCell ref="O33:P33"/>
    <mergeCell ref="Q33:S33"/>
    <mergeCell ref="U33:V33"/>
    <mergeCell ref="W33:Y33"/>
    <mergeCell ref="B34:C34"/>
    <mergeCell ref="D34:F34"/>
    <mergeCell ref="I34:J34"/>
    <mergeCell ref="K34:M34"/>
    <mergeCell ref="O34:P34"/>
    <mergeCell ref="Q34:S34"/>
    <mergeCell ref="U34:V34"/>
    <mergeCell ref="W34:Y34"/>
    <mergeCell ref="B10:C10"/>
    <mergeCell ref="B15:C15"/>
    <mergeCell ref="B31:F31"/>
    <mergeCell ref="I31:M31"/>
    <mergeCell ref="O31:S31"/>
    <mergeCell ref="U31:Y31"/>
    <mergeCell ref="B32:C32"/>
    <mergeCell ref="D32:F32"/>
    <mergeCell ref="I32:J32"/>
    <mergeCell ref="K32:M32"/>
    <mergeCell ref="O32:P32"/>
    <mergeCell ref="Q32:S32"/>
    <mergeCell ref="U32:V32"/>
    <mergeCell ref="W32:Y32"/>
    <mergeCell ref="D10:G10"/>
    <mergeCell ref="B7:C7"/>
    <mergeCell ref="B8:C8"/>
    <mergeCell ref="B9:C9"/>
    <mergeCell ref="D9:G9"/>
    <mergeCell ref="D8:G8"/>
    <mergeCell ref="D7:G7"/>
    <mergeCell ref="B2:C2"/>
    <mergeCell ref="D2:G2"/>
    <mergeCell ref="B3:C3"/>
    <mergeCell ref="D3:G3"/>
    <mergeCell ref="B5:C5"/>
    <mergeCell ref="B6:C6"/>
    <mergeCell ref="D6:G6"/>
    <mergeCell ref="D5:G5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"/>
  <sheetViews>
    <sheetView tabSelected="1" zoomScale="85" zoomScaleNormal="85" workbookViewId="0">
      <selection activeCell="D3" sqref="D3:E3"/>
    </sheetView>
  </sheetViews>
  <sheetFormatPr defaultColWidth="11.5703125" defaultRowHeight="15" x14ac:dyDescent="0.25"/>
  <cols>
    <col min="1" max="1" width="3" customWidth="1"/>
    <col min="3" max="3" width="11.7109375" bestFit="1" customWidth="1"/>
    <col min="4" max="4" width="12.28515625" bestFit="1" customWidth="1"/>
    <col min="5" max="6" width="11.7109375" bestFit="1" customWidth="1"/>
    <col min="7" max="7" width="12.28515625" bestFit="1" customWidth="1"/>
    <col min="8" max="9" width="11.7109375" bestFit="1" customWidth="1"/>
    <col min="10" max="11" width="12.28515625" bestFit="1" customWidth="1"/>
    <col min="12" max="13" width="11.7109375" bestFit="1" customWidth="1"/>
    <col min="14" max="14" width="12.28515625" bestFit="1" customWidth="1"/>
    <col min="15" max="20" width="11.7109375" bestFit="1" customWidth="1"/>
  </cols>
  <sheetData>
    <row r="1" spans="1:28" ht="15.75" thickBot="1" x14ac:dyDescent="0.3">
      <c r="A1" s="105">
        <v>0</v>
      </c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</row>
    <row r="2" spans="1:28" x14ac:dyDescent="0.25">
      <c r="B2" s="118" t="s">
        <v>73</v>
      </c>
      <c r="C2" s="119"/>
      <c r="D2" s="120">
        <v>1.9999</v>
      </c>
      <c r="E2" s="121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64"/>
    </row>
    <row r="3" spans="1:28" ht="15.75" thickBot="1" x14ac:dyDescent="0.3">
      <c r="B3" s="122" t="s">
        <v>74</v>
      </c>
      <c r="C3" s="123"/>
      <c r="D3" s="124">
        <v>20</v>
      </c>
      <c r="E3" s="125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4"/>
      <c r="AB3" s="164"/>
    </row>
    <row r="4" spans="1:28" ht="15.75" thickBot="1" x14ac:dyDescent="0.3"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</row>
    <row r="5" spans="1:28" ht="15.75" thickBot="1" x14ac:dyDescent="0.3">
      <c r="B5" s="129" t="s">
        <v>82</v>
      </c>
      <c r="C5" s="130"/>
      <c r="D5" s="130"/>
      <c r="E5" s="130"/>
      <c r="F5" s="130"/>
      <c r="G5" s="130"/>
      <c r="H5" s="130"/>
      <c r="I5" s="130"/>
      <c r="J5" s="130"/>
      <c r="K5" s="130"/>
      <c r="L5" s="130"/>
      <c r="M5" s="131"/>
      <c r="N5" s="117"/>
      <c r="O5" s="102"/>
      <c r="P5" s="102"/>
      <c r="Q5" s="102"/>
      <c r="R5" s="102"/>
      <c r="S5" s="164"/>
      <c r="T5" s="164"/>
      <c r="U5" s="164"/>
      <c r="V5" s="164"/>
      <c r="W5" s="164"/>
      <c r="X5" s="164"/>
      <c r="Y5" s="164"/>
      <c r="Z5" s="164"/>
      <c r="AA5" s="164"/>
      <c r="AB5" s="164"/>
    </row>
    <row r="6" spans="1:28" x14ac:dyDescent="0.25">
      <c r="B6" s="132" t="s">
        <v>76</v>
      </c>
      <c r="C6" s="133"/>
      <c r="D6" s="132" t="s">
        <v>77</v>
      </c>
      <c r="E6" s="133"/>
      <c r="F6" s="132" t="s">
        <v>78</v>
      </c>
      <c r="G6" s="133"/>
      <c r="H6" s="132" t="s">
        <v>79</v>
      </c>
      <c r="I6" s="133"/>
      <c r="J6" s="132" t="s">
        <v>80</v>
      </c>
      <c r="K6" s="133"/>
      <c r="L6" s="132" t="s">
        <v>81</v>
      </c>
      <c r="M6" s="133"/>
      <c r="O6" s="164"/>
      <c r="P6" s="164"/>
      <c r="Q6" s="164"/>
      <c r="R6" s="164"/>
      <c r="S6" s="164"/>
      <c r="T6" s="164"/>
      <c r="U6" s="164"/>
      <c r="V6" s="164"/>
      <c r="W6" s="164"/>
      <c r="X6" s="164"/>
      <c r="Y6" s="164"/>
      <c r="Z6" s="164"/>
      <c r="AA6" s="164"/>
      <c r="AB6" s="164"/>
    </row>
    <row r="7" spans="1:28" x14ac:dyDescent="0.25">
      <c r="B7" s="127" t="s">
        <v>35</v>
      </c>
      <c r="C7" s="94">
        <v>-20</v>
      </c>
      <c r="D7" s="127" t="s">
        <v>35</v>
      </c>
      <c r="E7" s="94">
        <v>-35</v>
      </c>
      <c r="F7" s="127" t="s">
        <v>35</v>
      </c>
      <c r="G7" s="94">
        <v>-20</v>
      </c>
      <c r="H7" s="127" t="s">
        <v>35</v>
      </c>
      <c r="I7" s="94">
        <v>20</v>
      </c>
      <c r="J7" s="127" t="s">
        <v>35</v>
      </c>
      <c r="K7" s="94">
        <v>35</v>
      </c>
      <c r="L7" s="127" t="s">
        <v>35</v>
      </c>
      <c r="M7" s="94">
        <v>20</v>
      </c>
      <c r="O7" s="164"/>
      <c r="P7" s="70"/>
      <c r="Q7" s="144"/>
      <c r="R7" s="70"/>
      <c r="S7" s="144"/>
      <c r="T7" s="70"/>
      <c r="U7" s="144"/>
      <c r="V7" s="70"/>
      <c r="W7" s="144"/>
      <c r="X7" s="70"/>
      <c r="Y7" s="144"/>
      <c r="Z7" s="70"/>
      <c r="AA7" s="144"/>
      <c r="AB7" s="164"/>
    </row>
    <row r="8" spans="1:28" x14ac:dyDescent="0.25">
      <c r="B8" s="127" t="s">
        <v>36</v>
      </c>
      <c r="C8" s="94">
        <v>0</v>
      </c>
      <c r="D8" s="127" t="s">
        <v>36</v>
      </c>
      <c r="E8" s="94">
        <v>0</v>
      </c>
      <c r="F8" s="127" t="s">
        <v>36</v>
      </c>
      <c r="G8" s="94">
        <v>0</v>
      </c>
      <c r="H8" s="127" t="s">
        <v>36</v>
      </c>
      <c r="I8" s="94">
        <v>0</v>
      </c>
      <c r="J8" s="127" t="s">
        <v>36</v>
      </c>
      <c r="K8" s="94">
        <v>0</v>
      </c>
      <c r="L8" s="127" t="s">
        <v>36</v>
      </c>
      <c r="M8" s="94">
        <v>0</v>
      </c>
      <c r="O8" s="164"/>
      <c r="P8" s="70"/>
      <c r="Q8" s="144"/>
      <c r="R8" s="70"/>
      <c r="S8" s="144"/>
      <c r="T8" s="70"/>
      <c r="U8" s="144"/>
      <c r="V8" s="70"/>
      <c r="W8" s="144"/>
      <c r="X8" s="70"/>
      <c r="Y8" s="144"/>
      <c r="Z8" s="70"/>
      <c r="AA8" s="144"/>
      <c r="AB8" s="164"/>
    </row>
    <row r="9" spans="1:28" ht="15.75" thickBot="1" x14ac:dyDescent="0.3">
      <c r="B9" s="128" t="s">
        <v>42</v>
      </c>
      <c r="C9" s="96">
        <v>20</v>
      </c>
      <c r="D9" s="128" t="s">
        <v>42</v>
      </c>
      <c r="E9" s="96">
        <v>0</v>
      </c>
      <c r="F9" s="128" t="s">
        <v>42</v>
      </c>
      <c r="G9" s="96">
        <v>-20</v>
      </c>
      <c r="H9" s="128" t="s">
        <v>42</v>
      </c>
      <c r="I9" s="96">
        <v>-20</v>
      </c>
      <c r="J9" s="128" t="s">
        <v>42</v>
      </c>
      <c r="K9" s="96">
        <v>0</v>
      </c>
      <c r="L9" s="128" t="s">
        <v>42</v>
      </c>
      <c r="M9" s="96">
        <v>20</v>
      </c>
      <c r="O9" s="164"/>
      <c r="P9" s="70"/>
      <c r="Q9" s="144"/>
      <c r="R9" s="70"/>
      <c r="S9" s="144"/>
      <c r="T9" s="70"/>
      <c r="U9" s="144"/>
      <c r="V9" s="70"/>
      <c r="W9" s="144"/>
      <c r="X9" s="70"/>
      <c r="Y9" s="144"/>
      <c r="Z9" s="70"/>
      <c r="AA9" s="144"/>
      <c r="AB9" s="164"/>
    </row>
    <row r="10" spans="1:28" ht="15.75" thickBot="1" x14ac:dyDescent="0.3">
      <c r="G10" s="105"/>
      <c r="O10" s="164"/>
      <c r="P10" s="164"/>
      <c r="Q10" s="164"/>
      <c r="R10" s="164"/>
      <c r="S10" s="164"/>
      <c r="T10" s="164"/>
      <c r="U10" s="164"/>
      <c r="V10" s="164"/>
      <c r="W10" s="164"/>
      <c r="X10" s="164"/>
      <c r="Y10" s="164"/>
      <c r="Z10" s="164"/>
      <c r="AA10" s="164"/>
      <c r="AB10" s="164"/>
    </row>
    <row r="11" spans="1:28" ht="15.75" thickBot="1" x14ac:dyDescent="0.3">
      <c r="B11" s="146" t="s">
        <v>75</v>
      </c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48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</row>
    <row r="12" spans="1:28" x14ac:dyDescent="0.25">
      <c r="B12" s="187" t="s">
        <v>84</v>
      </c>
      <c r="C12" s="188"/>
      <c r="D12" s="188"/>
      <c r="E12" s="189">
        <f>TAN((2 - D2) * PI() / 4) * D3</f>
        <v>1.5707963300245439E-3</v>
      </c>
      <c r="F12" s="190"/>
      <c r="G12" s="155" t="s">
        <v>83</v>
      </c>
      <c r="H12" s="156"/>
      <c r="I12" s="156"/>
      <c r="J12" s="156"/>
      <c r="K12" s="156"/>
      <c r="L12" s="156"/>
      <c r="M12" s="157"/>
      <c r="O12" s="164"/>
      <c r="P12" s="164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</row>
    <row r="13" spans="1:28" ht="15" customHeight="1" x14ac:dyDescent="0.25">
      <c r="B13" s="135" t="s">
        <v>100</v>
      </c>
      <c r="C13" s="134"/>
      <c r="D13" s="134"/>
      <c r="E13" s="126">
        <f>SQRT((E12-C7)^2+C9^2)</f>
        <v>28.285381990006819</v>
      </c>
      <c r="F13" s="143"/>
      <c r="G13" s="149" t="s">
        <v>107</v>
      </c>
      <c r="H13" s="150"/>
      <c r="I13" s="150"/>
      <c r="J13" s="150"/>
      <c r="K13" s="150"/>
      <c r="L13" s="150"/>
      <c r="M13" s="151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</row>
    <row r="14" spans="1:28" x14ac:dyDescent="0.25">
      <c r="B14" s="135" t="s">
        <v>101</v>
      </c>
      <c r="C14" s="134"/>
      <c r="D14" s="134"/>
      <c r="E14" s="126">
        <f>SQRT((E12-E7)^2+E9^2)</f>
        <v>35.001570796330022</v>
      </c>
      <c r="F14" s="143"/>
      <c r="G14" s="149"/>
      <c r="H14" s="150"/>
      <c r="I14" s="150"/>
      <c r="J14" s="150"/>
      <c r="K14" s="150"/>
      <c r="L14" s="150"/>
      <c r="M14" s="151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</row>
    <row r="15" spans="1:28" x14ac:dyDescent="0.25">
      <c r="B15" s="135" t="s">
        <v>102</v>
      </c>
      <c r="C15" s="134"/>
      <c r="D15" s="134"/>
      <c r="E15" s="126">
        <f>SQRT((E12-G7)^2+G9^2)</f>
        <v>28.285381990006819</v>
      </c>
      <c r="F15" s="143"/>
      <c r="G15" s="149"/>
      <c r="H15" s="150"/>
      <c r="I15" s="150"/>
      <c r="J15" s="150"/>
      <c r="K15" s="150"/>
      <c r="L15" s="150"/>
      <c r="M15" s="151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4"/>
      <c r="AA15" s="164"/>
      <c r="AB15" s="164"/>
    </row>
    <row r="16" spans="1:28" x14ac:dyDescent="0.25">
      <c r="B16" s="135" t="s">
        <v>103</v>
      </c>
      <c r="C16" s="134"/>
      <c r="D16" s="134"/>
      <c r="E16" s="126">
        <f>SQRT((E12-I7)^2+I9^2)</f>
        <v>28.283160548534884</v>
      </c>
      <c r="F16" s="143"/>
      <c r="G16" s="149"/>
      <c r="H16" s="150"/>
      <c r="I16" s="150"/>
      <c r="J16" s="150"/>
      <c r="K16" s="150"/>
      <c r="L16" s="150"/>
      <c r="M16" s="151"/>
    </row>
    <row r="17" spans="2:20" x14ac:dyDescent="0.25">
      <c r="B17" s="135" t="s">
        <v>104</v>
      </c>
      <c r="C17" s="134"/>
      <c r="D17" s="134"/>
      <c r="E17" s="126">
        <f>SQRT((E12-K7)^2+K9^2)</f>
        <v>34.998429203669978</v>
      </c>
      <c r="F17" s="143"/>
      <c r="G17" s="149"/>
      <c r="H17" s="150"/>
      <c r="I17" s="150"/>
      <c r="J17" s="150"/>
      <c r="K17" s="150"/>
      <c r="L17" s="150"/>
      <c r="M17" s="151"/>
    </row>
    <row r="18" spans="2:20" x14ac:dyDescent="0.25">
      <c r="B18" s="135" t="s">
        <v>105</v>
      </c>
      <c r="C18" s="134"/>
      <c r="D18" s="134"/>
      <c r="E18" s="126">
        <f>SQRT((E12-M7)^2+M9^2)</f>
        <v>28.283160548534884</v>
      </c>
      <c r="F18" s="143"/>
      <c r="G18" s="149"/>
      <c r="H18" s="150"/>
      <c r="I18" s="150"/>
      <c r="J18" s="150"/>
      <c r="K18" s="150"/>
      <c r="L18" s="150"/>
      <c r="M18" s="151"/>
    </row>
    <row r="19" spans="2:20" x14ac:dyDescent="0.25">
      <c r="B19" s="135" t="s">
        <v>93</v>
      </c>
      <c r="C19" s="134"/>
      <c r="D19" s="134"/>
      <c r="E19" s="93">
        <f>ATAN2(-(E12-C7), C9)</f>
        <v>2.3562337585585102</v>
      </c>
      <c r="F19" s="142">
        <f>DEGREES(E19)</f>
        <v>135.00224991164964</v>
      </c>
      <c r="G19" s="152" t="s">
        <v>108</v>
      </c>
      <c r="H19" s="136"/>
      <c r="I19" s="136"/>
      <c r="J19" s="136"/>
      <c r="K19" s="136"/>
      <c r="L19" s="136"/>
      <c r="M19" s="137"/>
    </row>
    <row r="20" spans="2:20" x14ac:dyDescent="0.25">
      <c r="B20" s="135" t="s">
        <v>94</v>
      </c>
      <c r="C20" s="134"/>
      <c r="D20" s="134"/>
      <c r="E20" s="93">
        <f>ATAN2(-(E12-E7), E9)</f>
        <v>3.1415926535897931</v>
      </c>
      <c r="F20" s="142">
        <f>DEGREES(E20)</f>
        <v>180</v>
      </c>
      <c r="G20" s="153"/>
      <c r="H20" s="138"/>
      <c r="I20" s="138"/>
      <c r="J20" s="138"/>
      <c r="K20" s="138"/>
      <c r="L20" s="138"/>
      <c r="M20" s="139"/>
    </row>
    <row r="21" spans="2:20" x14ac:dyDescent="0.25">
      <c r="B21" s="135" t="s">
        <v>95</v>
      </c>
      <c r="C21" s="134"/>
      <c r="D21" s="134"/>
      <c r="E21" s="93">
        <f>ATAN2(-(E12-G7), G9)</f>
        <v>-2.3562337585585102</v>
      </c>
      <c r="F21" s="142">
        <f>DEGREES(E21)</f>
        <v>-135.00224991164964</v>
      </c>
      <c r="G21" s="153"/>
      <c r="H21" s="138"/>
      <c r="I21" s="138"/>
      <c r="J21" s="138"/>
      <c r="K21" s="138"/>
      <c r="L21" s="138"/>
      <c r="M21" s="139"/>
    </row>
    <row r="22" spans="2:20" x14ac:dyDescent="0.25">
      <c r="B22" s="135" t="s">
        <v>96</v>
      </c>
      <c r="C22" s="134"/>
      <c r="D22" s="134"/>
      <c r="E22" s="93">
        <f>ATAN2(-(E12-I7), I9)</f>
        <v>-0.78543743484786499</v>
      </c>
      <c r="F22" s="142">
        <f>DEGREES(E22)</f>
        <v>-45.002250088364235</v>
      </c>
      <c r="G22" s="153"/>
      <c r="H22" s="138"/>
      <c r="I22" s="138"/>
      <c r="J22" s="138"/>
      <c r="K22" s="138"/>
      <c r="L22" s="138"/>
      <c r="M22" s="139"/>
    </row>
    <row r="23" spans="2:20" x14ac:dyDescent="0.25">
      <c r="B23" s="135" t="s">
        <v>97</v>
      </c>
      <c r="C23" s="134"/>
      <c r="D23" s="134"/>
      <c r="E23" s="93">
        <f>ATAN2(-(E12-K7), K9)</f>
        <v>0</v>
      </c>
      <c r="F23" s="142">
        <f>DEGREES(E23)</f>
        <v>0</v>
      </c>
      <c r="G23" s="153"/>
      <c r="H23" s="138"/>
      <c r="I23" s="138"/>
      <c r="J23" s="138"/>
      <c r="K23" s="138"/>
      <c r="L23" s="138"/>
      <c r="M23" s="139"/>
    </row>
    <row r="24" spans="2:20" x14ac:dyDescent="0.25">
      <c r="B24" s="135" t="s">
        <v>98</v>
      </c>
      <c r="C24" s="134"/>
      <c r="D24" s="134"/>
      <c r="E24" s="93">
        <f>ATAN2(-(E12-M7), M9)</f>
        <v>0.78543743484786499</v>
      </c>
      <c r="F24" s="142">
        <f>DEGREES(E24)</f>
        <v>45.002250088364235</v>
      </c>
      <c r="G24" s="154"/>
      <c r="H24" s="140"/>
      <c r="I24" s="140"/>
      <c r="J24" s="140"/>
      <c r="K24" s="140"/>
      <c r="L24" s="140"/>
      <c r="M24" s="141"/>
    </row>
    <row r="25" spans="2:20" x14ac:dyDescent="0.25">
      <c r="B25" s="191" t="s">
        <v>58</v>
      </c>
      <c r="C25" s="192"/>
      <c r="D25" s="192"/>
      <c r="E25" s="193">
        <f>MAX(E13:F18)</f>
        <v>35.001570796330022</v>
      </c>
      <c r="F25" s="194"/>
      <c r="G25" s="158"/>
      <c r="H25" s="159"/>
      <c r="I25" s="159"/>
      <c r="J25" s="159"/>
      <c r="K25" s="159"/>
      <c r="L25" s="159"/>
      <c r="M25" s="160"/>
    </row>
    <row r="26" spans="2:20" ht="15.75" thickBot="1" x14ac:dyDescent="0.3">
      <c r="B26" s="195" t="s">
        <v>85</v>
      </c>
      <c r="C26" s="196"/>
      <c r="D26" s="196"/>
      <c r="E26" s="197">
        <f>SIGN(E12) * D3 / E25</f>
        <v>0.5714029269251264</v>
      </c>
      <c r="F26" s="198">
        <f>ABS(E26)</f>
        <v>0.5714029269251264</v>
      </c>
      <c r="G26" s="161" t="s">
        <v>86</v>
      </c>
      <c r="H26" s="162"/>
      <c r="I26" s="162"/>
      <c r="J26" s="162"/>
      <c r="K26" s="162"/>
      <c r="L26" s="162"/>
      <c r="M26" s="163"/>
    </row>
    <row r="29" spans="2:20" ht="15.75" thickBot="1" x14ac:dyDescent="0.3">
      <c r="B29" s="199" t="s">
        <v>109</v>
      </c>
      <c r="C29" s="199"/>
      <c r="D29" s="199"/>
      <c r="E29" s="199"/>
      <c r="F29" s="199"/>
      <c r="G29" s="199"/>
      <c r="H29" s="199"/>
      <c r="I29" s="199"/>
      <c r="J29" s="199"/>
      <c r="K29" s="199"/>
      <c r="L29" s="199"/>
      <c r="M29" s="199"/>
      <c r="N29" s="199"/>
      <c r="O29" s="199"/>
      <c r="P29" s="199"/>
      <c r="Q29" s="199"/>
      <c r="R29" s="199"/>
      <c r="S29" s="199"/>
      <c r="T29" s="199"/>
    </row>
    <row r="30" spans="2:20" x14ac:dyDescent="0.25">
      <c r="B30" s="165" t="s">
        <v>106</v>
      </c>
      <c r="C30" s="169" t="s">
        <v>87</v>
      </c>
      <c r="D30" s="170"/>
      <c r="E30" s="171"/>
      <c r="F30" s="178" t="s">
        <v>88</v>
      </c>
      <c r="G30" s="179"/>
      <c r="H30" s="180"/>
      <c r="I30" s="169" t="s">
        <v>89</v>
      </c>
      <c r="J30" s="170"/>
      <c r="K30" s="171"/>
      <c r="L30" s="178" t="s">
        <v>90</v>
      </c>
      <c r="M30" s="179"/>
      <c r="N30" s="180"/>
      <c r="O30" s="169" t="s">
        <v>91</v>
      </c>
      <c r="P30" s="170"/>
      <c r="Q30" s="171"/>
      <c r="R30" s="178" t="s">
        <v>92</v>
      </c>
      <c r="S30" s="179"/>
      <c r="T30" s="180"/>
    </row>
    <row r="31" spans="2:20" ht="15.75" thickBot="1" x14ac:dyDescent="0.3">
      <c r="B31" s="166"/>
      <c r="C31" s="172" t="s">
        <v>99</v>
      </c>
      <c r="D31" s="173" t="s">
        <v>33</v>
      </c>
      <c r="E31" s="174" t="s">
        <v>40</v>
      </c>
      <c r="F31" s="181" t="s">
        <v>99</v>
      </c>
      <c r="G31" s="182" t="s">
        <v>33</v>
      </c>
      <c r="H31" s="183" t="s">
        <v>40</v>
      </c>
      <c r="I31" s="172" t="s">
        <v>99</v>
      </c>
      <c r="J31" s="173" t="s">
        <v>33</v>
      </c>
      <c r="K31" s="174" t="s">
        <v>40</v>
      </c>
      <c r="L31" s="181" t="s">
        <v>99</v>
      </c>
      <c r="M31" s="182" t="s">
        <v>33</v>
      </c>
      <c r="N31" s="183" t="s">
        <v>40</v>
      </c>
      <c r="O31" s="172" t="s">
        <v>99</v>
      </c>
      <c r="P31" s="173" t="s">
        <v>33</v>
      </c>
      <c r="Q31" s="174" t="s">
        <v>40</v>
      </c>
      <c r="R31" s="181" t="s">
        <v>99</v>
      </c>
      <c r="S31" s="182" t="s">
        <v>33</v>
      </c>
      <c r="T31" s="183" t="s">
        <v>40</v>
      </c>
    </row>
    <row r="32" spans="2:20" x14ac:dyDescent="0.25">
      <c r="B32" s="204">
        <v>0</v>
      </c>
      <c r="C32" s="205">
        <f>($B32-0.5) * $E$26 + $E$19</f>
        <v>2.0705322950959468</v>
      </c>
      <c r="D32" s="206">
        <f>$E$12+$E$13*COS(C32)</f>
        <v>-13.552609231287864</v>
      </c>
      <c r="E32" s="207">
        <f>$E$13*SIN(C32)</f>
        <v>24.826337589332955</v>
      </c>
      <c r="F32" s="208">
        <f>($B32 - 0.5) * $E$26 + $E$20</f>
        <v>2.8558911901272301</v>
      </c>
      <c r="G32" s="209">
        <f>$E$12+$E$14*COS(F32)</f>
        <v>-33.58118314776253</v>
      </c>
      <c r="H32" s="210">
        <f>$E$14*SIN(F32)</f>
        <v>9.8645119362814189</v>
      </c>
      <c r="I32" s="205">
        <f>($B32 - 0.5) * $E$26 + $E$21</f>
        <v>-2.6419352220210737</v>
      </c>
      <c r="J32" s="206">
        <f>$E$12+$E$15*COS(I32)</f>
        <v>-24.825831217445973</v>
      </c>
      <c r="K32" s="207">
        <f>$E$15*SIN(I32)</f>
        <v>-13.552230206388673</v>
      </c>
      <c r="L32" s="208">
        <f xml:space="preserve"> ($B32 - 0.5) * $E$26 + $E$22</f>
        <v>-1.0711388983104282</v>
      </c>
      <c r="M32" s="209">
        <f>$E$12+$E$16*COS(L32)</f>
        <v>13.552736578275663</v>
      </c>
      <c r="N32" s="210">
        <f>$E$16*SIN(L32)</f>
        <v>-24.825452192546781</v>
      </c>
      <c r="O32" s="205">
        <f>($B32 - 0.5) * $E$26 + $E$23</f>
        <v>-0.2857014634625632</v>
      </c>
      <c r="P32" s="206">
        <f>$E$12+$E$17*COS(O32)</f>
        <v>33.581310494750326</v>
      </c>
      <c r="Q32" s="207">
        <f>$E$17*SIN(O32)</f>
        <v>-9.8636265394952538</v>
      </c>
      <c r="R32" s="208">
        <f>($B32 - 0.5) * $E$26 + $E$24</f>
        <v>0.49973597138530179</v>
      </c>
      <c r="S32" s="209">
        <f>$E$12+$E$18*COS(R32)</f>
        <v>24.825958564433762</v>
      </c>
      <c r="T32" s="210">
        <f>$E$18*SIN(R32)</f>
        <v>13.553115603174851</v>
      </c>
    </row>
    <row r="33" spans="2:20" x14ac:dyDescent="0.25">
      <c r="B33" s="168">
        <v>0.05</v>
      </c>
      <c r="C33" s="175">
        <f t="shared" ref="C33:C52" si="0">($B33-0.5) * $E$26 + $E$19</f>
        <v>2.0991024414422035</v>
      </c>
      <c r="D33" s="176">
        <f t="shared" ref="D33:D52" si="1">$E$12+$E$13*COS(C33)</f>
        <v>-14.256273394168016</v>
      </c>
      <c r="E33" s="177">
        <f t="shared" ref="E33:E52" si="2">$E$13*SIN(C33)</f>
        <v>24.429013761510788</v>
      </c>
      <c r="F33" s="184">
        <f t="shared" ref="F33:F52" si="3">($B33 - 0.5) * $E$26 + $E$20</f>
        <v>2.8844613364734863</v>
      </c>
      <c r="G33" s="185">
        <f t="shared" ref="G33:G52" si="4">$E$12+$E$14*COS(F33)</f>
        <v>-33.849270274172284</v>
      </c>
      <c r="H33" s="186">
        <f t="shared" ref="H33:H52" si="5">$E$14*SIN(F33)</f>
        <v>8.9011525675104046</v>
      </c>
      <c r="I33" s="175">
        <f t="shared" ref="I33:I52" si="6">($B33 - 0.5) * $E$26 + $E$21</f>
        <v>-2.613365075674817</v>
      </c>
      <c r="J33" s="176">
        <f t="shared" ref="J33:J52" si="7">$E$12+$E$15*COS(I33)</f>
        <v>-24.42856265433311</v>
      </c>
      <c r="K33" s="177">
        <f t="shared" ref="K33:K52" si="8">$E$15*SIN(I33)</f>
        <v>-14.255925571613801</v>
      </c>
      <c r="L33" s="184">
        <f t="shared" ref="L33:L52" si="9" xml:space="preserve"> ($B33 - 0.5) * $E$26 + $E$22</f>
        <v>-1.042568751964172</v>
      </c>
      <c r="M33" s="185">
        <f t="shared" ref="M33:M52" si="10">$E$12+$E$16*COS(L33)</f>
        <v>14.256376678791474</v>
      </c>
      <c r="N33" s="186">
        <f t="shared" ref="N33:N52" si="11">$E$16*SIN(L33)</f>
        <v>-24.428214831778899</v>
      </c>
      <c r="O33" s="175">
        <f t="shared" ref="O33:O52" si="12">($B33 - 0.5) * $E$26 + $E$23</f>
        <v>-0.25713131711630688</v>
      </c>
      <c r="P33" s="176">
        <f t="shared" ref="P33:P52" si="13">$E$12+$E$17*COS(O33)</f>
        <v>33.849373558795747</v>
      </c>
      <c r="Q33" s="177">
        <f t="shared" ref="Q33:Q52" si="14">$E$17*SIN(O33)</f>
        <v>-8.9003536377785153</v>
      </c>
      <c r="R33" s="184">
        <f t="shared" ref="R33:R52" si="15">($B33 - 0.5) * $E$26 + $E$24</f>
        <v>0.52830611773155811</v>
      </c>
      <c r="S33" s="185">
        <f t="shared" ref="S33:S52" si="16">$E$12+$E$18*COS(R33)</f>
        <v>24.428665938956573</v>
      </c>
      <c r="T33" s="186">
        <f t="shared" ref="T33:T52" si="17">$E$18*SIN(R33)</f>
        <v>14.256724501345689</v>
      </c>
    </row>
    <row r="34" spans="2:20" x14ac:dyDescent="0.25">
      <c r="B34" s="167">
        <v>0.1</v>
      </c>
      <c r="C34" s="175">
        <f t="shared" si="0"/>
        <v>2.1276725877884597</v>
      </c>
      <c r="D34" s="176">
        <f t="shared" si="1"/>
        <v>-14.94830033682395</v>
      </c>
      <c r="E34" s="177">
        <f t="shared" si="2"/>
        <v>24.011751027834091</v>
      </c>
      <c r="F34" s="184">
        <f t="shared" si="3"/>
        <v>2.9130314828197426</v>
      </c>
      <c r="G34" s="185">
        <f t="shared" si="4"/>
        <v>-34.089728420558906</v>
      </c>
      <c r="H34" s="186">
        <f t="shared" si="5"/>
        <v>7.9305280981187476</v>
      </c>
      <c r="I34" s="175">
        <f t="shared" si="6"/>
        <v>-2.5847949293285608</v>
      </c>
      <c r="J34" s="176">
        <f t="shared" si="7"/>
        <v>-24.011354271477963</v>
      </c>
      <c r="K34" s="177">
        <f t="shared" si="8"/>
        <v>-14.94798528258711</v>
      </c>
      <c r="L34" s="184">
        <f t="shared" si="9"/>
        <v>-1.0139986056179155</v>
      </c>
      <c r="M34" s="185">
        <f t="shared" si="10"/>
        <v>14.948382038943242</v>
      </c>
      <c r="N34" s="186">
        <f t="shared" si="11"/>
        <v>-24.011039217241123</v>
      </c>
      <c r="O34" s="175">
        <f t="shared" si="12"/>
        <v>-0.22856117077005056</v>
      </c>
      <c r="P34" s="176">
        <f t="shared" si="13"/>
        <v>34.089810122678202</v>
      </c>
      <c r="Q34" s="177">
        <f t="shared" si="14"/>
        <v>-7.9298162875257772</v>
      </c>
      <c r="R34" s="184">
        <f t="shared" si="15"/>
        <v>0.55687626407781443</v>
      </c>
      <c r="S34" s="185">
        <f t="shared" si="16"/>
        <v>24.011435973597251</v>
      </c>
      <c r="T34" s="186">
        <f t="shared" si="17"/>
        <v>14.948697093180078</v>
      </c>
    </row>
    <row r="35" spans="2:20" x14ac:dyDescent="0.25">
      <c r="B35" s="168">
        <v>0.15</v>
      </c>
      <c r="C35" s="175">
        <f t="shared" si="0"/>
        <v>2.1562427341347159</v>
      </c>
      <c r="D35" s="176">
        <f t="shared" si="1"/>
        <v>-15.628125228428157</v>
      </c>
      <c r="E35" s="177">
        <f t="shared" si="2"/>
        <v>23.574889957203627</v>
      </c>
      <c r="F35" s="184">
        <f t="shared" si="3"/>
        <v>2.9416016291659988</v>
      </c>
      <c r="G35" s="185">
        <f t="shared" si="4"/>
        <v>-34.302361325526448</v>
      </c>
      <c r="H35" s="186">
        <f t="shared" si="5"/>
        <v>6.9534307496060261</v>
      </c>
      <c r="I35" s="175">
        <f t="shared" si="6"/>
        <v>-2.5562247829823046</v>
      </c>
      <c r="J35" s="176">
        <f t="shared" si="7"/>
        <v>-23.574546593420266</v>
      </c>
      <c r="K35" s="177">
        <f t="shared" si="8"/>
        <v>-15.627844481735664</v>
      </c>
      <c r="L35" s="184">
        <f t="shared" si="9"/>
        <v>-0.98542845927165923</v>
      </c>
      <c r="M35" s="185">
        <f t="shared" si="10"/>
        <v>15.628187845519026</v>
      </c>
      <c r="N35" s="186">
        <f t="shared" si="11"/>
        <v>-23.574265846727776</v>
      </c>
      <c r="O35" s="175">
        <f t="shared" si="12"/>
        <v>-0.19999102442379424</v>
      </c>
      <c r="P35" s="176">
        <f t="shared" si="13"/>
        <v>34.302423942617317</v>
      </c>
      <c r="Q35" s="177">
        <f t="shared" si="14"/>
        <v>-6.9528066391301708</v>
      </c>
      <c r="R35" s="184">
        <f t="shared" si="15"/>
        <v>0.58544641042407075</v>
      </c>
      <c r="S35" s="185">
        <f t="shared" si="16"/>
        <v>23.574609210511134</v>
      </c>
      <c r="T35" s="186">
        <f t="shared" si="17"/>
        <v>15.628468592211515</v>
      </c>
    </row>
    <row r="36" spans="2:20" x14ac:dyDescent="0.25">
      <c r="B36" s="167">
        <v>0.2</v>
      </c>
      <c r="C36" s="175">
        <f t="shared" si="0"/>
        <v>2.1848128804809726</v>
      </c>
      <c r="D36" s="176">
        <f t="shared" si="1"/>
        <v>-16.295193197439634</v>
      </c>
      <c r="E36" s="177">
        <f t="shared" si="2"/>
        <v>23.118787114638497</v>
      </c>
      <c r="F36" s="184">
        <f t="shared" si="3"/>
        <v>2.970171775512255</v>
      </c>
      <c r="G36" s="185">
        <f t="shared" si="4"/>
        <v>-34.486995438578141</v>
      </c>
      <c r="H36" s="186">
        <f t="shared" si="5"/>
        <v>5.9706580266211331</v>
      </c>
      <c r="I36" s="175">
        <f t="shared" si="6"/>
        <v>-2.5276546366360479</v>
      </c>
      <c r="J36" s="176">
        <f t="shared" si="7"/>
        <v>-23.118496141600239</v>
      </c>
      <c r="K36" s="177">
        <f t="shared" si="8"/>
        <v>-16.294948269516723</v>
      </c>
      <c r="L36" s="184">
        <f t="shared" si="9"/>
        <v>-0.95685831292540291</v>
      </c>
      <c r="M36" s="185">
        <f t="shared" si="10"/>
        <v>16.295239242554977</v>
      </c>
      <c r="N36" s="186">
        <f t="shared" si="11"/>
        <v>-23.118251213677333</v>
      </c>
      <c r="O36" s="175">
        <f t="shared" si="12"/>
        <v>-0.17142087807753792</v>
      </c>
      <c r="P36" s="176">
        <f t="shared" si="13"/>
        <v>34.487041483693488</v>
      </c>
      <c r="Q36" s="177">
        <f t="shared" si="14"/>
        <v>-5.9701221256599553</v>
      </c>
      <c r="R36" s="184">
        <f t="shared" si="15"/>
        <v>0.61401655677032707</v>
      </c>
      <c r="S36" s="185">
        <f t="shared" si="16"/>
        <v>23.118542186715594</v>
      </c>
      <c r="T36" s="186">
        <f t="shared" si="17"/>
        <v>16.295484170477884</v>
      </c>
    </row>
    <row r="37" spans="2:20" x14ac:dyDescent="0.25">
      <c r="B37" s="168">
        <v>0.25</v>
      </c>
      <c r="C37" s="175">
        <f t="shared" si="0"/>
        <v>2.2133830268272288</v>
      </c>
      <c r="D37" s="176">
        <f t="shared" si="1"/>
        <v>-16.94895978448875</v>
      </c>
      <c r="E37" s="177">
        <f t="shared" si="2"/>
        <v>22.643814770248621</v>
      </c>
      <c r="F37" s="184">
        <f t="shared" si="3"/>
        <v>2.9987419218585116</v>
      </c>
      <c r="G37" s="185">
        <f t="shared" si="4"/>
        <v>-34.643480061767946</v>
      </c>
      <c r="H37" s="186">
        <f t="shared" si="5"/>
        <v>4.9830120660407724</v>
      </c>
      <c r="I37" s="175">
        <f t="shared" si="6"/>
        <v>-2.4990844902897917</v>
      </c>
      <c r="J37" s="176">
        <f t="shared" si="7"/>
        <v>-22.643575143366586</v>
      </c>
      <c r="K37" s="177">
        <f t="shared" si="8"/>
        <v>-16.948752157325458</v>
      </c>
      <c r="L37" s="184">
        <f t="shared" si="9"/>
        <v>-0.92828816657914659</v>
      </c>
      <c r="M37" s="185">
        <f t="shared" si="10"/>
        <v>16.948991784207493</v>
      </c>
      <c r="N37" s="186">
        <f t="shared" si="11"/>
        <v>-22.643367516203291</v>
      </c>
      <c r="O37" s="175">
        <f t="shared" si="12"/>
        <v>-0.1428507317312816</v>
      </c>
      <c r="P37" s="176">
        <f t="shared" si="13"/>
        <v>34.643512061486689</v>
      </c>
      <c r="Q37" s="177">
        <f t="shared" si="14"/>
        <v>-4.9825648119954424</v>
      </c>
      <c r="R37" s="184">
        <f t="shared" si="15"/>
        <v>0.64258670311658339</v>
      </c>
      <c r="S37" s="185">
        <f t="shared" si="16"/>
        <v>22.64360714308533</v>
      </c>
      <c r="T37" s="186">
        <f t="shared" si="17"/>
        <v>16.949199411370785</v>
      </c>
    </row>
    <row r="38" spans="2:20" x14ac:dyDescent="0.25">
      <c r="B38" s="167">
        <v>0.3</v>
      </c>
      <c r="C38" s="175">
        <f t="shared" si="0"/>
        <v>2.241953173173485</v>
      </c>
      <c r="D38" s="176">
        <f t="shared" si="1"/>
        <v>-17.58889138676383</v>
      </c>
      <c r="E38" s="177">
        <f t="shared" si="2"/>
        <v>22.150360595388669</v>
      </c>
      <c r="F38" s="184">
        <f t="shared" si="3"/>
        <v>3.0273120682047678</v>
      </c>
      <c r="G38" s="185">
        <f t="shared" si="4"/>
        <v>-34.771687472699867</v>
      </c>
      <c r="H38" s="186">
        <f t="shared" si="5"/>
        <v>3.9912989822672147</v>
      </c>
      <c r="I38" s="175">
        <f t="shared" si="6"/>
        <v>-2.4705143439435355</v>
      </c>
      <c r="J38" s="176">
        <f t="shared" si="7"/>
        <v>-22.150171228165355</v>
      </c>
      <c r="K38" s="177">
        <f t="shared" si="8"/>
        <v>-17.588722511905392</v>
      </c>
      <c r="L38" s="184">
        <f t="shared" si="9"/>
        <v>-0.89971802023289027</v>
      </c>
      <c r="M38" s="185">
        <f t="shared" si="10"/>
        <v>17.588911879128705</v>
      </c>
      <c r="N38" s="186">
        <f t="shared" si="11"/>
        <v>-22.150002353306913</v>
      </c>
      <c r="O38" s="175">
        <f t="shared" si="12"/>
        <v>-0.11428058538502528</v>
      </c>
      <c r="P38" s="176">
        <f t="shared" si="13"/>
        <v>34.771707965064742</v>
      </c>
      <c r="Q38" s="177">
        <f t="shared" si="14"/>
        <v>-3.9909407401854571</v>
      </c>
      <c r="R38" s="184">
        <f t="shared" si="15"/>
        <v>0.67115684946283971</v>
      </c>
      <c r="S38" s="185">
        <f t="shared" si="16"/>
        <v>22.150191720530227</v>
      </c>
      <c r="T38" s="186">
        <f t="shared" si="17"/>
        <v>17.589080753987144</v>
      </c>
    </row>
    <row r="39" spans="2:20" x14ac:dyDescent="0.25">
      <c r="B39" s="168">
        <v>0.35</v>
      </c>
      <c r="C39" s="175">
        <f t="shared" si="0"/>
        <v>2.2705233195197412</v>
      </c>
      <c r="D39" s="176">
        <f t="shared" si="1"/>
        <v>-18.2144656935365</v>
      </c>
      <c r="E39" s="177">
        <f t="shared" si="2"/>
        <v>21.638827346241598</v>
      </c>
      <c r="F39" s="184">
        <f t="shared" si="3"/>
        <v>3.055882214551024</v>
      </c>
      <c r="G39" s="185">
        <f t="shared" si="4"/>
        <v>-34.871513028774679</v>
      </c>
      <c r="H39" s="186">
        <f t="shared" si="5"/>
        <v>2.9963282092794445</v>
      </c>
      <c r="I39" s="175">
        <f t="shared" si="6"/>
        <v>-2.4419441975972793</v>
      </c>
      <c r="J39" s="176">
        <f t="shared" si="7"/>
        <v>-21.63868711115769</v>
      </c>
      <c r="K39" s="177">
        <f t="shared" si="8"/>
        <v>-18.214336990898609</v>
      </c>
      <c r="L39" s="184">
        <f t="shared" si="9"/>
        <v>-0.87114787388663395</v>
      </c>
      <c r="M39" s="185">
        <f t="shared" si="10"/>
        <v>18.21447722598252</v>
      </c>
      <c r="N39" s="186">
        <f t="shared" si="11"/>
        <v>-21.638558408519799</v>
      </c>
      <c r="O39" s="175">
        <f t="shared" si="12"/>
        <v>-8.5710439038768974E-2</v>
      </c>
      <c r="P39" s="176">
        <f t="shared" si="13"/>
        <v>34.871524561220696</v>
      </c>
      <c r="Q39" s="177">
        <f t="shared" si="14"/>
        <v>-2.996059271557638</v>
      </c>
      <c r="R39" s="184">
        <f t="shared" si="15"/>
        <v>0.69972699580909603</v>
      </c>
      <c r="S39" s="185">
        <f t="shared" si="16"/>
        <v>21.638698643603707</v>
      </c>
      <c r="T39" s="186">
        <f t="shared" si="17"/>
        <v>18.214605928620411</v>
      </c>
    </row>
    <row r="40" spans="2:20" x14ac:dyDescent="0.25">
      <c r="B40" s="167">
        <v>0.4</v>
      </c>
      <c r="C40" s="175">
        <f t="shared" si="0"/>
        <v>2.2990934658659978</v>
      </c>
      <c r="D40" s="176">
        <f t="shared" si="1"/>
        <v>-18.825172112470568</v>
      </c>
      <c r="E40" s="177">
        <f t="shared" si="2"/>
        <v>21.109632535089961</v>
      </c>
      <c r="F40" s="184">
        <f t="shared" si="3"/>
        <v>3.0844523608972807</v>
      </c>
      <c r="G40" s="185">
        <f t="shared" si="4"/>
        <v>-34.942875252598988</v>
      </c>
      <c r="H40" s="186">
        <f t="shared" si="5"/>
        <v>1.998911839975027</v>
      </c>
      <c r="I40" s="175">
        <f t="shared" si="6"/>
        <v>-2.4133740512510227</v>
      </c>
      <c r="J40" s="176">
        <f t="shared" si="7"/>
        <v>-21.109540264524604</v>
      </c>
      <c r="K40" s="177">
        <f t="shared" si="8"/>
        <v>-18.825084969180441</v>
      </c>
      <c r="L40" s="184">
        <f t="shared" si="9"/>
        <v>-0.84257772754037763</v>
      </c>
      <c r="M40" s="185">
        <f t="shared" si="10"/>
        <v>18.825177239745798</v>
      </c>
      <c r="N40" s="186">
        <f t="shared" si="11"/>
        <v>-21.10945312123448</v>
      </c>
      <c r="O40" s="175">
        <f t="shared" si="12"/>
        <v>-5.7140292692512626E-2</v>
      </c>
      <c r="P40" s="176">
        <f t="shared" si="13"/>
        <v>34.942880379874225</v>
      </c>
      <c r="Q40" s="177">
        <f t="shared" si="14"/>
        <v>-1.9987324261195467</v>
      </c>
      <c r="R40" s="184">
        <f t="shared" si="15"/>
        <v>0.72829714215535235</v>
      </c>
      <c r="S40" s="185">
        <f t="shared" si="16"/>
        <v>21.109545391799841</v>
      </c>
      <c r="T40" s="186">
        <f t="shared" si="17"/>
        <v>18.825264383035922</v>
      </c>
    </row>
    <row r="41" spans="2:20" x14ac:dyDescent="0.25">
      <c r="B41" s="168">
        <v>0.45</v>
      </c>
      <c r="C41" s="175">
        <f t="shared" si="0"/>
        <v>2.327663612212254</v>
      </c>
      <c r="D41" s="176">
        <f t="shared" si="1"/>
        <v>-19.420512186366274</v>
      </c>
      <c r="E41" s="177">
        <f t="shared" si="2"/>
        <v>20.563208089543348</v>
      </c>
      <c r="F41" s="184">
        <f t="shared" si="3"/>
        <v>3.1130225072435369</v>
      </c>
      <c r="G41" s="185">
        <f t="shared" si="4"/>
        <v>-34.985715898486902</v>
      </c>
      <c r="H41" s="186">
        <f t="shared" si="5"/>
        <v>0.99986396334176308</v>
      </c>
      <c r="I41" s="175">
        <f t="shared" si="6"/>
        <v>-2.3848039049047665</v>
      </c>
      <c r="J41" s="176">
        <f t="shared" si="7"/>
        <v>-20.563162576727148</v>
      </c>
      <c r="K41" s="177">
        <f t="shared" si="8"/>
        <v>-19.420467955630489</v>
      </c>
      <c r="L41" s="184">
        <f t="shared" si="9"/>
        <v>-0.81400758119412131</v>
      </c>
      <c r="M41" s="185">
        <f t="shared" si="10"/>
        <v>19.420513468446686</v>
      </c>
      <c r="N41" s="186">
        <f t="shared" si="11"/>
        <v>-20.563118345991366</v>
      </c>
      <c r="O41" s="175">
        <f t="shared" si="12"/>
        <v>-2.8570146346256313E-2</v>
      </c>
      <c r="P41" s="176">
        <f t="shared" si="13"/>
        <v>34.985717180567313</v>
      </c>
      <c r="Q41" s="177">
        <f t="shared" si="14"/>
        <v>-0.99977421978977865</v>
      </c>
      <c r="R41" s="184">
        <f t="shared" si="15"/>
        <v>0.75686728850160867</v>
      </c>
      <c r="S41" s="185">
        <f t="shared" si="16"/>
        <v>20.563163858807567</v>
      </c>
      <c r="T41" s="186">
        <f t="shared" si="17"/>
        <v>19.420557699182467</v>
      </c>
    </row>
    <row r="42" spans="2:20" x14ac:dyDescent="0.25">
      <c r="B42" s="202">
        <v>0.5</v>
      </c>
      <c r="C42" s="203">
        <f t="shared" si="0"/>
        <v>2.3562337585585102</v>
      </c>
      <c r="D42" s="200">
        <f t="shared" si="1"/>
        <v>-20</v>
      </c>
      <c r="E42" s="201">
        <f t="shared" si="2"/>
        <v>20</v>
      </c>
      <c r="F42" s="203">
        <f t="shared" si="3"/>
        <v>3.1415926535897931</v>
      </c>
      <c r="G42" s="200">
        <f t="shared" si="4"/>
        <v>-35</v>
      </c>
      <c r="H42" s="201">
        <f t="shared" si="5"/>
        <v>4.2882120380498403E-15</v>
      </c>
      <c r="I42" s="203">
        <f t="shared" si="6"/>
        <v>-2.3562337585585102</v>
      </c>
      <c r="J42" s="200">
        <f t="shared" si="7"/>
        <v>-20</v>
      </c>
      <c r="K42" s="201">
        <f t="shared" si="8"/>
        <v>-20</v>
      </c>
      <c r="L42" s="203">
        <f t="shared" si="9"/>
        <v>-0.78543743484786499</v>
      </c>
      <c r="M42" s="200">
        <f t="shared" si="10"/>
        <v>20</v>
      </c>
      <c r="N42" s="201">
        <f t="shared" si="11"/>
        <v>-20</v>
      </c>
      <c r="O42" s="203">
        <f t="shared" si="12"/>
        <v>0</v>
      </c>
      <c r="P42" s="200">
        <f t="shared" si="13"/>
        <v>35</v>
      </c>
      <c r="Q42" s="201">
        <f t="shared" si="14"/>
        <v>0</v>
      </c>
      <c r="R42" s="203">
        <f t="shared" si="15"/>
        <v>0.78543743484786499</v>
      </c>
      <c r="S42" s="200">
        <f t="shared" si="16"/>
        <v>20</v>
      </c>
      <c r="T42" s="201">
        <f t="shared" si="17"/>
        <v>20</v>
      </c>
    </row>
    <row r="43" spans="2:20" x14ac:dyDescent="0.25">
      <c r="B43" s="168">
        <v>0.55000000000000004</v>
      </c>
      <c r="C43" s="175">
        <f t="shared" si="0"/>
        <v>2.3848039049047665</v>
      </c>
      <c r="D43" s="176">
        <f t="shared" si="1"/>
        <v>-20.563162576727148</v>
      </c>
      <c r="E43" s="177">
        <f t="shared" si="2"/>
        <v>19.420467955630489</v>
      </c>
      <c r="F43" s="184">
        <f t="shared" si="3"/>
        <v>3.1701627999360493</v>
      </c>
      <c r="G43" s="185">
        <f t="shared" si="4"/>
        <v>-34.985715898486902</v>
      </c>
      <c r="H43" s="186">
        <f t="shared" si="5"/>
        <v>-0.99986396334175442</v>
      </c>
      <c r="I43" s="175">
        <f t="shared" si="6"/>
        <v>-2.327663612212254</v>
      </c>
      <c r="J43" s="176">
        <f t="shared" si="7"/>
        <v>-19.420512186366274</v>
      </c>
      <c r="K43" s="177">
        <f t="shared" si="8"/>
        <v>-20.563208089543348</v>
      </c>
      <c r="L43" s="184">
        <f t="shared" si="9"/>
        <v>-0.75686728850160867</v>
      </c>
      <c r="M43" s="185">
        <f t="shared" si="10"/>
        <v>20.563163858807567</v>
      </c>
      <c r="N43" s="186">
        <f t="shared" si="11"/>
        <v>-19.420557699182467</v>
      </c>
      <c r="O43" s="175">
        <f t="shared" si="12"/>
        <v>2.8570146346256344E-2</v>
      </c>
      <c r="P43" s="176">
        <f t="shared" si="13"/>
        <v>34.985717180567313</v>
      </c>
      <c r="Q43" s="177">
        <f t="shared" si="14"/>
        <v>0.99977421978977976</v>
      </c>
      <c r="R43" s="184">
        <f t="shared" si="15"/>
        <v>0.81400758119412131</v>
      </c>
      <c r="S43" s="185">
        <f t="shared" si="16"/>
        <v>19.420513468446686</v>
      </c>
      <c r="T43" s="186">
        <f t="shared" si="17"/>
        <v>20.563118345991366</v>
      </c>
    </row>
    <row r="44" spans="2:20" x14ac:dyDescent="0.25">
      <c r="B44" s="167">
        <v>0.6</v>
      </c>
      <c r="C44" s="175">
        <f t="shared" si="0"/>
        <v>2.4133740512510227</v>
      </c>
      <c r="D44" s="176">
        <f t="shared" si="1"/>
        <v>-21.109540264524604</v>
      </c>
      <c r="E44" s="177">
        <f t="shared" si="2"/>
        <v>18.825084969180441</v>
      </c>
      <c r="F44" s="184">
        <f t="shared" si="3"/>
        <v>3.1987329462823055</v>
      </c>
      <c r="G44" s="185">
        <f t="shared" si="4"/>
        <v>-34.942875252598988</v>
      </c>
      <c r="H44" s="186">
        <f t="shared" si="5"/>
        <v>-1.9989118399750183</v>
      </c>
      <c r="I44" s="175">
        <f t="shared" si="6"/>
        <v>-2.2990934658659978</v>
      </c>
      <c r="J44" s="176">
        <f t="shared" si="7"/>
        <v>-18.825172112470568</v>
      </c>
      <c r="K44" s="177">
        <f t="shared" si="8"/>
        <v>-21.109632535089961</v>
      </c>
      <c r="L44" s="184">
        <f t="shared" si="9"/>
        <v>-0.72829714215535235</v>
      </c>
      <c r="M44" s="185">
        <f t="shared" si="10"/>
        <v>21.109545391799841</v>
      </c>
      <c r="N44" s="186">
        <f t="shared" si="11"/>
        <v>-18.825264383035922</v>
      </c>
      <c r="O44" s="175">
        <f t="shared" si="12"/>
        <v>5.7140292692512626E-2</v>
      </c>
      <c r="P44" s="176">
        <f t="shared" si="13"/>
        <v>34.942880379874225</v>
      </c>
      <c r="Q44" s="177">
        <f t="shared" si="14"/>
        <v>1.9987324261195467</v>
      </c>
      <c r="R44" s="184">
        <f t="shared" si="15"/>
        <v>0.84257772754037763</v>
      </c>
      <c r="S44" s="185">
        <f t="shared" si="16"/>
        <v>18.825177239745798</v>
      </c>
      <c r="T44" s="186">
        <f t="shared" si="17"/>
        <v>21.10945312123448</v>
      </c>
    </row>
    <row r="45" spans="2:20" x14ac:dyDescent="0.25">
      <c r="B45" s="168">
        <v>0.65</v>
      </c>
      <c r="C45" s="175">
        <f t="shared" si="0"/>
        <v>2.4419441975972793</v>
      </c>
      <c r="D45" s="176">
        <f t="shared" si="1"/>
        <v>-21.63868711115769</v>
      </c>
      <c r="E45" s="177">
        <f t="shared" si="2"/>
        <v>18.214336990898609</v>
      </c>
      <c r="F45" s="184">
        <f t="shared" si="3"/>
        <v>3.2273030926285622</v>
      </c>
      <c r="G45" s="185">
        <f t="shared" si="4"/>
        <v>-34.871513028774679</v>
      </c>
      <c r="H45" s="186">
        <f t="shared" si="5"/>
        <v>-2.9963282092794357</v>
      </c>
      <c r="I45" s="175">
        <f t="shared" si="6"/>
        <v>-2.2705233195197412</v>
      </c>
      <c r="J45" s="176">
        <f t="shared" si="7"/>
        <v>-18.2144656935365</v>
      </c>
      <c r="K45" s="177">
        <f t="shared" si="8"/>
        <v>-21.638827346241598</v>
      </c>
      <c r="L45" s="184">
        <f t="shared" si="9"/>
        <v>-0.69972699580909603</v>
      </c>
      <c r="M45" s="185">
        <f t="shared" si="10"/>
        <v>21.638698643603707</v>
      </c>
      <c r="N45" s="186">
        <f t="shared" si="11"/>
        <v>-18.214605928620411</v>
      </c>
      <c r="O45" s="175">
        <f t="shared" si="12"/>
        <v>8.5710439038768974E-2</v>
      </c>
      <c r="P45" s="176">
        <f t="shared" si="13"/>
        <v>34.871524561220696</v>
      </c>
      <c r="Q45" s="177">
        <f t="shared" si="14"/>
        <v>2.996059271557638</v>
      </c>
      <c r="R45" s="184">
        <f t="shared" si="15"/>
        <v>0.87114787388663395</v>
      </c>
      <c r="S45" s="185">
        <f t="shared" si="16"/>
        <v>18.21447722598252</v>
      </c>
      <c r="T45" s="186">
        <f t="shared" si="17"/>
        <v>21.638558408519799</v>
      </c>
    </row>
    <row r="46" spans="2:20" x14ac:dyDescent="0.25">
      <c r="B46" s="167">
        <v>0.7</v>
      </c>
      <c r="C46" s="175">
        <f t="shared" si="0"/>
        <v>2.4705143439435355</v>
      </c>
      <c r="D46" s="176">
        <f t="shared" si="1"/>
        <v>-22.150171228165355</v>
      </c>
      <c r="E46" s="177">
        <f t="shared" si="2"/>
        <v>17.588722511905392</v>
      </c>
      <c r="F46" s="184">
        <f t="shared" si="3"/>
        <v>3.2558732389748184</v>
      </c>
      <c r="G46" s="185">
        <f t="shared" si="4"/>
        <v>-34.771687472699867</v>
      </c>
      <c r="H46" s="186">
        <f t="shared" si="5"/>
        <v>-3.9912989822672063</v>
      </c>
      <c r="I46" s="175">
        <f t="shared" si="6"/>
        <v>-2.241953173173485</v>
      </c>
      <c r="J46" s="176">
        <f t="shared" si="7"/>
        <v>-17.58889138676383</v>
      </c>
      <c r="K46" s="177">
        <f t="shared" si="8"/>
        <v>-22.150360595388669</v>
      </c>
      <c r="L46" s="184">
        <f t="shared" si="9"/>
        <v>-0.67115684946283971</v>
      </c>
      <c r="M46" s="185">
        <f t="shared" si="10"/>
        <v>22.150191720530227</v>
      </c>
      <c r="N46" s="186">
        <f t="shared" si="11"/>
        <v>-17.589080753987144</v>
      </c>
      <c r="O46" s="175">
        <f t="shared" si="12"/>
        <v>0.11428058538502525</v>
      </c>
      <c r="P46" s="176">
        <f t="shared" si="13"/>
        <v>34.771707965064742</v>
      </c>
      <c r="Q46" s="177">
        <f t="shared" si="14"/>
        <v>3.9909407401854557</v>
      </c>
      <c r="R46" s="184">
        <f t="shared" si="15"/>
        <v>0.89971802023289027</v>
      </c>
      <c r="S46" s="185">
        <f t="shared" si="16"/>
        <v>17.588911879128705</v>
      </c>
      <c r="T46" s="186">
        <f t="shared" si="17"/>
        <v>22.150002353306913</v>
      </c>
    </row>
    <row r="47" spans="2:20" x14ac:dyDescent="0.25">
      <c r="B47" s="168">
        <v>0.75</v>
      </c>
      <c r="C47" s="175">
        <f t="shared" si="0"/>
        <v>2.4990844902897917</v>
      </c>
      <c r="D47" s="176">
        <f t="shared" si="1"/>
        <v>-22.643575143366586</v>
      </c>
      <c r="E47" s="177">
        <f t="shared" si="2"/>
        <v>16.948752157325458</v>
      </c>
      <c r="F47" s="184">
        <f t="shared" si="3"/>
        <v>3.2844433853210746</v>
      </c>
      <c r="G47" s="185">
        <f t="shared" si="4"/>
        <v>-34.643480061767946</v>
      </c>
      <c r="H47" s="186">
        <f t="shared" si="5"/>
        <v>-4.9830120660407644</v>
      </c>
      <c r="I47" s="175">
        <f t="shared" si="6"/>
        <v>-2.2133830268272288</v>
      </c>
      <c r="J47" s="176">
        <f t="shared" si="7"/>
        <v>-16.94895978448875</v>
      </c>
      <c r="K47" s="177">
        <f t="shared" si="8"/>
        <v>-22.643814770248621</v>
      </c>
      <c r="L47" s="184">
        <f t="shared" si="9"/>
        <v>-0.64258670311658339</v>
      </c>
      <c r="M47" s="185">
        <f t="shared" si="10"/>
        <v>22.64360714308533</v>
      </c>
      <c r="N47" s="186">
        <f t="shared" si="11"/>
        <v>-16.949199411370785</v>
      </c>
      <c r="O47" s="175">
        <f t="shared" si="12"/>
        <v>0.1428507317312816</v>
      </c>
      <c r="P47" s="176">
        <f t="shared" si="13"/>
        <v>34.643512061486689</v>
      </c>
      <c r="Q47" s="177">
        <f t="shared" si="14"/>
        <v>4.9825648119954424</v>
      </c>
      <c r="R47" s="184">
        <f t="shared" si="15"/>
        <v>0.92828816657914659</v>
      </c>
      <c r="S47" s="185">
        <f t="shared" si="16"/>
        <v>16.948991784207493</v>
      </c>
      <c r="T47" s="186">
        <f t="shared" si="17"/>
        <v>22.643367516203291</v>
      </c>
    </row>
    <row r="48" spans="2:20" x14ac:dyDescent="0.25">
      <c r="B48" s="167">
        <v>0.8</v>
      </c>
      <c r="C48" s="175">
        <f t="shared" si="0"/>
        <v>2.5276546366360484</v>
      </c>
      <c r="D48" s="176">
        <f t="shared" si="1"/>
        <v>-23.118496141600247</v>
      </c>
      <c r="E48" s="177">
        <f t="shared" si="2"/>
        <v>16.294948269516713</v>
      </c>
      <c r="F48" s="184">
        <f t="shared" si="3"/>
        <v>3.3130135316673313</v>
      </c>
      <c r="G48" s="185">
        <f t="shared" si="4"/>
        <v>-34.486995438578141</v>
      </c>
      <c r="H48" s="186">
        <f t="shared" si="5"/>
        <v>-5.9706580266211242</v>
      </c>
      <c r="I48" s="175">
        <f t="shared" si="6"/>
        <v>-2.1848128804809721</v>
      </c>
      <c r="J48" s="176">
        <f t="shared" si="7"/>
        <v>-16.29519319743962</v>
      </c>
      <c r="K48" s="177">
        <f t="shared" si="8"/>
        <v>-23.118787114638501</v>
      </c>
      <c r="L48" s="184">
        <f t="shared" si="9"/>
        <v>-0.61401655677032707</v>
      </c>
      <c r="M48" s="185">
        <f t="shared" si="10"/>
        <v>23.118542186715594</v>
      </c>
      <c r="N48" s="186">
        <f t="shared" si="11"/>
        <v>-16.295484170477884</v>
      </c>
      <c r="O48" s="175">
        <f t="shared" si="12"/>
        <v>0.17142087807753795</v>
      </c>
      <c r="P48" s="176">
        <f t="shared" si="13"/>
        <v>34.487041483693488</v>
      </c>
      <c r="Q48" s="177">
        <f t="shared" si="14"/>
        <v>5.9701221256599561</v>
      </c>
      <c r="R48" s="184">
        <f t="shared" si="15"/>
        <v>0.95685831292540291</v>
      </c>
      <c r="S48" s="185">
        <f t="shared" si="16"/>
        <v>16.295239242554977</v>
      </c>
      <c r="T48" s="186">
        <f t="shared" si="17"/>
        <v>23.118251213677333</v>
      </c>
    </row>
    <row r="49" spans="2:20" x14ac:dyDescent="0.25">
      <c r="B49" s="168">
        <v>0.85</v>
      </c>
      <c r="C49" s="175">
        <f t="shared" si="0"/>
        <v>2.5562247829823046</v>
      </c>
      <c r="D49" s="176">
        <f t="shared" si="1"/>
        <v>-23.574546593420266</v>
      </c>
      <c r="E49" s="177">
        <f t="shared" si="2"/>
        <v>15.627844481735664</v>
      </c>
      <c r="F49" s="184">
        <f t="shared" si="3"/>
        <v>3.3415836780135875</v>
      </c>
      <c r="G49" s="185">
        <f t="shared" si="4"/>
        <v>-34.302361325526448</v>
      </c>
      <c r="H49" s="186">
        <f t="shared" si="5"/>
        <v>-6.9534307496060181</v>
      </c>
      <c r="I49" s="175">
        <f t="shared" si="6"/>
        <v>-2.1562427341347159</v>
      </c>
      <c r="J49" s="176">
        <f t="shared" si="7"/>
        <v>-15.628125228428157</v>
      </c>
      <c r="K49" s="177">
        <f t="shared" si="8"/>
        <v>-23.574889957203627</v>
      </c>
      <c r="L49" s="184">
        <f t="shared" si="9"/>
        <v>-0.58544641042407075</v>
      </c>
      <c r="M49" s="185">
        <f t="shared" si="10"/>
        <v>23.574609210511134</v>
      </c>
      <c r="N49" s="186">
        <f t="shared" si="11"/>
        <v>-15.628468592211515</v>
      </c>
      <c r="O49" s="175">
        <f t="shared" si="12"/>
        <v>0.19999102442379424</v>
      </c>
      <c r="P49" s="176">
        <f t="shared" si="13"/>
        <v>34.302423942617317</v>
      </c>
      <c r="Q49" s="177">
        <f t="shared" si="14"/>
        <v>6.9528066391301708</v>
      </c>
      <c r="R49" s="184">
        <f t="shared" si="15"/>
        <v>0.98542845927165923</v>
      </c>
      <c r="S49" s="185">
        <f t="shared" si="16"/>
        <v>15.628187845519026</v>
      </c>
      <c r="T49" s="186">
        <f t="shared" si="17"/>
        <v>23.574265846727776</v>
      </c>
    </row>
    <row r="50" spans="2:20" x14ac:dyDescent="0.25">
      <c r="B50" s="167">
        <v>0.9</v>
      </c>
      <c r="C50" s="175">
        <f t="shared" si="0"/>
        <v>2.5847949293285608</v>
      </c>
      <c r="D50" s="176">
        <f t="shared" si="1"/>
        <v>-24.011354271477963</v>
      </c>
      <c r="E50" s="177">
        <f t="shared" si="2"/>
        <v>14.94798528258711</v>
      </c>
      <c r="F50" s="184">
        <f t="shared" si="3"/>
        <v>3.3701538243598437</v>
      </c>
      <c r="G50" s="185">
        <f t="shared" si="4"/>
        <v>-34.089728420558906</v>
      </c>
      <c r="H50" s="186">
        <f t="shared" si="5"/>
        <v>-7.9305280981187396</v>
      </c>
      <c r="I50" s="175">
        <f t="shared" si="6"/>
        <v>-2.1276725877884597</v>
      </c>
      <c r="J50" s="176">
        <f t="shared" si="7"/>
        <v>-14.94830033682395</v>
      </c>
      <c r="K50" s="177">
        <f t="shared" si="8"/>
        <v>-24.011751027834091</v>
      </c>
      <c r="L50" s="184">
        <f t="shared" si="9"/>
        <v>-0.55687626407781443</v>
      </c>
      <c r="M50" s="185">
        <f t="shared" si="10"/>
        <v>24.011435973597251</v>
      </c>
      <c r="N50" s="186">
        <f t="shared" si="11"/>
        <v>-14.948697093180078</v>
      </c>
      <c r="O50" s="175">
        <f t="shared" si="12"/>
        <v>0.22856117077005056</v>
      </c>
      <c r="P50" s="176">
        <f t="shared" si="13"/>
        <v>34.089810122678202</v>
      </c>
      <c r="Q50" s="177">
        <f t="shared" si="14"/>
        <v>7.9298162875257772</v>
      </c>
      <c r="R50" s="184">
        <f t="shared" si="15"/>
        <v>1.0139986056179155</v>
      </c>
      <c r="S50" s="185">
        <f t="shared" si="16"/>
        <v>14.948382038943242</v>
      </c>
      <c r="T50" s="186">
        <f t="shared" si="17"/>
        <v>24.011039217241123</v>
      </c>
    </row>
    <row r="51" spans="2:20" x14ac:dyDescent="0.25">
      <c r="B51" s="168">
        <v>0.95</v>
      </c>
      <c r="C51" s="175">
        <f t="shared" si="0"/>
        <v>2.613365075674817</v>
      </c>
      <c r="D51" s="176">
        <f t="shared" si="1"/>
        <v>-24.42856265433311</v>
      </c>
      <c r="E51" s="177">
        <f t="shared" si="2"/>
        <v>14.255925571613801</v>
      </c>
      <c r="F51" s="184">
        <f t="shared" si="3"/>
        <v>3.3987239707060999</v>
      </c>
      <c r="G51" s="185">
        <f t="shared" si="4"/>
        <v>-33.849270274172284</v>
      </c>
      <c r="H51" s="186">
        <f t="shared" si="5"/>
        <v>-8.9011525675103975</v>
      </c>
      <c r="I51" s="175">
        <f t="shared" si="6"/>
        <v>-2.0991024414422035</v>
      </c>
      <c r="J51" s="176">
        <f t="shared" si="7"/>
        <v>-14.256273394168016</v>
      </c>
      <c r="K51" s="177">
        <f t="shared" si="8"/>
        <v>-24.429013761510788</v>
      </c>
      <c r="L51" s="184">
        <f t="shared" si="9"/>
        <v>-0.52830611773155811</v>
      </c>
      <c r="M51" s="185">
        <f t="shared" si="10"/>
        <v>24.428665938956573</v>
      </c>
      <c r="N51" s="186">
        <f t="shared" si="11"/>
        <v>-14.256724501345689</v>
      </c>
      <c r="O51" s="175">
        <f t="shared" si="12"/>
        <v>0.25713131711630688</v>
      </c>
      <c r="P51" s="176">
        <f t="shared" si="13"/>
        <v>33.849373558795747</v>
      </c>
      <c r="Q51" s="177">
        <f t="shared" si="14"/>
        <v>8.9003536377785153</v>
      </c>
      <c r="R51" s="184">
        <f t="shared" si="15"/>
        <v>1.042568751964172</v>
      </c>
      <c r="S51" s="185">
        <f t="shared" si="16"/>
        <v>14.256376678791474</v>
      </c>
      <c r="T51" s="186">
        <f t="shared" si="17"/>
        <v>24.428214831778899</v>
      </c>
    </row>
    <row r="52" spans="2:20" ht="15.75" thickBot="1" x14ac:dyDescent="0.3">
      <c r="B52" s="211">
        <v>1</v>
      </c>
      <c r="C52" s="212">
        <f t="shared" si="0"/>
        <v>2.6419352220210737</v>
      </c>
      <c r="D52" s="213">
        <f t="shared" si="1"/>
        <v>-24.825831217445973</v>
      </c>
      <c r="E52" s="214">
        <f t="shared" si="2"/>
        <v>13.552230206388673</v>
      </c>
      <c r="F52" s="215">
        <f t="shared" si="3"/>
        <v>3.4272941170523561</v>
      </c>
      <c r="G52" s="216">
        <f t="shared" si="4"/>
        <v>-33.581183147762538</v>
      </c>
      <c r="H52" s="217">
        <f t="shared" si="5"/>
        <v>-9.8645119362814118</v>
      </c>
      <c r="I52" s="212">
        <f t="shared" si="6"/>
        <v>-2.0705322950959468</v>
      </c>
      <c r="J52" s="213">
        <f t="shared" si="7"/>
        <v>-13.552609231287864</v>
      </c>
      <c r="K52" s="214">
        <f t="shared" si="8"/>
        <v>-24.826337589332955</v>
      </c>
      <c r="L52" s="215">
        <f t="shared" si="9"/>
        <v>-0.49973597138530179</v>
      </c>
      <c r="M52" s="216">
        <f t="shared" si="10"/>
        <v>24.825958564433762</v>
      </c>
      <c r="N52" s="217">
        <f t="shared" si="11"/>
        <v>-13.553115603174851</v>
      </c>
      <c r="O52" s="212">
        <f t="shared" si="12"/>
        <v>0.2857014634625632</v>
      </c>
      <c r="P52" s="213">
        <f t="shared" si="13"/>
        <v>33.581310494750326</v>
      </c>
      <c r="Q52" s="214">
        <f t="shared" si="14"/>
        <v>9.8636265394952538</v>
      </c>
      <c r="R52" s="215">
        <f t="shared" si="15"/>
        <v>1.0711388983104282</v>
      </c>
      <c r="S52" s="216">
        <f t="shared" si="16"/>
        <v>13.552736578275663</v>
      </c>
      <c r="T52" s="217">
        <f t="shared" si="17"/>
        <v>24.825452192546781</v>
      </c>
    </row>
  </sheetData>
  <mergeCells count="48">
    <mergeCell ref="B24:D24"/>
    <mergeCell ref="B30:B31"/>
    <mergeCell ref="G19:M24"/>
    <mergeCell ref="B29:T29"/>
    <mergeCell ref="B19:D19"/>
    <mergeCell ref="B20:D20"/>
    <mergeCell ref="B21:D21"/>
    <mergeCell ref="B22:D22"/>
    <mergeCell ref="B23:D23"/>
    <mergeCell ref="F30:H30"/>
    <mergeCell ref="C30:E30"/>
    <mergeCell ref="I30:K30"/>
    <mergeCell ref="L30:N30"/>
    <mergeCell ref="O30:Q30"/>
    <mergeCell ref="R30:T30"/>
    <mergeCell ref="E25:F25"/>
    <mergeCell ref="G25:M25"/>
    <mergeCell ref="G12:M12"/>
    <mergeCell ref="B26:D26"/>
    <mergeCell ref="G26:M26"/>
    <mergeCell ref="G13:M18"/>
    <mergeCell ref="E18:F18"/>
    <mergeCell ref="E17:F17"/>
    <mergeCell ref="E16:F16"/>
    <mergeCell ref="E15:F15"/>
    <mergeCell ref="E14:F14"/>
    <mergeCell ref="B11:M11"/>
    <mergeCell ref="E13:F13"/>
    <mergeCell ref="B6:C6"/>
    <mergeCell ref="D6:E6"/>
    <mergeCell ref="F6:G6"/>
    <mergeCell ref="H6:I6"/>
    <mergeCell ref="J6:K6"/>
    <mergeCell ref="L6:M6"/>
    <mergeCell ref="B5:M5"/>
    <mergeCell ref="B25:D25"/>
    <mergeCell ref="B13:D13"/>
    <mergeCell ref="B14:D14"/>
    <mergeCell ref="B15:D15"/>
    <mergeCell ref="B16:D16"/>
    <mergeCell ref="B17:D17"/>
    <mergeCell ref="B18:D18"/>
    <mergeCell ref="B2:C2"/>
    <mergeCell ref="B3:C3"/>
    <mergeCell ref="D2:E2"/>
    <mergeCell ref="D3:E3"/>
    <mergeCell ref="B12:D12"/>
    <mergeCell ref="E12:F12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Roman,Обычный"&amp;12&amp;A</oddHeader>
    <oddFooter>&amp;C&amp;"Times New Roman,Обычный"&amp;12Страница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Inverse kinematic</vt:lpstr>
      <vt:lpstr>Linear path</vt:lpstr>
      <vt:lpstr>XZ circle Y linear path</vt:lpstr>
      <vt:lpstr>ZX elliptical Y sinus path</vt:lpstr>
      <vt:lpstr>Лист5</vt:lpstr>
      <vt:lpstr>Exp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NeoProg</cp:lastModifiedBy>
  <cp:revision>8</cp:revision>
  <dcterms:created xsi:type="dcterms:W3CDTF">2006-09-16T00:00:00Z</dcterms:created>
  <dcterms:modified xsi:type="dcterms:W3CDTF">2020-03-09T14:46:28Z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