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Inverse kinematic" sheetId="1" r:id="rId1"/>
    <sheet name="Advance trajectory" sheetId="6" r:id="rId2"/>
    <sheet name="Joystick smooth" sheetId="7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6" l="1"/>
  <c r="B38" i="7" l="1"/>
  <c r="C38" i="7" s="1"/>
  <c r="D38" i="7" s="1"/>
  <c r="B37" i="7"/>
  <c r="B36" i="7"/>
  <c r="B35" i="7"/>
  <c r="B34" i="7"/>
  <c r="B33" i="7"/>
  <c r="B32" i="7"/>
  <c r="B31" i="7"/>
  <c r="B30" i="7"/>
  <c r="C30" i="7" s="1"/>
  <c r="D30" i="7" s="1"/>
  <c r="B29" i="7"/>
  <c r="B28" i="7"/>
  <c r="B27" i="7"/>
  <c r="B26" i="7"/>
  <c r="C26" i="7" s="1"/>
  <c r="D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23" i="7" s="1"/>
  <c r="D23" i="7" s="1"/>
  <c r="C34" i="7" l="1"/>
  <c r="D34" i="7" s="1"/>
  <c r="C7" i="7"/>
  <c r="D7" i="7" s="1"/>
  <c r="C11" i="7"/>
  <c r="D11" i="7" s="1"/>
  <c r="C31" i="7"/>
  <c r="D31" i="7" s="1"/>
  <c r="C24" i="7"/>
  <c r="D24" i="7" s="1"/>
  <c r="C28" i="7"/>
  <c r="D28" i="7" s="1"/>
  <c r="C33" i="7"/>
  <c r="D33" i="7" s="1"/>
  <c r="C13" i="7"/>
  <c r="D13" i="7" s="1"/>
  <c r="C22" i="7"/>
  <c r="D22" i="7" s="1"/>
  <c r="C6" i="7"/>
  <c r="D6" i="7" s="1"/>
  <c r="C36" i="7"/>
  <c r="D36" i="7" s="1"/>
  <c r="C10" i="7"/>
  <c r="D10" i="7" s="1"/>
  <c r="C14" i="7"/>
  <c r="D14" i="7" s="1"/>
  <c r="C18" i="7"/>
  <c r="D18" i="7" s="1"/>
  <c r="C25" i="7"/>
  <c r="D25" i="7" s="1"/>
  <c r="C29" i="7"/>
  <c r="D29" i="7" s="1"/>
  <c r="C32" i="7"/>
  <c r="D32" i="7" s="1"/>
  <c r="C35" i="7"/>
  <c r="D35" i="7" s="1"/>
  <c r="C8" i="7"/>
  <c r="D8" i="7" s="1"/>
  <c r="C16" i="7"/>
  <c r="D16" i="7" s="1"/>
  <c r="C27" i="7"/>
  <c r="D27" i="7" s="1"/>
  <c r="C37" i="7"/>
  <c r="D37" i="7" s="1"/>
  <c r="C3" i="7"/>
  <c r="D3" i="7" s="1"/>
  <c r="C12" i="7"/>
  <c r="D12" i="7" s="1"/>
  <c r="C4" i="7"/>
  <c r="D4" i="7" s="1"/>
  <c r="C9" i="7"/>
  <c r="D9" i="7" s="1"/>
  <c r="C17" i="7"/>
  <c r="D17" i="7" s="1"/>
  <c r="C20" i="7"/>
  <c r="D20" i="7" s="1"/>
  <c r="C5" i="7"/>
  <c r="D5" i="7" s="1"/>
  <c r="C21" i="7"/>
  <c r="D21" i="7" s="1"/>
  <c r="C15" i="7"/>
  <c r="D15" i="7" s="1"/>
  <c r="C19" i="7"/>
  <c r="D19" i="7" s="1"/>
  <c r="E12" i="6" l="1"/>
  <c r="J8" i="1"/>
  <c r="I8" i="1"/>
  <c r="H4" i="1"/>
  <c r="I4" i="1" s="1"/>
  <c r="C13" i="1" s="1"/>
  <c r="G4" i="1"/>
  <c r="F4" i="1"/>
  <c r="K4" i="1" s="1"/>
  <c r="N4" i="1" s="1"/>
  <c r="E4" i="1"/>
  <c r="J4" i="1" s="1"/>
  <c r="M4" i="1" s="1"/>
  <c r="E15" i="6" l="1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E8" i="1"/>
  <c r="F8" i="1" s="1"/>
  <c r="G8" i="1"/>
  <c r="L4" i="1"/>
  <c r="E25" i="6" l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<sst xmlns="http://schemas.openxmlformats.org/spreadsheetml/2006/main" count="109" uniqueCount="76">
  <si>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</si>
  <si>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</si>
  <si>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</si>
  <si>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</si>
  <si>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</si>
  <si>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</si>
  <si>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</si>
  <si>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</si>
  <si>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</si>
  <si>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</si>
  <si>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</si>
  <si>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</si>
  <si>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</si>
  <si>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</si>
  <si>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</si>
  <si>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</si>
  <si>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</si>
  <si>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</si>
  <si>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</si>
  <si>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</si>
  <si>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</si>
  <si>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</si>
  <si>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</si>
  <si>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</si>
  <si>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</si>
  <si>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</si>
  <si>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</si>
  <si>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</si>
  <si>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</si>
  <si>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</si>
  <si>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</si>
  <si>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</si>
  <si>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</si>
  <si>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</si>
  <si>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</si>
  <si>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</si>
  <si>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</si>
  <si>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 xml:space="preserve">Кривизна [-1.99; 1.99]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</si>
  <si>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</si>
  <si>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</si>
  <si>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</si>
  <si>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</si>
  <si>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</si>
  <si>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</si>
  <si>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</si>
  <si>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</si>
  <si>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Магия из неизвестной области математики, но она работает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</si>
  <si>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</si>
  <si>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</si>
  <si>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</si>
  <si>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</si>
  <si>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</si>
  <si>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</si>
  <si>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</si>
  <si>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</si>
  <si>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</si>
  <si>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</si>
  <si>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</si>
  <si>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</si>
  <si>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</si>
  <si>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</si>
  <si>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</si>
  <si>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</si>
  <si>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</si>
  <si>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</si>
  <si>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</si>
  <si>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</si>
  <si>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</si>
  <si>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</si>
  <si>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</si>
  <si>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</si>
  <si>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</si>
  <si>
    <t xml:space="preserve">Расстояние [мм] = </t>
  </si>
  <si>
    <t xml:space="preserve">Радиус траектории тела = </t>
  </si>
  <si>
    <t xml:space="preserve">Макс. Радиус траектории = </t>
  </si>
  <si>
    <t xml:space="preserve">Макс. угол дуги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</si>
</sst>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164" fontId="0" fillId="13" borderId="18" xfId="0" applyNumberFormat="1" applyFill="1" applyBorder="1" applyAlignment="1">
      <alignment horizontal="center"/>
    </xf>
    <xf numFmtId="164" fontId="0" fillId="13" borderId="20" xfId="0" applyNumberFormat="1" applyFill="1" applyBorder="1" applyAlignment="1">
      <alignment horizontal="center"/>
    </xf>
    <xf numFmtId="164" fontId="0" fillId="13" borderId="21" xfId="0" applyNumberForma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164" fontId="0" fillId="14" borderId="18" xfId="0" applyNumberFormat="1" applyFill="1" applyBorder="1" applyAlignment="1">
      <alignment horizontal="center"/>
    </xf>
    <xf numFmtId="164" fontId="0" fillId="14" borderId="20" xfId="0" applyNumberFormat="1" applyFill="1" applyBorder="1" applyAlignment="1">
      <alignment horizontal="center"/>
    </xf>
    <xf numFmtId="164" fontId="0" fillId="14" borderId="21" xfId="0" applyNumberForma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64" fontId="1" fillId="10" borderId="20" xfId="0" applyNumberFormat="1" applyFont="1" applyFill="1" applyBorder="1" applyAlignment="1">
      <alignment horizontal="center"/>
    </xf>
    <xf numFmtId="164" fontId="1" fillId="10" borderId="21" xfId="0" applyNumberFormat="1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164" fontId="0" fillId="10" borderId="18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3" borderId="24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4" borderId="24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13" borderId="39" xfId="0" applyNumberFormat="1" applyFill="1" applyBorder="1" applyAlignment="1">
      <alignment horizontal="center"/>
    </xf>
    <xf numFmtId="164" fontId="0" fillId="13" borderId="40" xfId="0" applyNumberFormat="1" applyFill="1" applyBorder="1" applyAlignment="1">
      <alignment horizontal="center"/>
    </xf>
    <xf numFmtId="164" fontId="0" fillId="13" borderId="41" xfId="0" applyNumberFormat="1" applyFill="1" applyBorder="1" applyAlignment="1">
      <alignment horizontal="center"/>
    </xf>
    <xf numFmtId="164" fontId="0" fillId="14" borderId="39" xfId="0" applyNumberFormat="1" applyFill="1" applyBorder="1" applyAlignment="1">
      <alignment horizontal="center"/>
    </xf>
    <xf numFmtId="164" fontId="0" fillId="14" borderId="40" xfId="0" applyNumberFormat="1" applyFill="1" applyBorder="1" applyAlignment="1">
      <alignment horizontal="center"/>
    </xf>
    <xf numFmtId="164" fontId="0" fillId="14" borderId="41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0.00000</c:formatCode>
                <c:ptCount val="21"/>
                <c:pt idx="0">
                  <c:v>-14.668890498750928</c:v>
                </c:pt>
                <c:pt idx="1">
                  <c:v>-15.262125378436776</c:v>
                </c:pt>
                <c:pt idx="2">
                  <c:v>-15.842792873173584</c:v>
                </c:pt>
                <c:pt idx="3">
                  <c:v>-16.410583064121127</c:v>
                </c:pt>
                <c:pt idx="4">
                  <c:v>-16.965192905424296</c:v>
                </c:pt>
                <c:pt idx="5">
                  <c:v>-17.506326385957379</c:v>
                </c:pt>
                <c:pt idx="6">
                  <c:v>-18.033694687313591</c:v>
                </c:pt>
                <c:pt idx="7">
                  <c:v>-18.547016337955782</c:v>
                </c:pt>
                <c:pt idx="8">
                  <c:v>-19.046017363445763</c:v>
                </c:pt>
                <c:pt idx="9">
                  <c:v>-19.53043143267238</c:v>
                </c:pt>
                <c:pt idx="10">
                  <c:v>-20</c:v>
                </c:pt>
                <c:pt idx="11">
                  <c:v>-20.454472443261693</c:v>
                </c:pt>
                <c:pt idx="12">
                  <c:v>-20.893606197523482</c:v>
                </c:pt>
                <c:pt idx="13">
                  <c:v>-21.317166884548143</c:v>
                </c:pt>
                <c:pt idx="14">
                  <c:v>-21.724928437889609</c:v>
                </c:pt>
                <c:pt idx="15">
                  <c:v>-22.116673223551054</c:v>
                </c:pt>
                <c:pt idx="16">
                  <c:v>-22.492192156142416</c:v>
                </c:pt>
                <c:pt idx="17">
                  <c:v>-22.851284810475221</c:v>
                </c:pt>
                <c:pt idx="18">
                  <c:v>-23.19375952853526</c:v>
                </c:pt>
                <c:pt idx="19">
                  <c:v>-23.519433521775909</c:v>
                </c:pt>
                <c:pt idx="20">
                  <c:v>-23.82813296867765</c:v>
                </c:pt>
              </c:numCache>
            </c:numRef>
          </c:xVal>
          <c:yVal>
            <c:numRef>
              <c:f>'Advance trajectory'!$E$32:$E$52</c:f>
              <c:numCache>
                <c:formatCode>0.00000</c:formatCode>
                <c:ptCount val="21"/>
                <c:pt idx="0">
                  <c:v>25.945180011944267</c:v>
                </c:pt>
                <c:pt idx="1">
                  <c:v>25.408014600434004</c:v>
                </c:pt>
                <c:pt idx="2">
                  <c:v>24.857288205247652</c:v>
                </c:pt>
                <c:pt idx="3">
                  <c:v>24.293294764804742</c:v>
                </c:pt>
                <c:pt idx="4">
                  <c:v>23.716335298526101</c:v>
                </c:pt>
                <c:pt idx="5">
                  <c:v>23.126717746171163</c:v>
                </c:pt>
                <c:pt idx="6">
                  <c:v>22.524756803481743</c:v>
                </c:pt>
                <c:pt idx="7">
                  <c:v>21.910773754219893</c:v>
                </c:pt>
                <c:pt idx="8">
                  <c:v>21.285096298689638</c:v>
                </c:pt>
                <c:pt idx="9">
                  <c:v>20.648058378833856</c:v>
                </c:pt>
                <c:pt idx="10">
                  <c:v>20.000000000000004</c:v>
                </c:pt>
                <c:pt idx="11">
                  <c:v>19.341267049469508</c:v>
                </c:pt>
                <c:pt idx="12">
                  <c:v>18.67221111184783</c:v>
                </c:pt>
                <c:pt idx="13">
                  <c:v>17.993189281413734</c:v>
                </c:pt>
                <c:pt idx="14">
                  <c:v>17.304563971527834</c:v>
                </c:pt>
                <c:pt idx="15">
                  <c:v>16.606702721202282</c:v>
                </c:pt>
                <c:pt idx="16">
                  <c:v>15.899977998934611</c:v>
                </c:pt>
                <c:pt idx="17">
                  <c:v>15.184767003910704</c:v>
                </c:pt>
                <c:pt idx="18">
                  <c:v>14.461451464682787</c:v>
                </c:pt>
                <c:pt idx="19">
                  <c:v>13.730417435430004</c:v>
                </c:pt>
                <c:pt idx="20">
                  <c:v>12.992055089910252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0.00000</c:formatCode>
                <c:ptCount val="21"/>
                <c:pt idx="0">
                  <c:v>-33.849974896909728</c:v>
                </c:pt>
                <c:pt idx="1">
                  <c:v>-34.067691463555342</c:v>
                </c:pt>
                <c:pt idx="2">
                  <c:v>-34.26280357707833</c:v>
                </c:pt>
                <c:pt idx="3">
                  <c:v>-34.435207100566458</c:v>
                </c:pt>
                <c:pt idx="4">
                  <c:v>-34.584810017331115</c:v>
                </c:pt>
                <c:pt idx="5">
                  <c:v>-34.711532480019251</c:v>
                </c:pt>
                <c:pt idx="6">
                  <c:v>-34.815306853230183</c:v>
                </c:pt>
                <c:pt idx="7">
                  <c:v>-34.896077749614562</c:v>
                </c:pt>
                <c:pt idx="8">
                  <c:v>-34.953802059436164</c:v>
                </c:pt>
                <c:pt idx="9">
                  <c:v>-34.988448973580795</c:v>
                </c:pt>
                <c:pt idx="10">
                  <c:v>-35</c:v>
                </c:pt>
                <c:pt idx="11">
                  <c:v>-34.988448973580795</c:v>
                </c:pt>
                <c:pt idx="12">
                  <c:v>-34.953802059436164</c:v>
                </c:pt>
                <c:pt idx="13">
                  <c:v>-34.896077749614562</c:v>
                </c:pt>
                <c:pt idx="14">
                  <c:v>-34.81530685323019</c:v>
                </c:pt>
                <c:pt idx="15">
                  <c:v>-34.711532480019251</c:v>
                </c:pt>
                <c:pt idx="16">
                  <c:v>-34.584810017331122</c:v>
                </c:pt>
                <c:pt idx="17">
                  <c:v>-34.435207100566458</c:v>
                </c:pt>
                <c:pt idx="18">
                  <c:v>-34.26280357707833</c:v>
                </c:pt>
                <c:pt idx="19">
                  <c:v>-34.067691463555342</c:v>
                </c:pt>
                <c:pt idx="20">
                  <c:v>-33.849974896909735</c:v>
                </c:pt>
              </c:numCache>
            </c:numRef>
          </c:xVal>
          <c:yVal>
            <c:numRef>
              <c:f>'Advance trajectory'!$H$32:$H$52</c:f>
              <c:numCache>
                <c:formatCode>0.00000</c:formatCode>
                <c:ptCount val="21"/>
                <c:pt idx="0">
                  <c:v>9.9112783872395323</c:v>
                </c:pt>
                <c:pt idx="1">
                  <c:v>8.9352891362541804</c:v>
                </c:pt>
                <c:pt idx="2">
                  <c:v>7.9545308660430658</c:v>
                </c:pt>
                <c:pt idx="3">
                  <c:v>6.9695270353298122</c:v>
                </c:pt>
                <c:pt idx="4">
                  <c:v>5.9808033688150415</c:v>
                </c:pt>
                <c:pt idx="5">
                  <c:v>4.9888875765820719</c:v>
                </c:pt>
                <c:pt idx="6">
                  <c:v>3.9943090724429657</c:v>
                </c:pt>
                <c:pt idx="7">
                  <c:v>2.9975986913752215</c:v>
                </c:pt>
                <c:pt idx="8">
                  <c:v>1.9992884062000542</c:v>
                </c:pt>
                <c:pt idx="9">
                  <c:v>0.99991104365317329</c:v>
                </c:pt>
                <c:pt idx="10">
                  <c:v>5.3029658040673552E-15</c:v>
                </c:pt>
                <c:pt idx="11">
                  <c:v>-0.99991104365316275</c:v>
                </c:pt>
                <c:pt idx="12">
                  <c:v>-1.9992884062000433</c:v>
                </c:pt>
                <c:pt idx="13">
                  <c:v>-2.9975986913752113</c:v>
                </c:pt>
                <c:pt idx="14">
                  <c:v>-3.994309072442936</c:v>
                </c:pt>
                <c:pt idx="15">
                  <c:v>-4.9888875765820613</c:v>
                </c:pt>
                <c:pt idx="16">
                  <c:v>-5.9808033688150299</c:v>
                </c:pt>
                <c:pt idx="17">
                  <c:v>-6.9695270353298016</c:v>
                </c:pt>
                <c:pt idx="18">
                  <c:v>-7.9545308660430551</c:v>
                </c:pt>
                <c:pt idx="19">
                  <c:v>-8.9352891362541698</c:v>
                </c:pt>
                <c:pt idx="20">
                  <c:v>-9.9112783872395216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0.00000</c:formatCode>
                <c:ptCount val="21"/>
                <c:pt idx="0">
                  <c:v>-23.82813296867765</c:v>
                </c:pt>
                <c:pt idx="1">
                  <c:v>-23.519433521775909</c:v>
                </c:pt>
                <c:pt idx="2">
                  <c:v>-23.19375952853526</c:v>
                </c:pt>
                <c:pt idx="3">
                  <c:v>-22.851284810475221</c:v>
                </c:pt>
                <c:pt idx="4">
                  <c:v>-22.492192156142416</c:v>
                </c:pt>
                <c:pt idx="5">
                  <c:v>-22.116673223551054</c:v>
                </c:pt>
                <c:pt idx="6">
                  <c:v>-21.724928437889609</c:v>
                </c:pt>
                <c:pt idx="7">
                  <c:v>-21.317166884548143</c:v>
                </c:pt>
                <c:pt idx="8">
                  <c:v>-20.893606197523482</c:v>
                </c:pt>
                <c:pt idx="9">
                  <c:v>-20.454472443261693</c:v>
                </c:pt>
                <c:pt idx="10">
                  <c:v>-20</c:v>
                </c:pt>
                <c:pt idx="11">
                  <c:v>-19.53043143267238</c:v>
                </c:pt>
                <c:pt idx="12">
                  <c:v>-19.046017363445763</c:v>
                </c:pt>
                <c:pt idx="13">
                  <c:v>-18.547016337955782</c:v>
                </c:pt>
                <c:pt idx="14">
                  <c:v>-18.033694687313591</c:v>
                </c:pt>
                <c:pt idx="15">
                  <c:v>-17.506326385957379</c:v>
                </c:pt>
                <c:pt idx="16">
                  <c:v>-16.965192905424296</c:v>
                </c:pt>
                <c:pt idx="17">
                  <c:v>-16.410583064121127</c:v>
                </c:pt>
                <c:pt idx="18">
                  <c:v>-15.842792873173584</c:v>
                </c:pt>
                <c:pt idx="19">
                  <c:v>-15.262125378436776</c:v>
                </c:pt>
                <c:pt idx="20">
                  <c:v>-14.668890498750928</c:v>
                </c:pt>
              </c:numCache>
            </c:numRef>
          </c:xVal>
          <c:yVal>
            <c:numRef>
              <c:f>'Advance trajectory'!$K$32:$K$52</c:f>
              <c:numCache>
                <c:formatCode>0.00000</c:formatCode>
                <c:ptCount val="21"/>
                <c:pt idx="0">
                  <c:v>-12.992055089910252</c:v>
                </c:pt>
                <c:pt idx="1">
                  <c:v>-13.730417435430004</c:v>
                </c:pt>
                <c:pt idx="2">
                  <c:v>-14.461451464682787</c:v>
                </c:pt>
                <c:pt idx="3">
                  <c:v>-15.184767003910704</c:v>
                </c:pt>
                <c:pt idx="4">
                  <c:v>-15.899977998934611</c:v>
                </c:pt>
                <c:pt idx="5">
                  <c:v>-16.606702721202282</c:v>
                </c:pt>
                <c:pt idx="6">
                  <c:v>-17.304563971527834</c:v>
                </c:pt>
                <c:pt idx="7">
                  <c:v>-17.993189281413734</c:v>
                </c:pt>
                <c:pt idx="8">
                  <c:v>-18.67221111184783</c:v>
                </c:pt>
                <c:pt idx="9">
                  <c:v>-19.341267049469508</c:v>
                </c:pt>
                <c:pt idx="10">
                  <c:v>-20.000000000000004</c:v>
                </c:pt>
                <c:pt idx="11">
                  <c:v>-20.648058378833856</c:v>
                </c:pt>
                <c:pt idx="12">
                  <c:v>-21.285096298689638</c:v>
                </c:pt>
                <c:pt idx="13">
                  <c:v>-21.910773754219893</c:v>
                </c:pt>
                <c:pt idx="14">
                  <c:v>-22.524756803481743</c:v>
                </c:pt>
                <c:pt idx="15">
                  <c:v>-23.126717746171163</c:v>
                </c:pt>
                <c:pt idx="16">
                  <c:v>-23.716335298526101</c:v>
                </c:pt>
                <c:pt idx="17">
                  <c:v>-24.293294764804742</c:v>
                </c:pt>
                <c:pt idx="18">
                  <c:v>-24.857288205247652</c:v>
                </c:pt>
                <c:pt idx="19">
                  <c:v>-25.408014600434004</c:v>
                </c:pt>
                <c:pt idx="20">
                  <c:v>-25.945180011944267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0.00000</c:formatCode>
                <c:ptCount val="21"/>
                <c:pt idx="0">
                  <c:v>15.109102133176851</c:v>
                </c:pt>
                <c:pt idx="1">
                  <c:v>15.618998514088089</c:v>
                </c:pt>
                <c:pt idx="2">
                  <c:v>16.124980141395174</c:v>
                </c:pt>
                <c:pt idx="3">
                  <c:v>16.626776958240217</c:v>
                </c:pt>
                <c:pt idx="4">
                  <c:v>17.124121141318291</c:v>
                </c:pt>
                <c:pt idx="5">
                  <c:v>17.616747243822388</c:v>
                </c:pt>
                <c:pt idx="6">
                  <c:v>18.104392337119965</c:v>
                </c:pt>
                <c:pt idx="7">
                  <c:v>18.586796151085473</c:v>
                </c:pt>
                <c:pt idx="8">
                  <c:v>19.063701213013974</c:v>
                </c:pt>
                <c:pt idx="9">
                  <c:v>19.53485298504166</c:v>
                </c:pt>
                <c:pt idx="10">
                  <c:v>20</c:v>
                </c:pt>
                <c:pt idx="11">
                  <c:v>20.458893995630973</c:v>
                </c:pt>
                <c:pt idx="12">
                  <c:v>20.911290047091697</c:v>
                </c:pt>
                <c:pt idx="13">
                  <c:v>21.356946697677845</c:v>
                </c:pt>
                <c:pt idx="14">
                  <c:v>21.795626087695972</c:v>
                </c:pt>
                <c:pt idx="15">
                  <c:v>22.227094081416055</c:v>
                </c:pt>
                <c:pt idx="16">
                  <c:v>22.651120392036404</c:v>
                </c:pt>
                <c:pt idx="17">
                  <c:v>23.067478704594315</c:v>
                </c:pt>
                <c:pt idx="18">
                  <c:v>23.475946796756844</c:v>
                </c:pt>
                <c:pt idx="19">
                  <c:v>23.876306657427222</c:v>
                </c:pt>
                <c:pt idx="20">
                  <c:v>24.268344603103579</c:v>
                </c:pt>
              </c:numCache>
            </c:numRef>
          </c:xVal>
          <c:yVal>
            <c:numRef>
              <c:f>'Advance trajectory'!$N$32:$N$52</c:f>
              <c:numCache>
                <c:formatCode>0.00000</c:formatCode>
                <c:ptCount val="21"/>
                <c:pt idx="0">
                  <c:v>-22.151297559836966</c:v>
                </c:pt>
                <c:pt idx="1">
                  <c:v>-21.98772557876913</c:v>
                </c:pt>
                <c:pt idx="2">
                  <c:v>-21.812418120044455</c:v>
                </c:pt>
                <c:pt idx="3">
                  <c:v>-21.625468750264794</c:v>
                </c:pt>
                <c:pt idx="4">
                  <c:v>-21.426977249652715</c:v>
                </c:pt>
                <c:pt idx="5">
                  <c:v>-21.217049558795946</c:v>
                </c:pt>
                <c:pt idx="6">
                  <c:v>-20.995797722103841</c:v>
                </c:pt>
                <c:pt idx="7">
                  <c:v>-20.763339828006092</c:v>
                </c:pt>
                <c:pt idx="8">
                  <c:v>-20.519799945925545</c:v>
                </c:pt>
                <c:pt idx="9">
                  <c:v>-20.265308060058818</c:v>
                </c:pt>
                <c:pt idx="10">
                  <c:v>-20</c:v>
                </c:pt>
                <c:pt idx="11">
                  <c:v>-19.724017368244535</c:v>
                </c:pt>
                <c:pt idx="12">
                  <c:v>-19.437507464611908</c:v>
                </c:pt>
                <c:pt idx="13">
                  <c:v>-19.140623207627524</c:v>
                </c:pt>
                <c:pt idx="14">
                  <c:v>-18.833523052905722</c:v>
                </c:pt>
                <c:pt idx="15">
                  <c:v>-18.516370908577485</c:v>
                </c:pt>
                <c:pt idx="16">
                  <c:v>-18.189336047807981</c:v>
                </c:pt>
                <c:pt idx="17">
                  <c:v>-17.852593018450641</c:v>
                </c:pt>
                <c:pt idx="18">
                  <c:v>-17.506321549885975</c:v>
                </c:pt>
                <c:pt idx="19">
                  <c:v>-17.150706457094863</c:v>
                </c:pt>
                <c:pt idx="20">
                  <c:v>-16.785937542017532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0.00000</c:formatCode>
                <c:ptCount val="21"/>
                <c:pt idx="0">
                  <c:v>34.29018653133565</c:v>
                </c:pt>
                <c:pt idx="1">
                  <c:v>34.424564599206647</c:v>
                </c:pt>
                <c:pt idx="2">
                  <c:v>34.544990845299921</c:v>
                </c:pt>
                <c:pt idx="3">
                  <c:v>34.651400994685552</c:v>
                </c:pt>
                <c:pt idx="4">
                  <c:v>34.743738253225104</c:v>
                </c:pt>
                <c:pt idx="5">
                  <c:v>34.821953337884253</c:v>
                </c:pt>
                <c:pt idx="6">
                  <c:v>34.886004503036553</c:v>
                </c:pt>
                <c:pt idx="7">
                  <c:v>34.93585756274426</c:v>
                </c:pt>
                <c:pt idx="8">
                  <c:v>34.971485909004379</c:v>
                </c:pt>
                <c:pt idx="9">
                  <c:v>34.992870525950067</c:v>
                </c:pt>
                <c:pt idx="10">
                  <c:v>35</c:v>
                </c:pt>
                <c:pt idx="11">
                  <c:v>34.992870525950067</c:v>
                </c:pt>
                <c:pt idx="12">
                  <c:v>34.971485909004379</c:v>
                </c:pt>
                <c:pt idx="13">
                  <c:v>34.93585756274426</c:v>
                </c:pt>
                <c:pt idx="14">
                  <c:v>34.886004503036553</c:v>
                </c:pt>
                <c:pt idx="15">
                  <c:v>34.821953337884253</c:v>
                </c:pt>
                <c:pt idx="16">
                  <c:v>34.743738253225104</c:v>
                </c:pt>
                <c:pt idx="17">
                  <c:v>34.651400994685552</c:v>
                </c:pt>
                <c:pt idx="18">
                  <c:v>34.544990845299921</c:v>
                </c:pt>
                <c:pt idx="19">
                  <c:v>34.424564599206647</c:v>
                </c:pt>
                <c:pt idx="20">
                  <c:v>34.29018653133565</c:v>
                </c:pt>
              </c:numCache>
            </c:numRef>
          </c:xVal>
          <c:yVal>
            <c:numRef>
              <c:f>'Advance trajectory'!$Q$32:$Q$52</c:f>
              <c:numCache>
                <c:formatCode>0.00000</c:formatCode>
                <c:ptCount val="21"/>
                <c:pt idx="0">
                  <c:v>-6.1173959351322393</c:v>
                </c:pt>
                <c:pt idx="1">
                  <c:v>-5.5150001145893084</c:v>
                </c:pt>
                <c:pt idx="2">
                  <c:v>-4.909660780839868</c:v>
                </c:pt>
                <c:pt idx="3">
                  <c:v>-4.3017010207898609</c:v>
                </c:pt>
                <c:pt idx="4">
                  <c:v>-3.6914453199416575</c:v>
                </c:pt>
                <c:pt idx="5">
                  <c:v>-3.0792193892068549</c:v>
                </c:pt>
                <c:pt idx="6">
                  <c:v>-2.4653499910650627</c:v>
                </c:pt>
                <c:pt idx="7">
                  <c:v>-1.8501647651614226</c:v>
                </c:pt>
                <c:pt idx="8">
                  <c:v>-1.2339920534359656</c:v>
                </c:pt>
                <c:pt idx="9">
                  <c:v>-0.61716072487813445</c:v>
                </c:pt>
                <c:pt idx="10">
                  <c:v>0</c:v>
                </c:pt>
                <c:pt idx="11">
                  <c:v>0.61716072487813523</c:v>
                </c:pt>
                <c:pt idx="12">
                  <c:v>1.2339920534359656</c:v>
                </c:pt>
                <c:pt idx="13">
                  <c:v>1.8501647651614226</c:v>
                </c:pt>
                <c:pt idx="14">
                  <c:v>2.4653499910650618</c:v>
                </c:pt>
                <c:pt idx="15">
                  <c:v>3.0792193892068549</c:v>
                </c:pt>
                <c:pt idx="16">
                  <c:v>3.6914453199416584</c:v>
                </c:pt>
                <c:pt idx="17">
                  <c:v>4.3017010207898609</c:v>
                </c:pt>
                <c:pt idx="18">
                  <c:v>4.909660780839868</c:v>
                </c:pt>
                <c:pt idx="19">
                  <c:v>5.5150001145893075</c:v>
                </c:pt>
                <c:pt idx="20">
                  <c:v>6.1173959351322393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0.00000</c:formatCode>
                <c:ptCount val="21"/>
                <c:pt idx="0">
                  <c:v>24.268344603103579</c:v>
                </c:pt>
                <c:pt idx="1">
                  <c:v>23.876306657427222</c:v>
                </c:pt>
                <c:pt idx="2">
                  <c:v>23.475946796756844</c:v>
                </c:pt>
                <c:pt idx="3">
                  <c:v>23.067478704594315</c:v>
                </c:pt>
                <c:pt idx="4">
                  <c:v>22.6511203920364</c:v>
                </c:pt>
                <c:pt idx="5">
                  <c:v>22.227094081416055</c:v>
                </c:pt>
                <c:pt idx="6">
                  <c:v>21.795626087695972</c:v>
                </c:pt>
                <c:pt idx="7">
                  <c:v>21.356946697677845</c:v>
                </c:pt>
                <c:pt idx="8">
                  <c:v>20.911290047091697</c:v>
                </c:pt>
                <c:pt idx="9">
                  <c:v>20.458893995630973</c:v>
                </c:pt>
                <c:pt idx="10">
                  <c:v>20</c:v>
                </c:pt>
                <c:pt idx="11">
                  <c:v>19.53485298504166</c:v>
                </c:pt>
                <c:pt idx="12">
                  <c:v>19.063701213013974</c:v>
                </c:pt>
                <c:pt idx="13">
                  <c:v>18.586796151085473</c:v>
                </c:pt>
                <c:pt idx="14">
                  <c:v>18.104392337119965</c:v>
                </c:pt>
                <c:pt idx="15">
                  <c:v>17.616747243822388</c:v>
                </c:pt>
                <c:pt idx="16">
                  <c:v>17.124121141318291</c:v>
                </c:pt>
                <c:pt idx="17">
                  <c:v>16.626776958240217</c:v>
                </c:pt>
                <c:pt idx="18">
                  <c:v>16.124980141395174</c:v>
                </c:pt>
                <c:pt idx="19">
                  <c:v>15.618998514088089</c:v>
                </c:pt>
                <c:pt idx="20">
                  <c:v>15.109102133176851</c:v>
                </c:pt>
              </c:numCache>
            </c:numRef>
          </c:xVal>
          <c:yVal>
            <c:numRef>
              <c:f>'Advance trajectory'!$T$32:$T$52</c:f>
              <c:numCache>
                <c:formatCode>0.00000</c:formatCode>
                <c:ptCount val="21"/>
                <c:pt idx="0">
                  <c:v>16.785937542017532</c:v>
                </c:pt>
                <c:pt idx="1">
                  <c:v>17.150706457094863</c:v>
                </c:pt>
                <c:pt idx="2">
                  <c:v>17.506321549885975</c:v>
                </c:pt>
                <c:pt idx="3">
                  <c:v>17.852593018450641</c:v>
                </c:pt>
                <c:pt idx="4">
                  <c:v>18.189336047807984</c:v>
                </c:pt>
                <c:pt idx="5">
                  <c:v>18.516370908577485</c:v>
                </c:pt>
                <c:pt idx="6">
                  <c:v>18.833523052905722</c:v>
                </c:pt>
                <c:pt idx="7">
                  <c:v>19.140623207627524</c:v>
                </c:pt>
                <c:pt idx="8">
                  <c:v>19.437507464611908</c:v>
                </c:pt>
                <c:pt idx="9">
                  <c:v>19.724017368244535</c:v>
                </c:pt>
                <c:pt idx="10">
                  <c:v>20</c:v>
                </c:pt>
                <c:pt idx="11">
                  <c:v>20.265308060058818</c:v>
                </c:pt>
                <c:pt idx="12">
                  <c:v>20.519799945925545</c:v>
                </c:pt>
                <c:pt idx="13">
                  <c:v>20.763339828006092</c:v>
                </c:pt>
                <c:pt idx="14">
                  <c:v>20.995797722103841</c:v>
                </c:pt>
                <c:pt idx="15">
                  <c:v>21.217049558795946</c:v>
                </c:pt>
                <c:pt idx="16">
                  <c:v>21.426977249652715</c:v>
                </c:pt>
                <c:pt idx="17">
                  <c:v>21.625468750264794</c:v>
                </c:pt>
                <c:pt idx="18">
                  <c:v>21.812418120044455</c:v>
                </c:pt>
                <c:pt idx="19">
                  <c:v>21.98772557876913</c:v>
                </c:pt>
                <c:pt idx="20">
                  <c:v>22.151297559836966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General</c:formatCode>
                <c:ptCount val="1"/>
                <c:pt idx="0">
                  <c:v>8.2842712474619002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>
                  <c:v>8.2842712474619002</c:v>
                </c:pt>
                <c:pt idx="1">
                  <c:v>-20</c:v>
                </c:pt>
                <c:pt idx="2">
                  <c:v>8.2842712474619002</c:v>
                </c:pt>
                <c:pt idx="3">
                  <c:v>-35</c:v>
                </c:pt>
                <c:pt idx="4">
                  <c:v>8.2842712474619002</c:v>
                </c:pt>
                <c:pt idx="5">
                  <c:v>-20</c:v>
                </c:pt>
                <c:pt idx="6">
                  <c:v>8.2842712474619002</c:v>
                </c:pt>
                <c:pt idx="7">
                  <c:v>20</c:v>
                </c:pt>
                <c:pt idx="8">
                  <c:v>8.2842712474619002</c:v>
                </c:pt>
                <c:pt idx="9">
                  <c:v>35</c:v>
                </c:pt>
                <c:pt idx="10">
                  <c:v>8.2842712474619002</c:v>
                </c:pt>
                <c:pt idx="11">
                  <c:v>20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0</c:v>
                </c:pt>
                <c:pt idx="7">
                  <c:v>-20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0560"/>
        <c:axId val="165188736"/>
      </c:scatterChart>
      <c:valAx>
        <c:axId val="165170560"/>
        <c:scaling>
          <c:orientation val="minMax"/>
          <c:max val="50"/>
          <c:min val="-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65188736"/>
        <c:crosses val="autoZero"/>
        <c:crossBetween val="midCat"/>
        <c:majorUnit val="10"/>
      </c:valAx>
      <c:valAx>
        <c:axId val="165188736"/>
        <c:scaling>
          <c:orientation val="minMax"/>
          <c:max val="50"/>
          <c:min val="-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65170560"/>
        <c:crosses val="autoZero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'Joystick smooth'!$D$3:$D$38</c:f>
              <c:numCache>
                <c:formatCode>0.00</c:formatCode>
                <c:ptCount val="36"/>
                <c:pt idx="0">
                  <c:v>1999</c:v>
                </c:pt>
                <c:pt idx="1">
                  <c:v>1636.6427754028862</c:v>
                </c:pt>
                <c:pt idx="2">
                  <c:v>1339.9697720252429</c:v>
                </c:pt>
                <c:pt idx="3">
                  <c:v>1097.0744605519587</c:v>
                </c:pt>
                <c:pt idx="4">
                  <c:v>898.20859927032609</c:v>
                </c:pt>
                <c:pt idx="5">
                  <c:v>735.39100290171325</c:v>
                </c:pt>
                <c:pt idx="6">
                  <c:v>602.08722961249202</c:v>
                </c:pt>
                <c:pt idx="7">
                  <c:v>492.94733091927139</c:v>
                </c:pt>
                <c:pt idx="8">
                  <c:v>403.59113947131624</c:v>
                </c:pt>
                <c:pt idx="9">
                  <c:v>330.43247755495156</c:v>
                </c:pt>
                <c:pt idx="10">
                  <c:v>270.53523118998879</c:v>
                </c:pt>
                <c:pt idx="11">
                  <c:v>221.49551356630545</c:v>
                </c:pt>
                <c:pt idx="12">
                  <c:v>181.3451886255356</c:v>
                </c:pt>
                <c:pt idx="13">
                  <c:v>148.47288285045346</c:v>
                </c:pt>
                <c:pt idx="14">
                  <c:v>121.55931518781071</c:v>
                </c:pt>
                <c:pt idx="15">
                  <c:v>99.524349667360042</c:v>
                </c:pt>
                <c:pt idx="16">
                  <c:v>81.483645752754072</c:v>
                </c:pt>
                <c:pt idx="17">
                  <c:v>69.435782630532387</c:v>
                </c:pt>
                <c:pt idx="18">
                  <c:v>69.435782630532387</c:v>
                </c:pt>
                <c:pt idx="19">
                  <c:v>81.483645752754072</c:v>
                </c:pt>
                <c:pt idx="20">
                  <c:v>99.524349667360042</c:v>
                </c:pt>
                <c:pt idx="21">
                  <c:v>121.55931518781071</c:v>
                </c:pt>
                <c:pt idx="22">
                  <c:v>148.47288285045346</c:v>
                </c:pt>
                <c:pt idx="23">
                  <c:v>181.3451886255356</c:v>
                </c:pt>
                <c:pt idx="24">
                  <c:v>221.49551356630545</c:v>
                </c:pt>
                <c:pt idx="25">
                  <c:v>270.53523118998879</c:v>
                </c:pt>
                <c:pt idx="26">
                  <c:v>330.43247755495156</c:v>
                </c:pt>
                <c:pt idx="27">
                  <c:v>403.59113947131624</c:v>
                </c:pt>
                <c:pt idx="28">
                  <c:v>492.94733091927139</c:v>
                </c:pt>
                <c:pt idx="29">
                  <c:v>602.08722961249202</c:v>
                </c:pt>
                <c:pt idx="30">
                  <c:v>735.39100290171325</c:v>
                </c:pt>
                <c:pt idx="31">
                  <c:v>898.20859927032609</c:v>
                </c:pt>
                <c:pt idx="32">
                  <c:v>1097.0744605519587</c:v>
                </c:pt>
                <c:pt idx="33">
                  <c:v>1339.9697720252429</c:v>
                </c:pt>
                <c:pt idx="34">
                  <c:v>1636.6427754028862</c:v>
                </c:pt>
                <c:pt idx="35">
                  <c:v>1999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2832"/>
        <c:axId val="165194368"/>
      </c:scatterChart>
      <c:valAx>
        <c:axId val="1651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94368"/>
        <c:crosses val="autoZero"/>
        <c:crossBetween val="midCat"/>
      </c:valAx>
      <c:valAx>
        <c:axId val="165194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519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19</xdr:col>
      <xdr:colOff>764687</xdr:colOff>
      <xdr:row>28</xdr:row>
      <xdr:rowOff>94014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0</xdr:rowOff>
    </xdr:from>
    <xdr:to>
      <xdr:col>17</xdr:col>
      <xdr:colOff>314325</xdr:colOff>
      <xdr:row>17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99" t="s">
        <v>1</v>
      </c>
      <c r="F2" s="99"/>
      <c r="G2" s="99"/>
      <c r="H2" s="100" t="s">
        <v>2</v>
      </c>
      <c r="I2" s="100"/>
      <c r="J2" s="101" t="s">
        <v>3</v>
      </c>
      <c r="K2" s="101"/>
      <c r="L2" s="101"/>
      <c r="M2" s="102" t="s">
        <v>4</v>
      </c>
      <c r="N2" s="102"/>
    </row>
    <row r="3" spans="2:18" x14ac:dyDescent="0.25">
      <c r="B3" s="3" t="s">
        <v>5</v>
      </c>
      <c r="C3" s="4">
        <v>101</v>
      </c>
      <c r="E3" s="5" t="s">
        <v>6</v>
      </c>
      <c r="F3" s="6" t="s">
        <v>7</v>
      </c>
      <c r="G3" s="7" t="s">
        <v>8</v>
      </c>
      <c r="H3" s="8" t="s">
        <v>9</v>
      </c>
      <c r="I3" s="9" t="s">
        <v>10</v>
      </c>
      <c r="J3" s="10" t="s">
        <v>6</v>
      </c>
      <c r="K3" s="6" t="s">
        <v>7</v>
      </c>
      <c r="L3" s="11" t="s">
        <v>8</v>
      </c>
      <c r="M3" s="12" t="s">
        <v>11</v>
      </c>
      <c r="N3" s="13" t="s">
        <v>12</v>
      </c>
    </row>
    <row r="4" spans="2:18" x14ac:dyDescent="0.25">
      <c r="B4" s="3" t="s">
        <v>13</v>
      </c>
      <c r="C4" s="4">
        <v>47</v>
      </c>
      <c r="E4" s="14">
        <f>C9*COS(RADIANS(C2)) + C11*SIN(RADIANS(C2))</f>
        <v>141.42135623730951</v>
      </c>
      <c r="F4" s="15">
        <f>C10</f>
        <v>-40</v>
      </c>
      <c r="G4" s="16">
        <f>-C9*SIN(RADIANS(C2)) + C11*COS(RADIANS(C2))</f>
        <v>0</v>
      </c>
      <c r="H4" s="17">
        <f>ATAN2(E4, G4)</f>
        <v>0</v>
      </c>
      <c r="I4" s="18">
        <f>DEGREES(H4)</f>
        <v>0</v>
      </c>
      <c r="J4" s="19">
        <f>E4*COS(H4) + G4*SIN(H4)</f>
        <v>141.42135623730951</v>
      </c>
      <c r="K4" s="15">
        <f>F4</f>
        <v>-40</v>
      </c>
      <c r="L4" s="20">
        <f>-E4*SIN(H4) + G4*COS(H4)</f>
        <v>0</v>
      </c>
      <c r="M4" s="21">
        <f>J4-C5</f>
        <v>101.42135623730951</v>
      </c>
      <c r="N4" s="22">
        <f>K4</f>
        <v>-40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100" t="s">
        <v>16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23"/>
      <c r="Q6" s="23"/>
      <c r="R6" s="23"/>
    </row>
    <row r="7" spans="2:18" x14ac:dyDescent="0.25">
      <c r="B7" s="24" t="s">
        <v>17</v>
      </c>
      <c r="C7" s="25">
        <v>141</v>
      </c>
      <c r="E7" s="96" t="s">
        <v>18</v>
      </c>
      <c r="F7" s="96"/>
      <c r="G7" s="6" t="s">
        <v>19</v>
      </c>
      <c r="H7" s="6" t="s">
        <v>20</v>
      </c>
      <c r="I7" s="6" t="s">
        <v>21</v>
      </c>
      <c r="J7" s="6" t="s">
        <v>22</v>
      </c>
      <c r="K7" s="26" t="s">
        <v>23</v>
      </c>
      <c r="L7" s="97" t="s">
        <v>24</v>
      </c>
      <c r="M7" s="97"/>
      <c r="N7" s="98" t="s">
        <v>25</v>
      </c>
      <c r="O7" s="98"/>
      <c r="P7" s="27"/>
      <c r="Q7" s="27"/>
      <c r="R7" s="27"/>
    </row>
    <row r="8" spans="2:18" x14ac:dyDescent="0.25">
      <c r="E8" s="28">
        <f>ATAN2(M4, N4)</f>
        <v>-0.37566451469282719</v>
      </c>
      <c r="F8" s="29">
        <f>DEGREES(E8)</f>
        <v>-21.523991204729302</v>
      </c>
      <c r="G8" s="29">
        <f>SQRT(M4*M4+N4*N4)</f>
        <v>109.02427023839802</v>
      </c>
      <c r="H8" s="30" t="str">
        <f>IF(C6 + C7 &gt;G8, "TRUE", "FALSE")</f>
        <v>TRUE</v>
      </c>
      <c r="I8" s="31">
        <f>C6*C6</f>
        <v>7056</v>
      </c>
      <c r="J8" s="31">
        <f>C7*C7</f>
        <v>19881</v>
      </c>
      <c r="K8" s="32">
        <f>G8*G8</f>
        <v>11886.291501015239</v>
      </c>
      <c r="L8" s="29">
        <f>ACOS((I8 + K8 - J8) / (2 * C6 * G8))</f>
        <v>1.6220693096897711</v>
      </c>
      <c r="M8" s="29">
        <f>DEGREES(L8)</f>
        <v>92.937725522922776</v>
      </c>
      <c r="N8" s="15">
        <f>ACOS(( J8 + I8 - K8) / (2 * C7 * C6))</f>
        <v>0.88230526008940935</v>
      </c>
      <c r="O8" s="33">
        <f>DEGREES(N8)</f>
        <v>50.552367645315549</v>
      </c>
      <c r="P8" s="34"/>
      <c r="Q8" s="34"/>
      <c r="R8" s="34"/>
    </row>
    <row r="9" spans="2:18" x14ac:dyDescent="0.25">
      <c r="B9" s="35" t="s">
        <v>26</v>
      </c>
      <c r="C9" s="36">
        <v>100</v>
      </c>
    </row>
    <row r="10" spans="2:18" x14ac:dyDescent="0.25">
      <c r="B10" s="37" t="s">
        <v>27</v>
      </c>
      <c r="C10" s="38">
        <v>-40</v>
      </c>
    </row>
    <row r="11" spans="2:18" x14ac:dyDescent="0.25">
      <c r="B11" s="39" t="s">
        <v>28</v>
      </c>
      <c r="C11" s="40">
        <v>100</v>
      </c>
    </row>
    <row r="13" spans="2:18" x14ac:dyDescent="0.25">
      <c r="B13" s="41" t="s">
        <v>29</v>
      </c>
      <c r="C13" s="42">
        <f>I4</f>
        <v>0</v>
      </c>
    </row>
    <row r="14" spans="2:18" x14ac:dyDescent="0.25">
      <c r="B14" s="43" t="s">
        <v>30</v>
      </c>
      <c r="C14" s="44">
        <f>C3 - M8 - F8</f>
        <v>29.586265681806527</v>
      </c>
    </row>
    <row r="15" spans="2:18" x14ac:dyDescent="0.25">
      <c r="B15" s="45" t="s">
        <v>31</v>
      </c>
      <c r="C15" s="46">
        <f>O8-C4</f>
        <v>3.5523676453155488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/>
  </sheetViews>
  <sheetFormatPr defaultColWidth="11.5703125" defaultRowHeight="15" x14ac:dyDescent="0.25"/>
  <cols>
    <col min="1" max="1" width="3" customWidth="1"/>
    <col min="3" max="3" width="11.7109375" bestFit="1" customWidth="1"/>
    <col min="4" max="4" width="12.28515625" bestFit="1" customWidth="1"/>
    <col min="5" max="6" width="11.7109375" bestFit="1" customWidth="1"/>
    <col min="7" max="7" width="12.28515625" bestFit="1" customWidth="1"/>
    <col min="8" max="9" width="11.7109375" bestFit="1" customWidth="1"/>
    <col min="10" max="11" width="12.28515625" bestFit="1" customWidth="1"/>
    <col min="12" max="13" width="11.7109375" bestFit="1" customWidth="1"/>
    <col min="14" max="14" width="12.28515625" bestFit="1" customWidth="1"/>
    <col min="15" max="20" width="11.7109375" bestFit="1" customWidth="1"/>
  </cols>
  <sheetData>
    <row r="1" spans="1:28" ht="15.75" thickBot="1" x14ac:dyDescent="0.3">
      <c r="A1" s="52">
        <v>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x14ac:dyDescent="0.25">
      <c r="B2" s="145" t="s">
        <v>37</v>
      </c>
      <c r="C2" s="146"/>
      <c r="D2" s="149">
        <v>1.5</v>
      </c>
      <c r="E2" s="150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</row>
    <row r="3" spans="1:28" ht="15.75" thickBot="1" x14ac:dyDescent="0.3">
      <c r="B3" s="147" t="s">
        <v>72</v>
      </c>
      <c r="C3" s="148"/>
      <c r="D3" s="151">
        <v>20</v>
      </c>
      <c r="E3" s="152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spans="1:28" ht="15.75" thickBot="1" x14ac:dyDescent="0.3"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</row>
    <row r="5" spans="1:28" ht="15.75" thickBot="1" x14ac:dyDescent="0.3">
      <c r="B5" s="157" t="s">
        <v>45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  <c r="N5" s="54"/>
      <c r="O5" s="51"/>
      <c r="P5" s="51"/>
      <c r="Q5" s="51"/>
      <c r="R5" s="51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8" x14ac:dyDescent="0.25">
      <c r="B6" s="141" t="s">
        <v>39</v>
      </c>
      <c r="C6" s="142"/>
      <c r="D6" s="141" t="s">
        <v>40</v>
      </c>
      <c r="E6" s="142"/>
      <c r="F6" s="141" t="s">
        <v>41</v>
      </c>
      <c r="G6" s="142"/>
      <c r="H6" s="141" t="s">
        <v>42</v>
      </c>
      <c r="I6" s="142"/>
      <c r="J6" s="141" t="s">
        <v>43</v>
      </c>
      <c r="K6" s="142"/>
      <c r="L6" s="141" t="s">
        <v>44</v>
      </c>
      <c r="M6" s="14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1:28" x14ac:dyDescent="0.25">
      <c r="B7" s="55" t="s">
        <v>33</v>
      </c>
      <c r="C7" s="49">
        <v>-20</v>
      </c>
      <c r="D7" s="55" t="s">
        <v>33</v>
      </c>
      <c r="E7" s="49">
        <v>-35</v>
      </c>
      <c r="F7" s="55" t="s">
        <v>33</v>
      </c>
      <c r="G7" s="49">
        <v>-20</v>
      </c>
      <c r="H7" s="55" t="s">
        <v>33</v>
      </c>
      <c r="I7" s="49">
        <v>20</v>
      </c>
      <c r="J7" s="55" t="s">
        <v>33</v>
      </c>
      <c r="K7" s="49">
        <v>35</v>
      </c>
      <c r="L7" s="55" t="s">
        <v>33</v>
      </c>
      <c r="M7" s="49">
        <v>20</v>
      </c>
      <c r="O7" s="59"/>
      <c r="P7" s="47"/>
      <c r="Q7" s="58"/>
      <c r="R7" s="47"/>
      <c r="S7" s="58"/>
      <c r="T7" s="47"/>
      <c r="U7" s="58"/>
      <c r="V7" s="47"/>
      <c r="W7" s="58"/>
      <c r="X7" s="47"/>
      <c r="Y7" s="58"/>
      <c r="Z7" s="47"/>
      <c r="AA7" s="58"/>
      <c r="AB7" s="59"/>
    </row>
    <row r="8" spans="1:28" x14ac:dyDescent="0.25">
      <c r="B8" s="55" t="s">
        <v>34</v>
      </c>
      <c r="C8" s="49">
        <v>0</v>
      </c>
      <c r="D8" s="55" t="s">
        <v>34</v>
      </c>
      <c r="E8" s="49">
        <v>0</v>
      </c>
      <c r="F8" s="55" t="s">
        <v>34</v>
      </c>
      <c r="G8" s="49">
        <v>0</v>
      </c>
      <c r="H8" s="55" t="s">
        <v>34</v>
      </c>
      <c r="I8" s="49">
        <v>0</v>
      </c>
      <c r="J8" s="55" t="s">
        <v>34</v>
      </c>
      <c r="K8" s="49">
        <v>0</v>
      </c>
      <c r="L8" s="55" t="s">
        <v>34</v>
      </c>
      <c r="M8" s="49">
        <v>0</v>
      </c>
      <c r="O8" s="59"/>
      <c r="P8" s="47"/>
      <c r="Q8" s="58"/>
      <c r="R8" s="47"/>
      <c r="S8" s="58"/>
      <c r="T8" s="47"/>
      <c r="U8" s="58"/>
      <c r="V8" s="47"/>
      <c r="W8" s="58"/>
      <c r="X8" s="47"/>
      <c r="Y8" s="58"/>
      <c r="Z8" s="47"/>
      <c r="AA8" s="58"/>
      <c r="AB8" s="59"/>
    </row>
    <row r="9" spans="1:28" ht="15.75" thickBot="1" x14ac:dyDescent="0.3">
      <c r="B9" s="56" t="s">
        <v>36</v>
      </c>
      <c r="C9" s="50">
        <v>20</v>
      </c>
      <c r="D9" s="56" t="s">
        <v>36</v>
      </c>
      <c r="E9" s="50">
        <v>0</v>
      </c>
      <c r="F9" s="56" t="s">
        <v>36</v>
      </c>
      <c r="G9" s="50">
        <v>-20</v>
      </c>
      <c r="H9" s="56" t="s">
        <v>36</v>
      </c>
      <c r="I9" s="50">
        <v>-20</v>
      </c>
      <c r="J9" s="56" t="s">
        <v>36</v>
      </c>
      <c r="K9" s="50">
        <v>0</v>
      </c>
      <c r="L9" s="56" t="s">
        <v>36</v>
      </c>
      <c r="M9" s="50">
        <v>20</v>
      </c>
      <c r="O9" s="59"/>
      <c r="P9" s="47"/>
      <c r="Q9" s="58"/>
      <c r="R9" s="47"/>
      <c r="S9" s="58"/>
      <c r="T9" s="47"/>
      <c r="U9" s="58"/>
      <c r="V9" s="47"/>
      <c r="W9" s="58"/>
      <c r="X9" s="47"/>
      <c r="Y9" s="58"/>
      <c r="Z9" s="47"/>
      <c r="AA9" s="58"/>
      <c r="AB9" s="59"/>
    </row>
    <row r="10" spans="1:28" ht="15.75" thickBot="1" x14ac:dyDescent="0.3">
      <c r="G10" s="5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 x14ac:dyDescent="0.3">
      <c r="B11" s="160" t="s">
        <v>38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2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</row>
    <row r="12" spans="1:28" x14ac:dyDescent="0.25">
      <c r="B12" s="153" t="s">
        <v>73</v>
      </c>
      <c r="C12" s="154"/>
      <c r="D12" s="154"/>
      <c r="E12" s="155">
        <f>TAN((2 - D2) * PI() / 4) * D3</f>
        <v>8.2842712474619002</v>
      </c>
      <c r="F12" s="156"/>
      <c r="G12" s="128" t="s">
        <v>46</v>
      </c>
      <c r="H12" s="129"/>
      <c r="I12" s="129"/>
      <c r="J12" s="129"/>
      <c r="K12" s="129"/>
      <c r="L12" s="129"/>
      <c r="M12" s="130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</row>
    <row r="13" spans="1:28" ht="15" customHeight="1" x14ac:dyDescent="0.25">
      <c r="B13" s="115" t="s">
        <v>61</v>
      </c>
      <c r="C13" s="116"/>
      <c r="D13" s="116"/>
      <c r="E13" s="139">
        <f>SQRT((E12-C7)^2+C9^2)</f>
        <v>34.641016151377549</v>
      </c>
      <c r="F13" s="140"/>
      <c r="G13" s="136" t="s">
        <v>68</v>
      </c>
      <c r="H13" s="137"/>
      <c r="I13" s="137"/>
      <c r="J13" s="137"/>
      <c r="K13" s="137"/>
      <c r="L13" s="137"/>
      <c r="M13" s="13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spans="1:28" x14ac:dyDescent="0.25">
      <c r="B14" s="115" t="s">
        <v>62</v>
      </c>
      <c r="C14" s="116"/>
      <c r="D14" s="116"/>
      <c r="E14" s="139">
        <f>SQRT((E12-E7)^2+E9^2)</f>
        <v>43.284271247461902</v>
      </c>
      <c r="F14" s="140"/>
      <c r="G14" s="136"/>
      <c r="H14" s="137"/>
      <c r="I14" s="137"/>
      <c r="J14" s="137"/>
      <c r="K14" s="137"/>
      <c r="L14" s="137"/>
      <c r="M14" s="13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</row>
    <row r="15" spans="1:28" x14ac:dyDescent="0.25">
      <c r="B15" s="115" t="s">
        <v>63</v>
      </c>
      <c r="C15" s="116"/>
      <c r="D15" s="116"/>
      <c r="E15" s="139">
        <f>SQRT((E12-G7)^2+G9^2)</f>
        <v>34.641016151377549</v>
      </c>
      <c r="F15" s="140"/>
      <c r="G15" s="136"/>
      <c r="H15" s="137"/>
      <c r="I15" s="137"/>
      <c r="J15" s="137"/>
      <c r="K15" s="137"/>
      <c r="L15" s="137"/>
      <c r="M15" s="13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 spans="1:28" x14ac:dyDescent="0.25">
      <c r="B16" s="115" t="s">
        <v>64</v>
      </c>
      <c r="C16" s="116"/>
      <c r="D16" s="116"/>
      <c r="E16" s="139">
        <f>SQRT((E12-I7)^2+I9^2)</f>
        <v>23.178833020733549</v>
      </c>
      <c r="F16" s="140"/>
      <c r="G16" s="136"/>
      <c r="H16" s="137"/>
      <c r="I16" s="137"/>
      <c r="J16" s="137"/>
      <c r="K16" s="137"/>
      <c r="L16" s="137"/>
      <c r="M16" s="138"/>
    </row>
    <row r="17" spans="2:20" x14ac:dyDescent="0.25">
      <c r="B17" s="115" t="s">
        <v>65</v>
      </c>
      <c r="C17" s="116"/>
      <c r="D17" s="116"/>
      <c r="E17" s="139">
        <f>SQRT((E12-K7)^2+K9^2)</f>
        <v>26.715728752538098</v>
      </c>
      <c r="F17" s="140"/>
      <c r="G17" s="136"/>
      <c r="H17" s="137"/>
      <c r="I17" s="137"/>
      <c r="J17" s="137"/>
      <c r="K17" s="137"/>
      <c r="L17" s="137"/>
      <c r="M17" s="138"/>
    </row>
    <row r="18" spans="2:20" x14ac:dyDescent="0.25">
      <c r="B18" s="115" t="s">
        <v>66</v>
      </c>
      <c r="C18" s="116"/>
      <c r="D18" s="116"/>
      <c r="E18" s="139">
        <f>SQRT((E12-M7)^2+M9^2)</f>
        <v>23.178833020733549</v>
      </c>
      <c r="F18" s="140"/>
      <c r="G18" s="136"/>
      <c r="H18" s="137"/>
      <c r="I18" s="137"/>
      <c r="J18" s="137"/>
      <c r="K18" s="137"/>
      <c r="L18" s="137"/>
      <c r="M18" s="138"/>
    </row>
    <row r="19" spans="2:20" x14ac:dyDescent="0.25">
      <c r="B19" s="115" t="s">
        <v>54</v>
      </c>
      <c r="C19" s="116"/>
      <c r="D19" s="116"/>
      <c r="E19" s="48">
        <f>ATAN2(-(E12-C7), C9)</f>
        <v>2.5261129449194057</v>
      </c>
      <c r="F19" s="57">
        <f t="shared" ref="F19:F24" si="0">DEGREES(E19)</f>
        <v>144.73561031724535</v>
      </c>
      <c r="G19" s="105" t="s">
        <v>70</v>
      </c>
      <c r="H19" s="106"/>
      <c r="I19" s="106"/>
      <c r="J19" s="106"/>
      <c r="K19" s="106"/>
      <c r="L19" s="106"/>
      <c r="M19" s="107"/>
    </row>
    <row r="20" spans="2:20" x14ac:dyDescent="0.25">
      <c r="B20" s="115" t="s">
        <v>55</v>
      </c>
      <c r="C20" s="116"/>
      <c r="D20" s="116"/>
      <c r="E20" s="48">
        <f>ATAN2(-(E12-E7), E9)</f>
        <v>3.1415926535897931</v>
      </c>
      <c r="F20" s="57">
        <f t="shared" si="0"/>
        <v>180</v>
      </c>
      <c r="G20" s="108"/>
      <c r="H20" s="109"/>
      <c r="I20" s="109"/>
      <c r="J20" s="109"/>
      <c r="K20" s="109"/>
      <c r="L20" s="109"/>
      <c r="M20" s="110"/>
    </row>
    <row r="21" spans="2:20" x14ac:dyDescent="0.25">
      <c r="B21" s="115" t="s">
        <v>56</v>
      </c>
      <c r="C21" s="116"/>
      <c r="D21" s="116"/>
      <c r="E21" s="48">
        <f>ATAN2(-(E12-G7), G9)</f>
        <v>-2.5261129449194057</v>
      </c>
      <c r="F21" s="57">
        <f t="shared" si="0"/>
        <v>-144.73561031724535</v>
      </c>
      <c r="G21" s="108"/>
      <c r="H21" s="109"/>
      <c r="I21" s="109"/>
      <c r="J21" s="109"/>
      <c r="K21" s="109"/>
      <c r="L21" s="109"/>
      <c r="M21" s="110"/>
    </row>
    <row r="22" spans="2:20" x14ac:dyDescent="0.25">
      <c r="B22" s="115" t="s">
        <v>57</v>
      </c>
      <c r="C22" s="116"/>
      <c r="D22" s="116"/>
      <c r="E22" s="48">
        <f>ATAN2(-(E12-I7), I9)</f>
        <v>-1.04089353704597</v>
      </c>
      <c r="F22" s="57">
        <f t="shared" si="0"/>
        <v>-59.638806595178281</v>
      </c>
      <c r="G22" s="108"/>
      <c r="H22" s="109"/>
      <c r="I22" s="109"/>
      <c r="J22" s="109"/>
      <c r="K22" s="109"/>
      <c r="L22" s="109"/>
      <c r="M22" s="110"/>
    </row>
    <row r="23" spans="2:20" x14ac:dyDescent="0.25">
      <c r="B23" s="115" t="s">
        <v>58</v>
      </c>
      <c r="C23" s="116"/>
      <c r="D23" s="116"/>
      <c r="E23" s="48">
        <f>ATAN2(-(E12-K7), K9)</f>
        <v>0</v>
      </c>
      <c r="F23" s="57">
        <f t="shared" si="0"/>
        <v>0</v>
      </c>
      <c r="G23" s="108"/>
      <c r="H23" s="109"/>
      <c r="I23" s="109"/>
      <c r="J23" s="109"/>
      <c r="K23" s="109"/>
      <c r="L23" s="109"/>
      <c r="M23" s="110"/>
    </row>
    <row r="24" spans="2:20" x14ac:dyDescent="0.25">
      <c r="B24" s="115" t="s">
        <v>59</v>
      </c>
      <c r="C24" s="116"/>
      <c r="D24" s="116"/>
      <c r="E24" s="48">
        <f>ATAN2(-(E12-M7), M9)</f>
        <v>1.04089353704597</v>
      </c>
      <c r="F24" s="57">
        <f t="shared" si="0"/>
        <v>59.638806595178281</v>
      </c>
      <c r="G24" s="111"/>
      <c r="H24" s="112"/>
      <c r="I24" s="112"/>
      <c r="J24" s="112"/>
      <c r="K24" s="112"/>
      <c r="L24" s="112"/>
      <c r="M24" s="113"/>
    </row>
    <row r="25" spans="2:20" x14ac:dyDescent="0.25">
      <c r="B25" s="143" t="s">
        <v>74</v>
      </c>
      <c r="C25" s="144"/>
      <c r="D25" s="144"/>
      <c r="E25" s="123">
        <f>MAX(E13:F18)</f>
        <v>43.284271247461902</v>
      </c>
      <c r="F25" s="124"/>
      <c r="G25" s="125"/>
      <c r="H25" s="126"/>
      <c r="I25" s="126"/>
      <c r="J25" s="126"/>
      <c r="K25" s="126"/>
      <c r="L25" s="126"/>
      <c r="M25" s="127"/>
    </row>
    <row r="26" spans="2:20" ht="15.75" thickBot="1" x14ac:dyDescent="0.3">
      <c r="B26" s="131" t="s">
        <v>75</v>
      </c>
      <c r="C26" s="132"/>
      <c r="D26" s="132"/>
      <c r="E26" s="74">
        <f>SIGN(E12) * D3 / E25</f>
        <v>0.46206160860737044</v>
      </c>
      <c r="F26" s="75">
        <f>ABS(E26)</f>
        <v>0.46206160860737044</v>
      </c>
      <c r="G26" s="133" t="s">
        <v>47</v>
      </c>
      <c r="H26" s="134"/>
      <c r="I26" s="134"/>
      <c r="J26" s="134"/>
      <c r="K26" s="134"/>
      <c r="L26" s="134"/>
      <c r="M26" s="135"/>
    </row>
    <row r="29" spans="2:20" ht="15.75" thickBot="1" x14ac:dyDescent="0.3">
      <c r="B29" s="114" t="s">
        <v>69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</row>
    <row r="30" spans="2:20" x14ac:dyDescent="0.25">
      <c r="B30" s="103" t="s">
        <v>67</v>
      </c>
      <c r="C30" s="120" t="s">
        <v>48</v>
      </c>
      <c r="D30" s="121"/>
      <c r="E30" s="122"/>
      <c r="F30" s="117" t="s">
        <v>49</v>
      </c>
      <c r="G30" s="118"/>
      <c r="H30" s="119"/>
      <c r="I30" s="120" t="s">
        <v>50</v>
      </c>
      <c r="J30" s="121"/>
      <c r="K30" s="122"/>
      <c r="L30" s="117" t="s">
        <v>51</v>
      </c>
      <c r="M30" s="118"/>
      <c r="N30" s="119"/>
      <c r="O30" s="120" t="s">
        <v>52</v>
      </c>
      <c r="P30" s="121"/>
      <c r="Q30" s="122"/>
      <c r="R30" s="117" t="s">
        <v>53</v>
      </c>
      <c r="S30" s="118"/>
      <c r="T30" s="119"/>
    </row>
    <row r="31" spans="2:20" ht="15.75" thickBot="1" x14ac:dyDescent="0.3">
      <c r="B31" s="104"/>
      <c r="C31" s="62" t="s">
        <v>60</v>
      </c>
      <c r="D31" s="63" t="s">
        <v>32</v>
      </c>
      <c r="E31" s="64" t="s">
        <v>35</v>
      </c>
      <c r="F31" s="68" t="s">
        <v>60</v>
      </c>
      <c r="G31" s="69" t="s">
        <v>32</v>
      </c>
      <c r="H31" s="70" t="s">
        <v>35</v>
      </c>
      <c r="I31" s="62" t="s">
        <v>60</v>
      </c>
      <c r="J31" s="63" t="s">
        <v>32</v>
      </c>
      <c r="K31" s="64" t="s">
        <v>35</v>
      </c>
      <c r="L31" s="68" t="s">
        <v>60</v>
      </c>
      <c r="M31" s="69" t="s">
        <v>32</v>
      </c>
      <c r="N31" s="70" t="s">
        <v>35</v>
      </c>
      <c r="O31" s="62" t="s">
        <v>60</v>
      </c>
      <c r="P31" s="63" t="s">
        <v>32</v>
      </c>
      <c r="Q31" s="64" t="s">
        <v>35</v>
      </c>
      <c r="R31" s="68" t="s">
        <v>60</v>
      </c>
      <c r="S31" s="69" t="s">
        <v>32</v>
      </c>
      <c r="T31" s="70" t="s">
        <v>35</v>
      </c>
    </row>
    <row r="32" spans="2:20" x14ac:dyDescent="0.25">
      <c r="B32" s="80">
        <v>0</v>
      </c>
      <c r="C32" s="81">
        <f>($B32-0.5) * $E$26 + $E$19</f>
        <v>2.2950821406157207</v>
      </c>
      <c r="D32" s="82">
        <f>$E$12+$E$13*COS(C32)</f>
        <v>-14.668890498750928</v>
      </c>
      <c r="E32" s="83">
        <f>$E$13*SIN(C32)</f>
        <v>25.945180011944267</v>
      </c>
      <c r="F32" s="84">
        <f>($B32 - 0.5) * $E$26 + $E$20</f>
        <v>2.9105618492861081</v>
      </c>
      <c r="G32" s="85">
        <f>$E$12+$E$14*COS(F32)</f>
        <v>-33.849974896909728</v>
      </c>
      <c r="H32" s="86">
        <f>$E$14*SIN(F32)</f>
        <v>9.9112783872395323</v>
      </c>
      <c r="I32" s="81">
        <f>($B32 - 0.5) * $E$26 + $E$21</f>
        <v>-2.7571437492230908</v>
      </c>
      <c r="J32" s="82">
        <f>$E$12+$E$15*COS(I32)</f>
        <v>-23.82813296867765</v>
      </c>
      <c r="K32" s="83">
        <f>$E$15*SIN(I32)</f>
        <v>-12.992055089910252</v>
      </c>
      <c r="L32" s="84">
        <f xml:space="preserve"> ($B32 - 0.5) * $E$26 + $E$22</f>
        <v>-1.2719243413496553</v>
      </c>
      <c r="M32" s="85">
        <f>$E$12+$E$16*COS(L32)</f>
        <v>15.109102133176851</v>
      </c>
      <c r="N32" s="86">
        <f>$E$16*SIN(L32)</f>
        <v>-22.151297559836966</v>
      </c>
      <c r="O32" s="81">
        <f>($B32 - 0.5) * $E$26 + $E$23</f>
        <v>-0.23103080430368522</v>
      </c>
      <c r="P32" s="82">
        <f>$E$12+$E$17*COS(O32)</f>
        <v>34.29018653133565</v>
      </c>
      <c r="Q32" s="83">
        <f>$E$17*SIN(O32)</f>
        <v>-6.1173959351322393</v>
      </c>
      <c r="R32" s="84">
        <f>($B32 - 0.5) * $E$26 + $E$24</f>
        <v>0.80986273274228471</v>
      </c>
      <c r="S32" s="85">
        <f>$E$12+$E$18*COS(R32)</f>
        <v>24.268344603103579</v>
      </c>
      <c r="T32" s="86">
        <f>$E$18*SIN(R32)</f>
        <v>16.785937542017532</v>
      </c>
    </row>
    <row r="33" spans="2:20" x14ac:dyDescent="0.25">
      <c r="B33" s="61">
        <v>0.05</v>
      </c>
      <c r="C33" s="65">
        <f t="shared" ref="C33:C52" si="1">($B33-0.5) * $E$26 + $E$19</f>
        <v>2.3181852210460892</v>
      </c>
      <c r="D33" s="66">
        <f t="shared" ref="D33:D52" si="2">$E$12+$E$13*COS(C33)</f>
        <v>-15.262125378436776</v>
      </c>
      <c r="E33" s="67">
        <f t="shared" ref="E33:E52" si="3">$E$13*SIN(C33)</f>
        <v>25.408014600434004</v>
      </c>
      <c r="F33" s="71">
        <f t="shared" ref="F33:F52" si="4">($B33 - 0.5) * $E$26 + $E$20</f>
        <v>2.9336649297164765</v>
      </c>
      <c r="G33" s="72">
        <f t="shared" ref="G33:G52" si="5">$E$12+$E$14*COS(F33)</f>
        <v>-34.067691463555342</v>
      </c>
      <c r="H33" s="73">
        <f t="shared" ref="H33:H52" si="6">$E$14*SIN(F33)</f>
        <v>8.9352891362541804</v>
      </c>
      <c r="I33" s="65">
        <f t="shared" ref="I33:I52" si="7">($B33 - 0.5) * $E$26 + $E$21</f>
        <v>-2.7340406687927223</v>
      </c>
      <c r="J33" s="66">
        <f t="shared" ref="J33:J52" si="8">$E$12+$E$15*COS(I33)</f>
        <v>-23.519433521775909</v>
      </c>
      <c r="K33" s="67">
        <f t="shared" ref="K33:K52" si="9">$E$15*SIN(I33)</f>
        <v>-13.730417435430004</v>
      </c>
      <c r="L33" s="71">
        <f t="shared" ref="L33:L52" si="10" xml:space="preserve"> ($B33 - 0.5) * $E$26 + $E$22</f>
        <v>-1.2488212609192866</v>
      </c>
      <c r="M33" s="72">
        <f t="shared" ref="M33:M52" si="11">$E$12+$E$16*COS(L33)</f>
        <v>15.618998514088089</v>
      </c>
      <c r="N33" s="73">
        <f t="shared" ref="N33:N52" si="12">$E$16*SIN(L33)</f>
        <v>-21.98772557876913</v>
      </c>
      <c r="O33" s="65">
        <f t="shared" ref="O33:O52" si="13">($B33 - 0.5) * $E$26 + $E$23</f>
        <v>-0.20792772387331671</v>
      </c>
      <c r="P33" s="66">
        <f t="shared" ref="P33:P52" si="14">$E$12+$E$17*COS(O33)</f>
        <v>34.424564599206647</v>
      </c>
      <c r="Q33" s="67">
        <f t="shared" ref="Q33:Q52" si="15">$E$17*SIN(O33)</f>
        <v>-5.5150001145893084</v>
      </c>
      <c r="R33" s="71">
        <f t="shared" ref="R33:R52" si="16">($B33 - 0.5) * $E$26 + $E$24</f>
        <v>0.83296581317265328</v>
      </c>
      <c r="S33" s="72">
        <f t="shared" ref="S33:S52" si="17">$E$12+$E$18*COS(R33)</f>
        <v>23.876306657427222</v>
      </c>
      <c r="T33" s="73">
        <f t="shared" ref="T33:T52" si="18">$E$18*SIN(R33)</f>
        <v>17.150706457094863</v>
      </c>
    </row>
    <row r="34" spans="2:20" x14ac:dyDescent="0.25">
      <c r="B34" s="60">
        <v>0.1</v>
      </c>
      <c r="C34" s="65">
        <f t="shared" si="1"/>
        <v>2.3412883014764576</v>
      </c>
      <c r="D34" s="66">
        <f t="shared" si="2"/>
        <v>-15.842792873173584</v>
      </c>
      <c r="E34" s="67">
        <f t="shared" si="3"/>
        <v>24.857288205247652</v>
      </c>
      <c r="F34" s="71">
        <f t="shared" si="4"/>
        <v>2.956768010146845</v>
      </c>
      <c r="G34" s="72">
        <f t="shared" si="5"/>
        <v>-34.26280357707833</v>
      </c>
      <c r="H34" s="73">
        <f t="shared" si="6"/>
        <v>7.9545308660430658</v>
      </c>
      <c r="I34" s="65">
        <f t="shared" si="7"/>
        <v>-2.7109375883623539</v>
      </c>
      <c r="J34" s="66">
        <f t="shared" si="8"/>
        <v>-23.19375952853526</v>
      </c>
      <c r="K34" s="67">
        <f t="shared" si="9"/>
        <v>-14.461451464682787</v>
      </c>
      <c r="L34" s="71">
        <f t="shared" si="10"/>
        <v>-1.2257181804889181</v>
      </c>
      <c r="M34" s="72">
        <f t="shared" si="11"/>
        <v>16.124980141395174</v>
      </c>
      <c r="N34" s="73">
        <f t="shared" si="12"/>
        <v>-21.812418120044455</v>
      </c>
      <c r="O34" s="65">
        <f t="shared" si="13"/>
        <v>-0.18482464344294819</v>
      </c>
      <c r="P34" s="66">
        <f t="shared" si="14"/>
        <v>34.544990845299921</v>
      </c>
      <c r="Q34" s="67">
        <f t="shared" si="15"/>
        <v>-4.909660780839868</v>
      </c>
      <c r="R34" s="71">
        <f t="shared" si="16"/>
        <v>0.85606889360302185</v>
      </c>
      <c r="S34" s="72">
        <f t="shared" si="17"/>
        <v>23.475946796756844</v>
      </c>
      <c r="T34" s="73">
        <f t="shared" si="18"/>
        <v>17.506321549885975</v>
      </c>
    </row>
    <row r="35" spans="2:20" x14ac:dyDescent="0.25">
      <c r="B35" s="61">
        <v>0.15</v>
      </c>
      <c r="C35" s="65">
        <f t="shared" si="1"/>
        <v>2.3643913819068261</v>
      </c>
      <c r="D35" s="66">
        <f t="shared" si="2"/>
        <v>-16.410583064121127</v>
      </c>
      <c r="E35" s="67">
        <f t="shared" si="3"/>
        <v>24.293294764804742</v>
      </c>
      <c r="F35" s="71">
        <f t="shared" si="4"/>
        <v>2.9798710905772134</v>
      </c>
      <c r="G35" s="72">
        <f t="shared" si="5"/>
        <v>-34.435207100566458</v>
      </c>
      <c r="H35" s="73">
        <f t="shared" si="6"/>
        <v>6.9695270353298122</v>
      </c>
      <c r="I35" s="65">
        <f t="shared" si="7"/>
        <v>-2.6878345079319854</v>
      </c>
      <c r="J35" s="66">
        <f t="shared" si="8"/>
        <v>-22.851284810475221</v>
      </c>
      <c r="K35" s="67">
        <f t="shared" si="9"/>
        <v>-15.184767003910704</v>
      </c>
      <c r="L35" s="71">
        <f t="shared" si="10"/>
        <v>-1.2026151000585497</v>
      </c>
      <c r="M35" s="72">
        <f t="shared" si="11"/>
        <v>16.626776958240217</v>
      </c>
      <c r="N35" s="73">
        <f t="shared" si="12"/>
        <v>-21.625468750264794</v>
      </c>
      <c r="O35" s="65">
        <f t="shared" si="13"/>
        <v>-0.16172156301257964</v>
      </c>
      <c r="P35" s="66">
        <f t="shared" si="14"/>
        <v>34.651400994685552</v>
      </c>
      <c r="Q35" s="67">
        <f t="shared" si="15"/>
        <v>-4.3017010207898609</v>
      </c>
      <c r="R35" s="71">
        <f t="shared" si="16"/>
        <v>0.87917197403339031</v>
      </c>
      <c r="S35" s="72">
        <f t="shared" si="17"/>
        <v>23.067478704594315</v>
      </c>
      <c r="T35" s="73">
        <f t="shared" si="18"/>
        <v>17.852593018450641</v>
      </c>
    </row>
    <row r="36" spans="2:20" x14ac:dyDescent="0.25">
      <c r="B36" s="60">
        <v>0.2</v>
      </c>
      <c r="C36" s="65">
        <f t="shared" si="1"/>
        <v>2.3874944623371945</v>
      </c>
      <c r="D36" s="66">
        <f t="shared" si="2"/>
        <v>-16.965192905424296</v>
      </c>
      <c r="E36" s="67">
        <f t="shared" si="3"/>
        <v>23.716335298526101</v>
      </c>
      <c r="F36" s="71">
        <f t="shared" si="4"/>
        <v>3.0029741710075819</v>
      </c>
      <c r="G36" s="72">
        <f t="shared" si="5"/>
        <v>-34.584810017331115</v>
      </c>
      <c r="H36" s="73">
        <f t="shared" si="6"/>
        <v>5.9808033688150415</v>
      </c>
      <c r="I36" s="65">
        <f t="shared" si="7"/>
        <v>-2.664731427501617</v>
      </c>
      <c r="J36" s="66">
        <f t="shared" si="8"/>
        <v>-22.492192156142416</v>
      </c>
      <c r="K36" s="67">
        <f t="shared" si="9"/>
        <v>-15.899977998934611</v>
      </c>
      <c r="L36" s="71">
        <f t="shared" si="10"/>
        <v>-1.1795120196281812</v>
      </c>
      <c r="M36" s="72">
        <f t="shared" si="11"/>
        <v>17.124121141318291</v>
      </c>
      <c r="N36" s="73">
        <f t="shared" si="12"/>
        <v>-21.426977249652715</v>
      </c>
      <c r="O36" s="65">
        <f t="shared" si="13"/>
        <v>-0.13861848258221113</v>
      </c>
      <c r="P36" s="66">
        <f t="shared" si="14"/>
        <v>34.743738253225104</v>
      </c>
      <c r="Q36" s="67">
        <f t="shared" si="15"/>
        <v>-3.6914453199416575</v>
      </c>
      <c r="R36" s="71">
        <f t="shared" si="16"/>
        <v>0.90227505446375889</v>
      </c>
      <c r="S36" s="72">
        <f t="shared" si="17"/>
        <v>22.6511203920364</v>
      </c>
      <c r="T36" s="73">
        <f t="shared" si="18"/>
        <v>18.189336047807984</v>
      </c>
    </row>
    <row r="37" spans="2:20" x14ac:dyDescent="0.25">
      <c r="B37" s="61">
        <v>0.25</v>
      </c>
      <c r="C37" s="65">
        <f t="shared" si="1"/>
        <v>2.410597542767563</v>
      </c>
      <c r="D37" s="66">
        <f t="shared" si="2"/>
        <v>-17.506326385957379</v>
      </c>
      <c r="E37" s="67">
        <f t="shared" si="3"/>
        <v>23.126717746171163</v>
      </c>
      <c r="F37" s="71">
        <f t="shared" si="4"/>
        <v>3.0260772514379504</v>
      </c>
      <c r="G37" s="72">
        <f t="shared" si="5"/>
        <v>-34.711532480019251</v>
      </c>
      <c r="H37" s="73">
        <f t="shared" si="6"/>
        <v>4.9888875765820719</v>
      </c>
      <c r="I37" s="65">
        <f t="shared" si="7"/>
        <v>-2.6416283470712485</v>
      </c>
      <c r="J37" s="66">
        <f t="shared" si="8"/>
        <v>-22.116673223551054</v>
      </c>
      <c r="K37" s="67">
        <f t="shared" si="9"/>
        <v>-16.606702721202282</v>
      </c>
      <c r="L37" s="71">
        <f t="shared" si="10"/>
        <v>-1.1564089391978125</v>
      </c>
      <c r="M37" s="72">
        <f t="shared" si="11"/>
        <v>17.616747243822388</v>
      </c>
      <c r="N37" s="73">
        <f t="shared" si="12"/>
        <v>-21.217049558795946</v>
      </c>
      <c r="O37" s="65">
        <f t="shared" si="13"/>
        <v>-0.11551540215184261</v>
      </c>
      <c r="P37" s="66">
        <f t="shared" si="14"/>
        <v>34.821953337884253</v>
      </c>
      <c r="Q37" s="67">
        <f t="shared" si="15"/>
        <v>-3.0792193892068549</v>
      </c>
      <c r="R37" s="71">
        <f t="shared" si="16"/>
        <v>0.92537813489412735</v>
      </c>
      <c r="S37" s="72">
        <f t="shared" si="17"/>
        <v>22.227094081416055</v>
      </c>
      <c r="T37" s="73">
        <f t="shared" si="18"/>
        <v>18.516370908577485</v>
      </c>
    </row>
    <row r="38" spans="2:20" x14ac:dyDescent="0.25">
      <c r="B38" s="60">
        <v>0.3</v>
      </c>
      <c r="C38" s="65">
        <f t="shared" si="1"/>
        <v>2.4337006231979315</v>
      </c>
      <c r="D38" s="66">
        <f t="shared" si="2"/>
        <v>-18.033694687313591</v>
      </c>
      <c r="E38" s="67">
        <f t="shared" si="3"/>
        <v>22.524756803481743</v>
      </c>
      <c r="F38" s="71">
        <f t="shared" si="4"/>
        <v>3.0491803318683188</v>
      </c>
      <c r="G38" s="72">
        <f t="shared" si="5"/>
        <v>-34.815306853230183</v>
      </c>
      <c r="H38" s="73">
        <f t="shared" si="6"/>
        <v>3.9943090724429657</v>
      </c>
      <c r="I38" s="65">
        <f t="shared" si="7"/>
        <v>-2.61852526664088</v>
      </c>
      <c r="J38" s="66">
        <f t="shared" si="8"/>
        <v>-21.724928437889609</v>
      </c>
      <c r="K38" s="67">
        <f t="shared" si="9"/>
        <v>-17.304563971527834</v>
      </c>
      <c r="L38" s="71">
        <f t="shared" si="10"/>
        <v>-1.1333058587674441</v>
      </c>
      <c r="M38" s="72">
        <f t="shared" si="11"/>
        <v>18.104392337119965</v>
      </c>
      <c r="N38" s="73">
        <f t="shared" si="12"/>
        <v>-20.995797722103841</v>
      </c>
      <c r="O38" s="65">
        <f t="shared" si="13"/>
        <v>-9.2412321721474094E-2</v>
      </c>
      <c r="P38" s="66">
        <f t="shared" si="14"/>
        <v>34.886004503036553</v>
      </c>
      <c r="Q38" s="67">
        <f t="shared" si="15"/>
        <v>-2.4653499910650627</v>
      </c>
      <c r="R38" s="71">
        <f t="shared" si="16"/>
        <v>0.94848121532449592</v>
      </c>
      <c r="S38" s="72">
        <f t="shared" si="17"/>
        <v>21.795626087695972</v>
      </c>
      <c r="T38" s="73">
        <f t="shared" si="18"/>
        <v>18.833523052905722</v>
      </c>
    </row>
    <row r="39" spans="2:20" x14ac:dyDescent="0.25">
      <c r="B39" s="61">
        <v>0.35</v>
      </c>
      <c r="C39" s="65">
        <f t="shared" si="1"/>
        <v>2.4568037036283004</v>
      </c>
      <c r="D39" s="66">
        <f t="shared" si="2"/>
        <v>-18.547016337955782</v>
      </c>
      <c r="E39" s="67">
        <f t="shared" si="3"/>
        <v>21.910773754219893</v>
      </c>
      <c r="F39" s="71">
        <f t="shared" si="4"/>
        <v>3.0722834122986877</v>
      </c>
      <c r="G39" s="72">
        <f t="shared" si="5"/>
        <v>-34.896077749614562</v>
      </c>
      <c r="H39" s="73">
        <f t="shared" si="6"/>
        <v>2.9975986913752215</v>
      </c>
      <c r="I39" s="65">
        <f t="shared" si="7"/>
        <v>-2.5954221862105111</v>
      </c>
      <c r="J39" s="66">
        <f t="shared" si="8"/>
        <v>-21.317166884548143</v>
      </c>
      <c r="K39" s="67">
        <f t="shared" si="9"/>
        <v>-17.993189281413734</v>
      </c>
      <c r="L39" s="71">
        <f t="shared" si="10"/>
        <v>-1.1102027783370756</v>
      </c>
      <c r="M39" s="72">
        <f t="shared" si="11"/>
        <v>18.586796151085473</v>
      </c>
      <c r="N39" s="73">
        <f t="shared" si="12"/>
        <v>-20.763339828006092</v>
      </c>
      <c r="O39" s="65">
        <f t="shared" si="13"/>
        <v>-6.9309241291105578E-2</v>
      </c>
      <c r="P39" s="66">
        <f t="shared" si="14"/>
        <v>34.93585756274426</v>
      </c>
      <c r="Q39" s="67">
        <f t="shared" si="15"/>
        <v>-1.8501647651614226</v>
      </c>
      <c r="R39" s="71">
        <f t="shared" si="16"/>
        <v>0.97158429575486438</v>
      </c>
      <c r="S39" s="72">
        <f t="shared" si="17"/>
        <v>21.356946697677845</v>
      </c>
      <c r="T39" s="73">
        <f t="shared" si="18"/>
        <v>19.140623207627524</v>
      </c>
    </row>
    <row r="40" spans="2:20" x14ac:dyDescent="0.25">
      <c r="B40" s="60">
        <v>0.4</v>
      </c>
      <c r="C40" s="65">
        <f t="shared" si="1"/>
        <v>2.4799067840586688</v>
      </c>
      <c r="D40" s="66">
        <f t="shared" si="2"/>
        <v>-19.046017363445763</v>
      </c>
      <c r="E40" s="67">
        <f t="shared" si="3"/>
        <v>21.285096298689638</v>
      </c>
      <c r="F40" s="71">
        <f t="shared" si="4"/>
        <v>3.0953864927290562</v>
      </c>
      <c r="G40" s="72">
        <f t="shared" si="5"/>
        <v>-34.953802059436164</v>
      </c>
      <c r="H40" s="73">
        <f t="shared" si="6"/>
        <v>1.9992884062000542</v>
      </c>
      <c r="I40" s="65">
        <f t="shared" si="7"/>
        <v>-2.5723191057801427</v>
      </c>
      <c r="J40" s="66">
        <f t="shared" si="8"/>
        <v>-20.893606197523482</v>
      </c>
      <c r="K40" s="67">
        <f t="shared" si="9"/>
        <v>-18.67221111184783</v>
      </c>
      <c r="L40" s="71">
        <f t="shared" si="10"/>
        <v>-1.0870996979067069</v>
      </c>
      <c r="M40" s="72">
        <f t="shared" si="11"/>
        <v>19.063701213013974</v>
      </c>
      <c r="N40" s="73">
        <f t="shared" si="12"/>
        <v>-20.519799945925545</v>
      </c>
      <c r="O40" s="65">
        <f t="shared" si="13"/>
        <v>-4.6206160860737033E-2</v>
      </c>
      <c r="P40" s="66">
        <f t="shared" si="14"/>
        <v>34.971485909004379</v>
      </c>
      <c r="Q40" s="67">
        <f t="shared" si="15"/>
        <v>-1.2339920534359656</v>
      </c>
      <c r="R40" s="71">
        <f t="shared" si="16"/>
        <v>0.99468737618523295</v>
      </c>
      <c r="S40" s="72">
        <f t="shared" si="17"/>
        <v>20.911290047091697</v>
      </c>
      <c r="T40" s="73">
        <f t="shared" si="18"/>
        <v>19.437507464611908</v>
      </c>
    </row>
    <row r="41" spans="2:20" x14ac:dyDescent="0.25">
      <c r="B41" s="61">
        <v>0.45</v>
      </c>
      <c r="C41" s="65">
        <f t="shared" si="1"/>
        <v>2.5030098644890373</v>
      </c>
      <c r="D41" s="66">
        <f t="shared" si="2"/>
        <v>-19.53043143267238</v>
      </c>
      <c r="E41" s="67">
        <f t="shared" si="3"/>
        <v>20.648058378833856</v>
      </c>
      <c r="F41" s="71">
        <f t="shared" si="4"/>
        <v>3.1184895731594247</v>
      </c>
      <c r="G41" s="72">
        <f t="shared" si="5"/>
        <v>-34.988448973580795</v>
      </c>
      <c r="H41" s="73">
        <f t="shared" si="6"/>
        <v>0.99991104365317329</v>
      </c>
      <c r="I41" s="65">
        <f t="shared" si="7"/>
        <v>-2.5492160253497742</v>
      </c>
      <c r="J41" s="66">
        <f t="shared" si="8"/>
        <v>-20.454472443261693</v>
      </c>
      <c r="K41" s="67">
        <f t="shared" si="9"/>
        <v>-19.341267049469508</v>
      </c>
      <c r="L41" s="71">
        <f t="shared" si="10"/>
        <v>-1.0639966174763384</v>
      </c>
      <c r="M41" s="72">
        <f t="shared" si="11"/>
        <v>19.53485298504166</v>
      </c>
      <c r="N41" s="73">
        <f t="shared" si="12"/>
        <v>-20.265308060058818</v>
      </c>
      <c r="O41" s="65">
        <f t="shared" si="13"/>
        <v>-2.3103080430368517E-2</v>
      </c>
      <c r="P41" s="66">
        <f t="shared" si="14"/>
        <v>34.992870525950067</v>
      </c>
      <c r="Q41" s="67">
        <f t="shared" si="15"/>
        <v>-0.61716072487813445</v>
      </c>
      <c r="R41" s="71">
        <f t="shared" si="16"/>
        <v>1.0177904566156015</v>
      </c>
      <c r="S41" s="72">
        <f t="shared" si="17"/>
        <v>20.458893995630973</v>
      </c>
      <c r="T41" s="73">
        <f t="shared" si="18"/>
        <v>19.724017368244535</v>
      </c>
    </row>
    <row r="42" spans="2:20" x14ac:dyDescent="0.25">
      <c r="B42" s="78">
        <v>0.5</v>
      </c>
      <c r="C42" s="79">
        <f t="shared" si="1"/>
        <v>2.5261129449194057</v>
      </c>
      <c r="D42" s="76">
        <f t="shared" si="2"/>
        <v>-20</v>
      </c>
      <c r="E42" s="77">
        <f t="shared" si="3"/>
        <v>20.000000000000004</v>
      </c>
      <c r="F42" s="79">
        <f t="shared" si="4"/>
        <v>3.1415926535897931</v>
      </c>
      <c r="G42" s="76">
        <f t="shared" si="5"/>
        <v>-35</v>
      </c>
      <c r="H42" s="77">
        <f t="shared" si="6"/>
        <v>5.3029658040673552E-15</v>
      </c>
      <c r="I42" s="79">
        <f t="shared" si="7"/>
        <v>-2.5261129449194057</v>
      </c>
      <c r="J42" s="76">
        <f t="shared" si="8"/>
        <v>-20</v>
      </c>
      <c r="K42" s="77">
        <f t="shared" si="9"/>
        <v>-20.000000000000004</v>
      </c>
      <c r="L42" s="79">
        <f t="shared" si="10"/>
        <v>-1.04089353704597</v>
      </c>
      <c r="M42" s="76">
        <f t="shared" si="11"/>
        <v>20</v>
      </c>
      <c r="N42" s="77">
        <f t="shared" si="12"/>
        <v>-20</v>
      </c>
      <c r="O42" s="79">
        <f t="shared" si="13"/>
        <v>0</v>
      </c>
      <c r="P42" s="76">
        <f t="shared" si="14"/>
        <v>35</v>
      </c>
      <c r="Q42" s="77">
        <f t="shared" si="15"/>
        <v>0</v>
      </c>
      <c r="R42" s="79">
        <f t="shared" si="16"/>
        <v>1.04089353704597</v>
      </c>
      <c r="S42" s="76">
        <f t="shared" si="17"/>
        <v>20</v>
      </c>
      <c r="T42" s="77">
        <f t="shared" si="18"/>
        <v>20</v>
      </c>
    </row>
    <row r="43" spans="2:20" x14ac:dyDescent="0.25">
      <c r="B43" s="61">
        <v>0.55000000000000004</v>
      </c>
      <c r="C43" s="65">
        <f t="shared" si="1"/>
        <v>2.5492160253497742</v>
      </c>
      <c r="D43" s="66">
        <f t="shared" si="2"/>
        <v>-20.454472443261693</v>
      </c>
      <c r="E43" s="67">
        <f t="shared" si="3"/>
        <v>19.341267049469508</v>
      </c>
      <c r="F43" s="71">
        <f t="shared" si="4"/>
        <v>3.1646957340201616</v>
      </c>
      <c r="G43" s="72">
        <f t="shared" si="5"/>
        <v>-34.988448973580795</v>
      </c>
      <c r="H43" s="73">
        <f t="shared" si="6"/>
        <v>-0.99991104365316275</v>
      </c>
      <c r="I43" s="65">
        <f t="shared" si="7"/>
        <v>-2.5030098644890373</v>
      </c>
      <c r="J43" s="66">
        <f t="shared" si="8"/>
        <v>-19.53043143267238</v>
      </c>
      <c r="K43" s="67">
        <f t="shared" si="9"/>
        <v>-20.648058378833856</v>
      </c>
      <c r="L43" s="71">
        <f t="shared" si="10"/>
        <v>-1.0177904566156015</v>
      </c>
      <c r="M43" s="72">
        <f t="shared" si="11"/>
        <v>20.458893995630973</v>
      </c>
      <c r="N43" s="73">
        <f t="shared" si="12"/>
        <v>-19.724017368244535</v>
      </c>
      <c r="O43" s="65">
        <f t="shared" si="13"/>
        <v>2.3103080430368544E-2</v>
      </c>
      <c r="P43" s="66">
        <f t="shared" si="14"/>
        <v>34.992870525950067</v>
      </c>
      <c r="Q43" s="67">
        <f t="shared" si="15"/>
        <v>0.61716072487813523</v>
      </c>
      <c r="R43" s="71">
        <f t="shared" si="16"/>
        <v>1.0639966174763384</v>
      </c>
      <c r="S43" s="72">
        <f t="shared" si="17"/>
        <v>19.53485298504166</v>
      </c>
      <c r="T43" s="73">
        <f t="shared" si="18"/>
        <v>20.265308060058818</v>
      </c>
    </row>
    <row r="44" spans="2:20" x14ac:dyDescent="0.25">
      <c r="B44" s="60">
        <v>0.6</v>
      </c>
      <c r="C44" s="65">
        <f t="shared" si="1"/>
        <v>2.5723191057801427</v>
      </c>
      <c r="D44" s="66">
        <f t="shared" si="2"/>
        <v>-20.893606197523482</v>
      </c>
      <c r="E44" s="67">
        <f t="shared" si="3"/>
        <v>18.67221111184783</v>
      </c>
      <c r="F44" s="71">
        <f t="shared" si="4"/>
        <v>3.18779881445053</v>
      </c>
      <c r="G44" s="72">
        <f t="shared" si="5"/>
        <v>-34.953802059436164</v>
      </c>
      <c r="H44" s="73">
        <f t="shared" si="6"/>
        <v>-1.9992884062000433</v>
      </c>
      <c r="I44" s="65">
        <f t="shared" si="7"/>
        <v>-2.4799067840586688</v>
      </c>
      <c r="J44" s="66">
        <f t="shared" si="8"/>
        <v>-19.046017363445763</v>
      </c>
      <c r="K44" s="67">
        <f t="shared" si="9"/>
        <v>-21.285096298689638</v>
      </c>
      <c r="L44" s="71">
        <f t="shared" si="10"/>
        <v>-0.99468737618523295</v>
      </c>
      <c r="M44" s="72">
        <f t="shared" si="11"/>
        <v>20.911290047091697</v>
      </c>
      <c r="N44" s="73">
        <f t="shared" si="12"/>
        <v>-19.437507464611908</v>
      </c>
      <c r="O44" s="65">
        <f t="shared" si="13"/>
        <v>4.6206160860737033E-2</v>
      </c>
      <c r="P44" s="66">
        <f t="shared" si="14"/>
        <v>34.971485909004379</v>
      </c>
      <c r="Q44" s="67">
        <f t="shared" si="15"/>
        <v>1.2339920534359656</v>
      </c>
      <c r="R44" s="71">
        <f t="shared" si="16"/>
        <v>1.0870996979067069</v>
      </c>
      <c r="S44" s="72">
        <f t="shared" si="17"/>
        <v>19.063701213013974</v>
      </c>
      <c r="T44" s="73">
        <f t="shared" si="18"/>
        <v>20.519799945925545</v>
      </c>
    </row>
    <row r="45" spans="2:20" x14ac:dyDescent="0.25">
      <c r="B45" s="61">
        <v>0.65</v>
      </c>
      <c r="C45" s="65">
        <f t="shared" si="1"/>
        <v>2.5954221862105111</v>
      </c>
      <c r="D45" s="66">
        <f t="shared" si="2"/>
        <v>-21.317166884548143</v>
      </c>
      <c r="E45" s="67">
        <f t="shared" si="3"/>
        <v>17.993189281413734</v>
      </c>
      <c r="F45" s="71">
        <f t="shared" si="4"/>
        <v>3.2109018948808985</v>
      </c>
      <c r="G45" s="72">
        <f t="shared" si="5"/>
        <v>-34.896077749614562</v>
      </c>
      <c r="H45" s="73">
        <f t="shared" si="6"/>
        <v>-2.9975986913752113</v>
      </c>
      <c r="I45" s="65">
        <f t="shared" si="7"/>
        <v>-2.4568037036283004</v>
      </c>
      <c r="J45" s="66">
        <f t="shared" si="8"/>
        <v>-18.547016337955782</v>
      </c>
      <c r="K45" s="67">
        <f t="shared" si="9"/>
        <v>-21.910773754219893</v>
      </c>
      <c r="L45" s="71">
        <f t="shared" si="10"/>
        <v>-0.97158429575486438</v>
      </c>
      <c r="M45" s="72">
        <f t="shared" si="11"/>
        <v>21.356946697677845</v>
      </c>
      <c r="N45" s="73">
        <f t="shared" si="12"/>
        <v>-19.140623207627524</v>
      </c>
      <c r="O45" s="65">
        <f t="shared" si="13"/>
        <v>6.9309241291105578E-2</v>
      </c>
      <c r="P45" s="66">
        <f t="shared" si="14"/>
        <v>34.93585756274426</v>
      </c>
      <c r="Q45" s="67">
        <f t="shared" si="15"/>
        <v>1.8501647651614226</v>
      </c>
      <c r="R45" s="71">
        <f t="shared" si="16"/>
        <v>1.1102027783370756</v>
      </c>
      <c r="S45" s="72">
        <f t="shared" si="17"/>
        <v>18.586796151085473</v>
      </c>
      <c r="T45" s="73">
        <f t="shared" si="18"/>
        <v>20.763339828006092</v>
      </c>
    </row>
    <row r="46" spans="2:20" x14ac:dyDescent="0.25">
      <c r="B46" s="60">
        <v>0.7</v>
      </c>
      <c r="C46" s="65">
        <f t="shared" si="1"/>
        <v>2.61852526664088</v>
      </c>
      <c r="D46" s="66">
        <f t="shared" si="2"/>
        <v>-21.724928437889609</v>
      </c>
      <c r="E46" s="67">
        <f t="shared" si="3"/>
        <v>17.304563971527834</v>
      </c>
      <c r="F46" s="71">
        <f t="shared" si="4"/>
        <v>3.234004975311267</v>
      </c>
      <c r="G46" s="72">
        <f t="shared" si="5"/>
        <v>-34.81530685323019</v>
      </c>
      <c r="H46" s="73">
        <f t="shared" si="6"/>
        <v>-3.994309072442936</v>
      </c>
      <c r="I46" s="65">
        <f t="shared" si="7"/>
        <v>-2.4337006231979315</v>
      </c>
      <c r="J46" s="66">
        <f t="shared" si="8"/>
        <v>-18.033694687313591</v>
      </c>
      <c r="K46" s="67">
        <f t="shared" si="9"/>
        <v>-22.524756803481743</v>
      </c>
      <c r="L46" s="71">
        <f t="shared" si="10"/>
        <v>-0.94848121532449592</v>
      </c>
      <c r="M46" s="72">
        <f t="shared" si="11"/>
        <v>21.795626087695972</v>
      </c>
      <c r="N46" s="73">
        <f t="shared" si="12"/>
        <v>-18.833523052905722</v>
      </c>
      <c r="O46" s="65">
        <f t="shared" si="13"/>
        <v>9.2412321721474067E-2</v>
      </c>
      <c r="P46" s="66">
        <f t="shared" si="14"/>
        <v>34.886004503036553</v>
      </c>
      <c r="Q46" s="67">
        <f t="shared" si="15"/>
        <v>2.4653499910650618</v>
      </c>
      <c r="R46" s="71">
        <f t="shared" si="16"/>
        <v>1.1333058587674441</v>
      </c>
      <c r="S46" s="72">
        <f t="shared" si="17"/>
        <v>18.104392337119965</v>
      </c>
      <c r="T46" s="73">
        <f t="shared" si="18"/>
        <v>20.995797722103841</v>
      </c>
    </row>
    <row r="47" spans="2:20" x14ac:dyDescent="0.25">
      <c r="B47" s="61">
        <v>0.75</v>
      </c>
      <c r="C47" s="65">
        <f t="shared" si="1"/>
        <v>2.6416283470712485</v>
      </c>
      <c r="D47" s="66">
        <f t="shared" si="2"/>
        <v>-22.116673223551054</v>
      </c>
      <c r="E47" s="67">
        <f t="shared" si="3"/>
        <v>16.606702721202282</v>
      </c>
      <c r="F47" s="71">
        <f t="shared" si="4"/>
        <v>3.2571080557416359</v>
      </c>
      <c r="G47" s="72">
        <f t="shared" si="5"/>
        <v>-34.711532480019251</v>
      </c>
      <c r="H47" s="73">
        <f t="shared" si="6"/>
        <v>-4.9888875765820613</v>
      </c>
      <c r="I47" s="65">
        <f t="shared" si="7"/>
        <v>-2.410597542767563</v>
      </c>
      <c r="J47" s="66">
        <f t="shared" si="8"/>
        <v>-17.506326385957379</v>
      </c>
      <c r="K47" s="67">
        <f t="shared" si="9"/>
        <v>-23.126717746171163</v>
      </c>
      <c r="L47" s="71">
        <f t="shared" si="10"/>
        <v>-0.92537813489412735</v>
      </c>
      <c r="M47" s="72">
        <f t="shared" si="11"/>
        <v>22.227094081416055</v>
      </c>
      <c r="N47" s="73">
        <f t="shared" si="12"/>
        <v>-18.516370908577485</v>
      </c>
      <c r="O47" s="65">
        <f t="shared" si="13"/>
        <v>0.11551540215184261</v>
      </c>
      <c r="P47" s="66">
        <f t="shared" si="14"/>
        <v>34.821953337884253</v>
      </c>
      <c r="Q47" s="67">
        <f t="shared" si="15"/>
        <v>3.0792193892068549</v>
      </c>
      <c r="R47" s="71">
        <f t="shared" si="16"/>
        <v>1.1564089391978125</v>
      </c>
      <c r="S47" s="72">
        <f t="shared" si="17"/>
        <v>17.616747243822388</v>
      </c>
      <c r="T47" s="73">
        <f t="shared" si="18"/>
        <v>21.217049558795946</v>
      </c>
    </row>
    <row r="48" spans="2:20" x14ac:dyDescent="0.25">
      <c r="B48" s="60">
        <v>0.8</v>
      </c>
      <c r="C48" s="65">
        <f t="shared" si="1"/>
        <v>2.664731427501617</v>
      </c>
      <c r="D48" s="66">
        <f t="shared" si="2"/>
        <v>-22.492192156142416</v>
      </c>
      <c r="E48" s="67">
        <f t="shared" si="3"/>
        <v>15.899977998934611</v>
      </c>
      <c r="F48" s="71">
        <f t="shared" si="4"/>
        <v>3.2802111361720043</v>
      </c>
      <c r="G48" s="72">
        <f t="shared" si="5"/>
        <v>-34.584810017331122</v>
      </c>
      <c r="H48" s="73">
        <f t="shared" si="6"/>
        <v>-5.9808033688150299</v>
      </c>
      <c r="I48" s="65">
        <f t="shared" si="7"/>
        <v>-2.3874944623371945</v>
      </c>
      <c r="J48" s="66">
        <f t="shared" si="8"/>
        <v>-16.965192905424296</v>
      </c>
      <c r="K48" s="67">
        <f t="shared" si="9"/>
        <v>-23.716335298526101</v>
      </c>
      <c r="L48" s="71">
        <f t="shared" si="10"/>
        <v>-0.90227505446375877</v>
      </c>
      <c r="M48" s="72">
        <f t="shared" si="11"/>
        <v>22.651120392036404</v>
      </c>
      <c r="N48" s="73">
        <f t="shared" si="12"/>
        <v>-18.189336047807981</v>
      </c>
      <c r="O48" s="65">
        <f t="shared" si="13"/>
        <v>0.13861848258221116</v>
      </c>
      <c r="P48" s="66">
        <f t="shared" si="14"/>
        <v>34.743738253225104</v>
      </c>
      <c r="Q48" s="67">
        <f t="shared" si="15"/>
        <v>3.6914453199416584</v>
      </c>
      <c r="R48" s="71">
        <f t="shared" si="16"/>
        <v>1.1795120196281812</v>
      </c>
      <c r="S48" s="72">
        <f t="shared" si="17"/>
        <v>17.124121141318291</v>
      </c>
      <c r="T48" s="73">
        <f t="shared" si="18"/>
        <v>21.426977249652715</v>
      </c>
    </row>
    <row r="49" spans="2:20" x14ac:dyDescent="0.25">
      <c r="B49" s="61">
        <v>0.85</v>
      </c>
      <c r="C49" s="65">
        <f t="shared" si="1"/>
        <v>2.6878345079319854</v>
      </c>
      <c r="D49" s="66">
        <f t="shared" si="2"/>
        <v>-22.851284810475221</v>
      </c>
      <c r="E49" s="67">
        <f t="shared" si="3"/>
        <v>15.184767003910704</v>
      </c>
      <c r="F49" s="71">
        <f t="shared" si="4"/>
        <v>3.3033142166023728</v>
      </c>
      <c r="G49" s="72">
        <f t="shared" si="5"/>
        <v>-34.435207100566458</v>
      </c>
      <c r="H49" s="73">
        <f t="shared" si="6"/>
        <v>-6.9695270353298016</v>
      </c>
      <c r="I49" s="65">
        <f t="shared" si="7"/>
        <v>-2.3643913819068261</v>
      </c>
      <c r="J49" s="66">
        <f t="shared" si="8"/>
        <v>-16.410583064121127</v>
      </c>
      <c r="K49" s="67">
        <f t="shared" si="9"/>
        <v>-24.293294764804742</v>
      </c>
      <c r="L49" s="71">
        <f t="shared" si="10"/>
        <v>-0.87917197403339031</v>
      </c>
      <c r="M49" s="72">
        <f t="shared" si="11"/>
        <v>23.067478704594315</v>
      </c>
      <c r="N49" s="73">
        <f t="shared" si="12"/>
        <v>-17.852593018450641</v>
      </c>
      <c r="O49" s="65">
        <f t="shared" si="13"/>
        <v>0.16172156301257964</v>
      </c>
      <c r="P49" s="66">
        <f t="shared" si="14"/>
        <v>34.651400994685552</v>
      </c>
      <c r="Q49" s="67">
        <f t="shared" si="15"/>
        <v>4.3017010207898609</v>
      </c>
      <c r="R49" s="71">
        <f t="shared" si="16"/>
        <v>1.2026151000585497</v>
      </c>
      <c r="S49" s="72">
        <f t="shared" si="17"/>
        <v>16.626776958240217</v>
      </c>
      <c r="T49" s="73">
        <f t="shared" si="18"/>
        <v>21.625468750264794</v>
      </c>
    </row>
    <row r="50" spans="2:20" x14ac:dyDescent="0.25">
      <c r="B50" s="60">
        <v>0.9</v>
      </c>
      <c r="C50" s="65">
        <f t="shared" si="1"/>
        <v>2.7109375883623539</v>
      </c>
      <c r="D50" s="66">
        <f t="shared" si="2"/>
        <v>-23.19375952853526</v>
      </c>
      <c r="E50" s="67">
        <f t="shared" si="3"/>
        <v>14.461451464682787</v>
      </c>
      <c r="F50" s="71">
        <f t="shared" si="4"/>
        <v>3.3264172970327412</v>
      </c>
      <c r="G50" s="72">
        <f t="shared" si="5"/>
        <v>-34.26280357707833</v>
      </c>
      <c r="H50" s="73">
        <f t="shared" si="6"/>
        <v>-7.9545308660430551</v>
      </c>
      <c r="I50" s="65">
        <f t="shared" si="7"/>
        <v>-2.3412883014764576</v>
      </c>
      <c r="J50" s="66">
        <f t="shared" si="8"/>
        <v>-15.842792873173584</v>
      </c>
      <c r="K50" s="67">
        <f t="shared" si="9"/>
        <v>-24.857288205247652</v>
      </c>
      <c r="L50" s="71">
        <f t="shared" si="10"/>
        <v>-0.85606889360302185</v>
      </c>
      <c r="M50" s="72">
        <f t="shared" si="11"/>
        <v>23.475946796756844</v>
      </c>
      <c r="N50" s="73">
        <f t="shared" si="12"/>
        <v>-17.506321549885975</v>
      </c>
      <c r="O50" s="65">
        <f t="shared" si="13"/>
        <v>0.18482464344294819</v>
      </c>
      <c r="P50" s="66">
        <f t="shared" si="14"/>
        <v>34.544990845299921</v>
      </c>
      <c r="Q50" s="67">
        <f t="shared" si="15"/>
        <v>4.909660780839868</v>
      </c>
      <c r="R50" s="71">
        <f t="shared" si="16"/>
        <v>1.2257181804889181</v>
      </c>
      <c r="S50" s="72">
        <f t="shared" si="17"/>
        <v>16.124980141395174</v>
      </c>
      <c r="T50" s="73">
        <f t="shared" si="18"/>
        <v>21.812418120044455</v>
      </c>
    </row>
    <row r="51" spans="2:20" x14ac:dyDescent="0.25">
      <c r="B51" s="61">
        <v>0.95</v>
      </c>
      <c r="C51" s="65">
        <f t="shared" si="1"/>
        <v>2.7340406687927223</v>
      </c>
      <c r="D51" s="66">
        <f t="shared" si="2"/>
        <v>-23.519433521775909</v>
      </c>
      <c r="E51" s="67">
        <f t="shared" si="3"/>
        <v>13.730417435430004</v>
      </c>
      <c r="F51" s="71">
        <f t="shared" si="4"/>
        <v>3.3495203774631097</v>
      </c>
      <c r="G51" s="72">
        <f t="shared" si="5"/>
        <v>-34.067691463555342</v>
      </c>
      <c r="H51" s="73">
        <f t="shared" si="6"/>
        <v>-8.9352891362541698</v>
      </c>
      <c r="I51" s="65">
        <f t="shared" si="7"/>
        <v>-2.3181852210460892</v>
      </c>
      <c r="J51" s="66">
        <f t="shared" si="8"/>
        <v>-15.262125378436776</v>
      </c>
      <c r="K51" s="67">
        <f t="shared" si="9"/>
        <v>-25.408014600434004</v>
      </c>
      <c r="L51" s="71">
        <f t="shared" si="10"/>
        <v>-0.83296581317265328</v>
      </c>
      <c r="M51" s="72">
        <f t="shared" si="11"/>
        <v>23.876306657427222</v>
      </c>
      <c r="N51" s="73">
        <f t="shared" si="12"/>
        <v>-17.150706457094863</v>
      </c>
      <c r="O51" s="65">
        <f t="shared" si="13"/>
        <v>0.20792772387331668</v>
      </c>
      <c r="P51" s="66">
        <f t="shared" si="14"/>
        <v>34.424564599206647</v>
      </c>
      <c r="Q51" s="67">
        <f t="shared" si="15"/>
        <v>5.5150001145893075</v>
      </c>
      <c r="R51" s="71">
        <f t="shared" si="16"/>
        <v>1.2488212609192866</v>
      </c>
      <c r="S51" s="72">
        <f t="shared" si="17"/>
        <v>15.618998514088089</v>
      </c>
      <c r="T51" s="73">
        <f t="shared" si="18"/>
        <v>21.98772557876913</v>
      </c>
    </row>
    <row r="52" spans="2:20" ht="15.75" thickBot="1" x14ac:dyDescent="0.3">
      <c r="B52" s="87">
        <v>1</v>
      </c>
      <c r="C52" s="88">
        <f t="shared" si="1"/>
        <v>2.7571437492230908</v>
      </c>
      <c r="D52" s="89">
        <f t="shared" si="2"/>
        <v>-23.82813296867765</v>
      </c>
      <c r="E52" s="90">
        <f t="shared" si="3"/>
        <v>12.992055089910252</v>
      </c>
      <c r="F52" s="91">
        <f t="shared" si="4"/>
        <v>3.3726234578934782</v>
      </c>
      <c r="G52" s="92">
        <f t="shared" si="5"/>
        <v>-33.849974896909735</v>
      </c>
      <c r="H52" s="93">
        <f t="shared" si="6"/>
        <v>-9.9112783872395216</v>
      </c>
      <c r="I52" s="88">
        <f t="shared" si="7"/>
        <v>-2.2950821406157207</v>
      </c>
      <c r="J52" s="89">
        <f t="shared" si="8"/>
        <v>-14.668890498750928</v>
      </c>
      <c r="K52" s="90">
        <f t="shared" si="9"/>
        <v>-25.945180011944267</v>
      </c>
      <c r="L52" s="91">
        <f t="shared" si="10"/>
        <v>-0.80986273274228471</v>
      </c>
      <c r="M52" s="92">
        <f t="shared" si="11"/>
        <v>24.268344603103579</v>
      </c>
      <c r="N52" s="93">
        <f t="shared" si="12"/>
        <v>-16.785937542017532</v>
      </c>
      <c r="O52" s="88">
        <f t="shared" si="13"/>
        <v>0.23103080430368522</v>
      </c>
      <c r="P52" s="89">
        <f t="shared" si="14"/>
        <v>34.29018653133565</v>
      </c>
      <c r="Q52" s="90">
        <f t="shared" si="15"/>
        <v>6.1173959351322393</v>
      </c>
      <c r="R52" s="91">
        <f t="shared" si="16"/>
        <v>1.2719243413496553</v>
      </c>
      <c r="S52" s="92">
        <f t="shared" si="17"/>
        <v>15.109102133176851</v>
      </c>
      <c r="T52" s="93">
        <f t="shared" si="18"/>
        <v>22.151297559836966</v>
      </c>
    </row>
  </sheetData>
  <mergeCells count="48"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  <mergeCell ref="B6:C6"/>
    <mergeCell ref="D6:E6"/>
    <mergeCell ref="F6:G6"/>
    <mergeCell ref="H6:I6"/>
    <mergeCell ref="B25:D25"/>
    <mergeCell ref="B13:D13"/>
    <mergeCell ref="B14:D14"/>
    <mergeCell ref="B15:D15"/>
    <mergeCell ref="B16:D16"/>
    <mergeCell ref="B17:D17"/>
    <mergeCell ref="B18:D18"/>
    <mergeCell ref="G12:M12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  <mergeCell ref="G25:M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/>
  </sheetViews>
  <sheetFormatPr defaultRowHeight="15" x14ac:dyDescent="0.25"/>
  <cols>
    <col min="2" max="2" width="9.28515625" bestFit="1" customWidth="1"/>
    <col min="3" max="3" width="13.42578125" customWidth="1"/>
    <col min="4" max="4" width="10.5703125" bestFit="1" customWidth="1"/>
  </cols>
  <sheetData>
    <row r="2" spans="1:4" x14ac:dyDescent="0.25">
      <c r="A2" s="53" t="s">
        <v>71</v>
      </c>
      <c r="B2" s="52">
        <v>25</v>
      </c>
      <c r="D2" s="52">
        <v>1999</v>
      </c>
    </row>
    <row r="3" spans="1:4" x14ac:dyDescent="0.25">
      <c r="A3">
        <v>-85</v>
      </c>
      <c r="B3" s="94">
        <f t="shared" ref="B3:B19" si="0">ABS(A3)/$B$2</f>
        <v>3.4</v>
      </c>
      <c r="C3" s="94">
        <f>EXP(B3) / EXP($B$3)</f>
        <v>1</v>
      </c>
      <c r="D3" s="95">
        <f t="shared" ref="D3:D38" si="1">$D$2*C3</f>
        <v>1999</v>
      </c>
    </row>
    <row r="4" spans="1:4" x14ac:dyDescent="0.25">
      <c r="A4">
        <v>-80</v>
      </c>
      <c r="B4" s="94">
        <f t="shared" si="0"/>
        <v>3.2</v>
      </c>
      <c r="C4" s="94">
        <f t="shared" ref="C4:C23" si="2">EXP(B4) / EXP($B$3)</f>
        <v>0.81873075307798204</v>
      </c>
      <c r="D4" s="95">
        <f t="shared" si="1"/>
        <v>1636.6427754028862</v>
      </c>
    </row>
    <row r="5" spans="1:4" x14ac:dyDescent="0.25">
      <c r="A5">
        <v>-75</v>
      </c>
      <c r="B5" s="94">
        <f t="shared" si="0"/>
        <v>3</v>
      </c>
      <c r="C5" s="94">
        <f t="shared" si="2"/>
        <v>0.67032004603563933</v>
      </c>
      <c r="D5" s="95">
        <f t="shared" si="1"/>
        <v>1339.9697720252429</v>
      </c>
    </row>
    <row r="6" spans="1:4" x14ac:dyDescent="0.25">
      <c r="A6">
        <v>-70</v>
      </c>
      <c r="B6" s="94">
        <f t="shared" si="0"/>
        <v>2.8</v>
      </c>
      <c r="C6" s="94">
        <f t="shared" si="2"/>
        <v>0.54881163609402639</v>
      </c>
      <c r="D6" s="95">
        <f t="shared" si="1"/>
        <v>1097.0744605519587</v>
      </c>
    </row>
    <row r="7" spans="1:4" x14ac:dyDescent="0.25">
      <c r="A7">
        <v>-65</v>
      </c>
      <c r="B7" s="94">
        <f t="shared" si="0"/>
        <v>2.6</v>
      </c>
      <c r="C7" s="94">
        <f t="shared" si="2"/>
        <v>0.44932896411722167</v>
      </c>
      <c r="D7" s="95">
        <f t="shared" si="1"/>
        <v>898.20859927032609</v>
      </c>
    </row>
    <row r="8" spans="1:4" x14ac:dyDescent="0.25">
      <c r="A8">
        <v>-60</v>
      </c>
      <c r="B8" s="94">
        <f t="shared" si="0"/>
        <v>2.4</v>
      </c>
      <c r="C8" s="94">
        <f t="shared" si="2"/>
        <v>0.36787944117144233</v>
      </c>
      <c r="D8" s="95">
        <f t="shared" si="1"/>
        <v>735.39100290171325</v>
      </c>
    </row>
    <row r="9" spans="1:4" x14ac:dyDescent="0.25">
      <c r="A9">
        <v>-55</v>
      </c>
      <c r="B9" s="94">
        <f t="shared" si="0"/>
        <v>2.2000000000000002</v>
      </c>
      <c r="C9" s="94">
        <f t="shared" si="2"/>
        <v>0.30119421191220214</v>
      </c>
      <c r="D9" s="95">
        <f t="shared" si="1"/>
        <v>602.08722961249202</v>
      </c>
    </row>
    <row r="10" spans="1:4" x14ac:dyDescent="0.25">
      <c r="A10">
        <v>-50</v>
      </c>
      <c r="B10" s="94">
        <f t="shared" si="0"/>
        <v>2</v>
      </c>
      <c r="C10" s="94">
        <f t="shared" si="2"/>
        <v>0.24659696394160649</v>
      </c>
      <c r="D10" s="95">
        <f t="shared" si="1"/>
        <v>492.94733091927139</v>
      </c>
    </row>
    <row r="11" spans="1:4" x14ac:dyDescent="0.25">
      <c r="A11">
        <v>-45</v>
      </c>
      <c r="B11" s="94">
        <f t="shared" si="0"/>
        <v>1.8</v>
      </c>
      <c r="C11" s="94">
        <f t="shared" si="2"/>
        <v>0.20189651799465544</v>
      </c>
      <c r="D11" s="95">
        <f t="shared" si="1"/>
        <v>403.59113947131624</v>
      </c>
    </row>
    <row r="12" spans="1:4" x14ac:dyDescent="0.25">
      <c r="A12">
        <v>-40</v>
      </c>
      <c r="B12" s="94">
        <f t="shared" si="0"/>
        <v>1.6</v>
      </c>
      <c r="C12" s="94">
        <f t="shared" si="2"/>
        <v>0.16529888822158656</v>
      </c>
      <c r="D12" s="95">
        <f t="shared" si="1"/>
        <v>330.43247755495156</v>
      </c>
    </row>
    <row r="13" spans="1:4" x14ac:dyDescent="0.25">
      <c r="A13">
        <v>-35</v>
      </c>
      <c r="B13" s="94">
        <f t="shared" si="0"/>
        <v>1.4</v>
      </c>
      <c r="C13" s="94">
        <f t="shared" si="2"/>
        <v>0.1353352832366127</v>
      </c>
      <c r="D13" s="95">
        <f t="shared" si="1"/>
        <v>270.53523118998879</v>
      </c>
    </row>
    <row r="14" spans="1:4" x14ac:dyDescent="0.25">
      <c r="A14">
        <v>-30</v>
      </c>
      <c r="B14" s="94">
        <f t="shared" si="0"/>
        <v>1.2</v>
      </c>
      <c r="C14" s="94">
        <f t="shared" si="2"/>
        <v>0.11080315836233388</v>
      </c>
      <c r="D14" s="95">
        <f t="shared" si="1"/>
        <v>221.49551356630545</v>
      </c>
    </row>
    <row r="15" spans="1:4" x14ac:dyDescent="0.25">
      <c r="A15">
        <v>-25</v>
      </c>
      <c r="B15" s="94">
        <f t="shared" si="0"/>
        <v>1</v>
      </c>
      <c r="C15" s="94">
        <f t="shared" si="2"/>
        <v>9.0717953289412512E-2</v>
      </c>
      <c r="D15" s="95">
        <f t="shared" si="1"/>
        <v>181.3451886255356</v>
      </c>
    </row>
    <row r="16" spans="1:4" x14ac:dyDescent="0.25">
      <c r="A16">
        <v>-20</v>
      </c>
      <c r="B16" s="94">
        <f t="shared" si="0"/>
        <v>0.8</v>
      </c>
      <c r="C16" s="94">
        <f t="shared" si="2"/>
        <v>7.4273578214333891E-2</v>
      </c>
      <c r="D16" s="95">
        <f t="shared" si="1"/>
        <v>148.47288285045346</v>
      </c>
    </row>
    <row r="17" spans="1:4" x14ac:dyDescent="0.25">
      <c r="A17">
        <v>-15</v>
      </c>
      <c r="B17" s="94">
        <f t="shared" si="0"/>
        <v>0.6</v>
      </c>
      <c r="C17" s="94">
        <f t="shared" si="2"/>
        <v>6.0810062625217966E-2</v>
      </c>
      <c r="D17" s="95">
        <f t="shared" si="1"/>
        <v>121.55931518781071</v>
      </c>
    </row>
    <row r="18" spans="1:4" x14ac:dyDescent="0.25">
      <c r="A18">
        <v>-10</v>
      </c>
      <c r="B18" s="94">
        <f t="shared" si="0"/>
        <v>0.4</v>
      </c>
      <c r="C18" s="94">
        <f t="shared" si="2"/>
        <v>4.9787068367863951E-2</v>
      </c>
      <c r="D18" s="95">
        <f t="shared" si="1"/>
        <v>99.524349667360042</v>
      </c>
    </row>
    <row r="19" spans="1:4" x14ac:dyDescent="0.25">
      <c r="A19">
        <v>-5</v>
      </c>
      <c r="B19" s="94">
        <f t="shared" si="0"/>
        <v>0.2</v>
      </c>
      <c r="C19" s="94">
        <f t="shared" si="2"/>
        <v>4.0762203978366218E-2</v>
      </c>
      <c r="D19" s="95">
        <f t="shared" si="1"/>
        <v>81.483645752754072</v>
      </c>
    </row>
    <row r="20" spans="1:4" x14ac:dyDescent="0.25">
      <c r="A20">
        <v>-1</v>
      </c>
      <c r="B20" s="94">
        <f>ABS(A20)/$B$2</f>
        <v>0.04</v>
      </c>
      <c r="C20" s="94">
        <f t="shared" si="2"/>
        <v>3.4735258944738563E-2</v>
      </c>
      <c r="D20" s="95">
        <f t="shared" si="1"/>
        <v>69.435782630532387</v>
      </c>
    </row>
    <row r="21" spans="1:4" x14ac:dyDescent="0.25">
      <c r="A21">
        <v>1</v>
      </c>
      <c r="B21" s="94">
        <f>ABS(A21)/$B$2</f>
        <v>0.04</v>
      </c>
      <c r="C21" s="94">
        <f t="shared" si="2"/>
        <v>3.4735258944738563E-2</v>
      </c>
      <c r="D21" s="95">
        <f t="shared" si="1"/>
        <v>69.435782630532387</v>
      </c>
    </row>
    <row r="22" spans="1:4" x14ac:dyDescent="0.25">
      <c r="A22">
        <v>5</v>
      </c>
      <c r="B22" s="94">
        <f t="shared" ref="B22:B38" si="3">ABS(A22)/$B$2</f>
        <v>0.2</v>
      </c>
      <c r="C22" s="94">
        <f t="shared" si="2"/>
        <v>4.0762203978366218E-2</v>
      </c>
      <c r="D22" s="95">
        <f t="shared" si="1"/>
        <v>81.483645752754072</v>
      </c>
    </row>
    <row r="23" spans="1:4" x14ac:dyDescent="0.25">
      <c r="A23">
        <v>10</v>
      </c>
      <c r="B23" s="94">
        <f t="shared" si="3"/>
        <v>0.4</v>
      </c>
      <c r="C23" s="94">
        <f t="shared" si="2"/>
        <v>4.9787068367863951E-2</v>
      </c>
      <c r="D23" s="95">
        <f t="shared" si="1"/>
        <v>99.524349667360042</v>
      </c>
    </row>
    <row r="24" spans="1:4" x14ac:dyDescent="0.25">
      <c r="A24">
        <v>15</v>
      </c>
      <c r="B24" s="94">
        <f t="shared" si="3"/>
        <v>0.6</v>
      </c>
      <c r="C24" s="94">
        <f t="shared" ref="C24:C38" si="4">EXP(B24) / EXP($B$38)</f>
        <v>6.0810062625217966E-2</v>
      </c>
      <c r="D24" s="95">
        <f t="shared" si="1"/>
        <v>121.55931518781071</v>
      </c>
    </row>
    <row r="25" spans="1:4" x14ac:dyDescent="0.25">
      <c r="A25">
        <v>20</v>
      </c>
      <c r="B25" s="94">
        <f t="shared" si="3"/>
        <v>0.8</v>
      </c>
      <c r="C25" s="94">
        <f t="shared" si="4"/>
        <v>7.4273578214333891E-2</v>
      </c>
      <c r="D25" s="95">
        <f t="shared" si="1"/>
        <v>148.47288285045346</v>
      </c>
    </row>
    <row r="26" spans="1:4" x14ac:dyDescent="0.25">
      <c r="A26">
        <v>25</v>
      </c>
      <c r="B26" s="94">
        <f t="shared" si="3"/>
        <v>1</v>
      </c>
      <c r="C26" s="94">
        <f t="shared" si="4"/>
        <v>9.0717953289412512E-2</v>
      </c>
      <c r="D26" s="95">
        <f t="shared" si="1"/>
        <v>181.3451886255356</v>
      </c>
    </row>
    <row r="27" spans="1:4" x14ac:dyDescent="0.25">
      <c r="A27">
        <v>30</v>
      </c>
      <c r="B27" s="94">
        <f t="shared" si="3"/>
        <v>1.2</v>
      </c>
      <c r="C27" s="94">
        <f t="shared" si="4"/>
        <v>0.11080315836233388</v>
      </c>
      <c r="D27" s="95">
        <f t="shared" si="1"/>
        <v>221.49551356630545</v>
      </c>
    </row>
    <row r="28" spans="1:4" x14ac:dyDescent="0.25">
      <c r="A28">
        <v>35</v>
      </c>
      <c r="B28" s="94">
        <f t="shared" si="3"/>
        <v>1.4</v>
      </c>
      <c r="C28" s="94">
        <f t="shared" si="4"/>
        <v>0.1353352832366127</v>
      </c>
      <c r="D28" s="95">
        <f t="shared" si="1"/>
        <v>270.53523118998879</v>
      </c>
    </row>
    <row r="29" spans="1:4" x14ac:dyDescent="0.25">
      <c r="A29">
        <v>40</v>
      </c>
      <c r="B29" s="94">
        <f t="shared" si="3"/>
        <v>1.6</v>
      </c>
      <c r="C29" s="94">
        <f t="shared" si="4"/>
        <v>0.16529888822158656</v>
      </c>
      <c r="D29" s="95">
        <f t="shared" si="1"/>
        <v>330.43247755495156</v>
      </c>
    </row>
    <row r="30" spans="1:4" x14ac:dyDescent="0.25">
      <c r="A30">
        <v>45</v>
      </c>
      <c r="B30" s="94">
        <f t="shared" si="3"/>
        <v>1.8</v>
      </c>
      <c r="C30" s="94">
        <f t="shared" si="4"/>
        <v>0.20189651799465544</v>
      </c>
      <c r="D30" s="95">
        <f t="shared" si="1"/>
        <v>403.59113947131624</v>
      </c>
    </row>
    <row r="31" spans="1:4" x14ac:dyDescent="0.25">
      <c r="A31">
        <v>50</v>
      </c>
      <c r="B31" s="94">
        <f t="shared" si="3"/>
        <v>2</v>
      </c>
      <c r="C31" s="94">
        <f t="shared" si="4"/>
        <v>0.24659696394160649</v>
      </c>
      <c r="D31" s="95">
        <f t="shared" si="1"/>
        <v>492.94733091927139</v>
      </c>
    </row>
    <row r="32" spans="1:4" x14ac:dyDescent="0.25">
      <c r="A32">
        <v>55</v>
      </c>
      <c r="B32" s="94">
        <f t="shared" si="3"/>
        <v>2.2000000000000002</v>
      </c>
      <c r="C32" s="94">
        <f t="shared" si="4"/>
        <v>0.30119421191220214</v>
      </c>
      <c r="D32" s="95">
        <f t="shared" si="1"/>
        <v>602.08722961249202</v>
      </c>
    </row>
    <row r="33" spans="1:4" x14ac:dyDescent="0.25">
      <c r="A33">
        <v>60</v>
      </c>
      <c r="B33" s="94">
        <f t="shared" si="3"/>
        <v>2.4</v>
      </c>
      <c r="C33" s="94">
        <f t="shared" si="4"/>
        <v>0.36787944117144233</v>
      </c>
      <c r="D33" s="95">
        <f t="shared" si="1"/>
        <v>735.39100290171325</v>
      </c>
    </row>
    <row r="34" spans="1:4" x14ac:dyDescent="0.25">
      <c r="A34">
        <v>65</v>
      </c>
      <c r="B34" s="94">
        <f t="shared" si="3"/>
        <v>2.6</v>
      </c>
      <c r="C34" s="94">
        <f t="shared" si="4"/>
        <v>0.44932896411722167</v>
      </c>
      <c r="D34" s="95">
        <f t="shared" si="1"/>
        <v>898.20859927032609</v>
      </c>
    </row>
    <row r="35" spans="1:4" x14ac:dyDescent="0.25">
      <c r="A35">
        <v>70</v>
      </c>
      <c r="B35" s="94">
        <f t="shared" si="3"/>
        <v>2.8</v>
      </c>
      <c r="C35" s="94">
        <f t="shared" si="4"/>
        <v>0.54881163609402639</v>
      </c>
      <c r="D35" s="95">
        <f t="shared" si="1"/>
        <v>1097.0744605519587</v>
      </c>
    </row>
    <row r="36" spans="1:4" x14ac:dyDescent="0.25">
      <c r="A36">
        <v>75</v>
      </c>
      <c r="B36" s="94">
        <f t="shared" si="3"/>
        <v>3</v>
      </c>
      <c r="C36" s="94">
        <f t="shared" si="4"/>
        <v>0.67032004603563933</v>
      </c>
      <c r="D36" s="95">
        <f t="shared" si="1"/>
        <v>1339.9697720252429</v>
      </c>
    </row>
    <row r="37" spans="1:4" x14ac:dyDescent="0.25">
      <c r="A37">
        <v>80</v>
      </c>
      <c r="B37" s="94">
        <f t="shared" si="3"/>
        <v>3.2</v>
      </c>
      <c r="C37" s="94">
        <f t="shared" si="4"/>
        <v>0.81873075307798204</v>
      </c>
      <c r="D37" s="95">
        <f t="shared" si="1"/>
        <v>1636.6427754028862</v>
      </c>
    </row>
    <row r="38" spans="1:4" x14ac:dyDescent="0.25">
      <c r="A38">
        <v>85</v>
      </c>
      <c r="B38" s="94">
        <f t="shared" si="3"/>
        <v>3.4</v>
      </c>
      <c r="C38" s="94">
        <f t="shared" si="4"/>
        <v>1</v>
      </c>
      <c r="D38" s="95">
        <f t="shared" si="1"/>
        <v>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2020-04-14T13:07:54Z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