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2"/>
  </bookViews>
  <sheets>
    <sheet name="Inverse kinematic" sheetId="1" r:id="rId1"/>
    <sheet name="Advance trajectory" sheetId="6" r:id="rId2"/>
    <sheet name="Joystick smooth" sheetId="7" r:id="rId3"/>
  </sheets>
  <externalReferences>
    <externalReference r:id="rId4"/>
  </externalReferenc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8" i="7" l="1"/>
  <c r="C38" i="7" s="1"/>
  <c r="D38" i="7" s="1"/>
  <c r="B37" i="7"/>
  <c r="B36" i="7"/>
  <c r="B35" i="7"/>
  <c r="B34" i="7"/>
  <c r="B33" i="7"/>
  <c r="B32" i="7"/>
  <c r="B31" i="7"/>
  <c r="B30" i="7"/>
  <c r="C30" i="7" s="1"/>
  <c r="D30" i="7" s="1"/>
  <c r="B29" i="7"/>
  <c r="B28" i="7"/>
  <c r="B27" i="7"/>
  <c r="B26" i="7"/>
  <c r="C26" i="7" s="1"/>
  <c r="D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23" i="7" s="1"/>
  <c r="D23" i="7" s="1"/>
  <c r="C34" i="7" l="1"/>
  <c r="D34" i="7" s="1"/>
  <c r="C7" i="7"/>
  <c r="D7" i="7" s="1"/>
  <c r="C11" i="7"/>
  <c r="D11" i="7" s="1"/>
  <c r="C31" i="7"/>
  <c r="D31" i="7" s="1"/>
  <c r="C24" i="7"/>
  <c r="D24" i="7" s="1"/>
  <c r="C28" i="7"/>
  <c r="D28" i="7" s="1"/>
  <c r="C33" i="7"/>
  <c r="D33" i="7" s="1"/>
  <c r="C13" i="7"/>
  <c r="D13" i="7" s="1"/>
  <c r="C22" i="7"/>
  <c r="D22" i="7" s="1"/>
  <c r="C6" i="7"/>
  <c r="D6" i="7" s="1"/>
  <c r="C36" i="7"/>
  <c r="D36" i="7" s="1"/>
  <c r="C10" i="7"/>
  <c r="D10" i="7" s="1"/>
  <c r="C14" i="7"/>
  <c r="D14" i="7" s="1"/>
  <c r="C18" i="7"/>
  <c r="D18" i="7" s="1"/>
  <c r="C25" i="7"/>
  <c r="D25" i="7" s="1"/>
  <c r="C29" i="7"/>
  <c r="D29" i="7" s="1"/>
  <c r="C32" i="7"/>
  <c r="D32" i="7" s="1"/>
  <c r="C35" i="7"/>
  <c r="D35" i="7" s="1"/>
  <c r="C8" i="7"/>
  <c r="D8" i="7" s="1"/>
  <c r="C16" i="7"/>
  <c r="D16" i="7" s="1"/>
  <c r="C27" i="7"/>
  <c r="D27" i="7" s="1"/>
  <c r="C37" i="7"/>
  <c r="D37" i="7" s="1"/>
  <c r="C3" i="7"/>
  <c r="D3" i="7" s="1"/>
  <c r="C12" i="7"/>
  <c r="D12" i="7" s="1"/>
  <c r="C4" i="7"/>
  <c r="D4" i="7" s="1"/>
  <c r="C9" i="7"/>
  <c r="D9" i="7" s="1"/>
  <c r="C17" i="7"/>
  <c r="D17" i="7" s="1"/>
  <c r="C20" i="7"/>
  <c r="D20" i="7" s="1"/>
  <c r="C5" i="7"/>
  <c r="D5" i="7" s="1"/>
  <c r="C21" i="7"/>
  <c r="D21" i="7" s="1"/>
  <c r="C15" i="7"/>
  <c r="D15" i="7" s="1"/>
  <c r="C19" i="7"/>
  <c r="D19" i="7" s="1"/>
  <c r="E12" i="6" l="1"/>
  <c r="J8" i="1"/>
  <c r="I8" i="1"/>
  <c r="H4" i="1"/>
  <c r="I4" i="1" s="1"/>
  <c r="C13" i="1" s="1"/>
  <c r="G4" i="1"/>
  <c r="F4" i="1"/>
  <c r="K4" i="1" s="1"/>
  <c r="N4" i="1" s="1"/>
  <c r="E4" i="1"/>
  <c r="J4" i="1" s="1"/>
  <c r="M4" i="1" s="1"/>
  <c r="E15" i="6" l="1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E8" i="1"/>
  <c r="F8" i="1" s="1"/>
  <c r="G8" i="1"/>
  <c r="L4" i="1"/>
  <c r="E25" i="6" l="1"/>
  <c r="E26" i="6" s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<sst xmlns="http://schemas.openxmlformats.org/spreadsheetml/2006/main" count="109" uniqueCount="76">
  <si>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</si>
  <si>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</si>
  <si>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</si>
  <si>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</si>
  <si>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</si>
  <si>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</si>
  <si>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</si>
  <si>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</si>
  <si>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</si>
  <si>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</si>
  <si>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</si>
  <si>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</si>
  <si>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</si>
  <si>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</si>
  <si>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</si>
  <si>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</si>
  <si>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</si>
  <si>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</si>
  <si>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</si>
  <si>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</si>
  <si>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</si>
  <si>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</si>
  <si>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</si>
  <si>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</si>
  <si>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</si>
  <si>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</si>
  <si>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</si>
  <si>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</si>
  <si>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</si>
  <si>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</si>
  <si>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</si>
  <si>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</si>
  <si>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</si>
  <si>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</si>
  <si>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</si>
  <si>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</si>
  <si>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</si>
  <si>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 xml:space="preserve">Макс. длина шага = </t>
  </si>
  <si>
    <t xml:space="preserve">Кривизна [-1.99; 1.99] = </t>
  </si>
  <si>
    <t xml:space="preserve">Длина шага [мм]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</si>
  <si>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</si>
  <si>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</si>
  <si>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</si>
  <si>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</si>
  <si>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</si>
  <si>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</si>
  <si>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</si>
  <si>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</si>
  <si>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Магия из неизвестной области математики, но она работает</t>
  </si>
  <si>
    <t xml:space="preserve">Радиус кривизны через кривизну = </t>
  </si>
  <si>
    <t xml:space="preserve">Макс. угол дуги траектории = 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</si>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</sst>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164" fontId="0" fillId="13" borderId="18" xfId="0" applyNumberFormat="1" applyFill="1" applyBorder="1" applyAlignment="1">
      <alignment horizontal="center"/>
    </xf>
    <xf numFmtId="164" fontId="0" fillId="13" borderId="20" xfId="0" applyNumberFormat="1" applyFill="1" applyBorder="1" applyAlignment="1">
      <alignment horizontal="center"/>
    </xf>
    <xf numFmtId="164" fontId="0" fillId="13" borderId="21" xfId="0" applyNumberForma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164" fontId="0" fillId="14" borderId="18" xfId="0" applyNumberFormat="1" applyFill="1" applyBorder="1" applyAlignment="1">
      <alignment horizontal="center"/>
    </xf>
    <xf numFmtId="164" fontId="0" fillId="14" borderId="20" xfId="0" applyNumberFormat="1" applyFill="1" applyBorder="1" applyAlignment="1">
      <alignment horizontal="center"/>
    </xf>
    <xf numFmtId="164" fontId="0" fillId="14" borderId="21" xfId="0" applyNumberForma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64" fontId="1" fillId="10" borderId="20" xfId="0" applyNumberFormat="1" applyFont="1" applyFill="1" applyBorder="1" applyAlignment="1">
      <alignment horizontal="center"/>
    </xf>
    <xf numFmtId="164" fontId="1" fillId="10" borderId="21" xfId="0" applyNumberFormat="1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164" fontId="0" fillId="10" borderId="18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3" borderId="24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4" borderId="24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13" borderId="39" xfId="0" applyNumberFormat="1" applyFill="1" applyBorder="1" applyAlignment="1">
      <alignment horizontal="center"/>
    </xf>
    <xf numFmtId="164" fontId="0" fillId="13" borderId="40" xfId="0" applyNumberFormat="1" applyFill="1" applyBorder="1" applyAlignment="1">
      <alignment horizontal="center"/>
    </xf>
    <xf numFmtId="164" fontId="0" fillId="13" borderId="41" xfId="0" applyNumberFormat="1" applyFill="1" applyBorder="1" applyAlignment="1">
      <alignment horizontal="center"/>
    </xf>
    <xf numFmtId="164" fontId="0" fillId="14" borderId="39" xfId="0" applyNumberFormat="1" applyFill="1" applyBorder="1" applyAlignment="1">
      <alignment horizontal="center"/>
    </xf>
    <xf numFmtId="164" fontId="0" fillId="14" borderId="40" xfId="0" applyNumberFormat="1" applyFill="1" applyBorder="1" applyAlignment="1">
      <alignment horizontal="center"/>
    </xf>
    <xf numFmtId="164" fontId="0" fillId="14" borderId="41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0.00000</c:formatCode>
                <c:ptCount val="21"/>
                <c:pt idx="0">
                  <c:v>-13.552609231287864</c:v>
                </c:pt>
                <c:pt idx="1">
                  <c:v>-14.256273394168016</c:v>
                </c:pt>
                <c:pt idx="2">
                  <c:v>-14.94830033682395</c:v>
                </c:pt>
                <c:pt idx="3">
                  <c:v>-15.628125228428157</c:v>
                </c:pt>
                <c:pt idx="4">
                  <c:v>-16.295193197439634</c:v>
                </c:pt>
                <c:pt idx="5">
                  <c:v>-16.94895978448875</c:v>
                </c:pt>
                <c:pt idx="6">
                  <c:v>-17.58889138676383</c:v>
                </c:pt>
                <c:pt idx="7">
                  <c:v>-18.2144656935365</c:v>
                </c:pt>
                <c:pt idx="8">
                  <c:v>-18.825172112470568</c:v>
                </c:pt>
                <c:pt idx="9">
                  <c:v>-19.420512186366274</c:v>
                </c:pt>
                <c:pt idx="10">
                  <c:v>-20</c:v>
                </c:pt>
                <c:pt idx="11">
                  <c:v>-20.563162576727148</c:v>
                </c:pt>
                <c:pt idx="12">
                  <c:v>-21.109540264524604</c:v>
                </c:pt>
                <c:pt idx="13">
                  <c:v>-21.63868711115769</c:v>
                </c:pt>
                <c:pt idx="14">
                  <c:v>-22.150171228165355</c:v>
                </c:pt>
                <c:pt idx="15">
                  <c:v>-22.643575143366586</c:v>
                </c:pt>
                <c:pt idx="16">
                  <c:v>-23.118496141600247</c:v>
                </c:pt>
                <c:pt idx="17">
                  <c:v>-23.574546593420266</c:v>
                </c:pt>
                <c:pt idx="18">
                  <c:v>-24.011354271477963</c:v>
                </c:pt>
                <c:pt idx="19">
                  <c:v>-24.42856265433311</c:v>
                </c:pt>
                <c:pt idx="20">
                  <c:v>-24.825831217445973</c:v>
                </c:pt>
              </c:numCache>
            </c:numRef>
          </c:xVal>
          <c:yVal>
            <c:numRef>
              <c:f>'Advance trajectory'!$E$32:$E$52</c:f>
              <c:numCache>
                <c:formatCode>0.00000</c:formatCode>
                <c:ptCount val="21"/>
                <c:pt idx="0">
                  <c:v>24.826337589332955</c:v>
                </c:pt>
                <c:pt idx="1">
                  <c:v>24.429013761510788</c:v>
                </c:pt>
                <c:pt idx="2">
                  <c:v>24.011751027834091</c:v>
                </c:pt>
                <c:pt idx="3">
                  <c:v>23.574889957203627</c:v>
                </c:pt>
                <c:pt idx="4">
                  <c:v>23.118787114638497</c:v>
                </c:pt>
                <c:pt idx="5">
                  <c:v>22.643814770248621</c:v>
                </c:pt>
                <c:pt idx="6">
                  <c:v>22.150360595388669</c:v>
                </c:pt>
                <c:pt idx="7">
                  <c:v>21.638827346241598</c:v>
                </c:pt>
                <c:pt idx="8">
                  <c:v>21.109632535089961</c:v>
                </c:pt>
                <c:pt idx="9">
                  <c:v>20.563208089543348</c:v>
                </c:pt>
                <c:pt idx="10">
                  <c:v>20</c:v>
                </c:pt>
                <c:pt idx="11">
                  <c:v>19.420467955630489</c:v>
                </c:pt>
                <c:pt idx="12">
                  <c:v>18.825084969180441</c:v>
                </c:pt>
                <c:pt idx="13">
                  <c:v>18.214336990898609</c:v>
                </c:pt>
                <c:pt idx="14">
                  <c:v>17.588722511905392</c:v>
                </c:pt>
                <c:pt idx="15">
                  <c:v>16.948752157325458</c:v>
                </c:pt>
                <c:pt idx="16">
                  <c:v>16.294948269516713</c:v>
                </c:pt>
                <c:pt idx="17">
                  <c:v>15.627844481735664</c:v>
                </c:pt>
                <c:pt idx="18">
                  <c:v>14.94798528258711</c:v>
                </c:pt>
                <c:pt idx="19">
                  <c:v>14.255925571613801</c:v>
                </c:pt>
                <c:pt idx="20">
                  <c:v>13.552230206388673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0.00000</c:formatCode>
                <c:ptCount val="21"/>
                <c:pt idx="0">
                  <c:v>-33.58118314776253</c:v>
                </c:pt>
                <c:pt idx="1">
                  <c:v>-33.849270274172284</c:v>
                </c:pt>
                <c:pt idx="2">
                  <c:v>-34.089728420558906</c:v>
                </c:pt>
                <c:pt idx="3">
                  <c:v>-34.302361325526448</c:v>
                </c:pt>
                <c:pt idx="4">
                  <c:v>-34.486995438578141</c:v>
                </c:pt>
                <c:pt idx="5">
                  <c:v>-34.643480061767946</c:v>
                </c:pt>
                <c:pt idx="6">
                  <c:v>-34.771687472699867</c:v>
                </c:pt>
                <c:pt idx="7">
                  <c:v>-34.871513028774679</c:v>
                </c:pt>
                <c:pt idx="8">
                  <c:v>-34.942875252598988</c:v>
                </c:pt>
                <c:pt idx="9">
                  <c:v>-34.985715898486902</c:v>
                </c:pt>
                <c:pt idx="10">
                  <c:v>-35</c:v>
                </c:pt>
                <c:pt idx="11">
                  <c:v>-34.985715898486902</c:v>
                </c:pt>
                <c:pt idx="12">
                  <c:v>-34.942875252598988</c:v>
                </c:pt>
                <c:pt idx="13">
                  <c:v>-34.871513028774679</c:v>
                </c:pt>
                <c:pt idx="14">
                  <c:v>-34.771687472699867</c:v>
                </c:pt>
                <c:pt idx="15">
                  <c:v>-34.643480061767946</c:v>
                </c:pt>
                <c:pt idx="16">
                  <c:v>-34.486995438578141</c:v>
                </c:pt>
                <c:pt idx="17">
                  <c:v>-34.302361325526448</c:v>
                </c:pt>
                <c:pt idx="18">
                  <c:v>-34.089728420558906</c:v>
                </c:pt>
                <c:pt idx="19">
                  <c:v>-33.849270274172284</c:v>
                </c:pt>
                <c:pt idx="20">
                  <c:v>-33.581183147762538</c:v>
                </c:pt>
              </c:numCache>
            </c:numRef>
          </c:xVal>
          <c:yVal>
            <c:numRef>
              <c:f>'Advance trajectory'!$H$32:$H$52</c:f>
              <c:numCache>
                <c:formatCode>0.00000</c:formatCode>
                <c:ptCount val="21"/>
                <c:pt idx="0">
                  <c:v>9.8645119362814189</c:v>
                </c:pt>
                <c:pt idx="1">
                  <c:v>8.9011525675104046</c:v>
                </c:pt>
                <c:pt idx="2">
                  <c:v>7.9305280981187476</c:v>
                </c:pt>
                <c:pt idx="3">
                  <c:v>6.9534307496060261</c:v>
                </c:pt>
                <c:pt idx="4">
                  <c:v>5.9706580266211331</c:v>
                </c:pt>
                <c:pt idx="5">
                  <c:v>4.9830120660407724</c:v>
                </c:pt>
                <c:pt idx="6">
                  <c:v>3.9912989822672147</c:v>
                </c:pt>
                <c:pt idx="7">
                  <c:v>2.9963282092794445</c:v>
                </c:pt>
                <c:pt idx="8">
                  <c:v>1.998911839975027</c:v>
                </c:pt>
                <c:pt idx="9">
                  <c:v>0.99986396334176308</c:v>
                </c:pt>
                <c:pt idx="10">
                  <c:v>4.2882120380498403E-15</c:v>
                </c:pt>
                <c:pt idx="11">
                  <c:v>-0.99986396334175442</c:v>
                </c:pt>
                <c:pt idx="12">
                  <c:v>-1.9989118399750183</c:v>
                </c:pt>
                <c:pt idx="13">
                  <c:v>-2.9963282092794357</c:v>
                </c:pt>
                <c:pt idx="14">
                  <c:v>-3.9912989822672063</c:v>
                </c:pt>
                <c:pt idx="15">
                  <c:v>-4.9830120660407644</c:v>
                </c:pt>
                <c:pt idx="16">
                  <c:v>-5.9706580266211242</c:v>
                </c:pt>
                <c:pt idx="17">
                  <c:v>-6.9534307496060181</c:v>
                </c:pt>
                <c:pt idx="18">
                  <c:v>-7.9305280981187396</c:v>
                </c:pt>
                <c:pt idx="19">
                  <c:v>-8.9011525675103975</c:v>
                </c:pt>
                <c:pt idx="20">
                  <c:v>-9.8645119362814118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0.00000</c:formatCode>
                <c:ptCount val="21"/>
                <c:pt idx="0">
                  <c:v>-24.825831217445973</c:v>
                </c:pt>
                <c:pt idx="1">
                  <c:v>-24.42856265433311</c:v>
                </c:pt>
                <c:pt idx="2">
                  <c:v>-24.011354271477963</c:v>
                </c:pt>
                <c:pt idx="3">
                  <c:v>-23.574546593420266</c:v>
                </c:pt>
                <c:pt idx="4">
                  <c:v>-23.118496141600239</c:v>
                </c:pt>
                <c:pt idx="5">
                  <c:v>-22.643575143366586</c:v>
                </c:pt>
                <c:pt idx="6">
                  <c:v>-22.150171228165355</c:v>
                </c:pt>
                <c:pt idx="7">
                  <c:v>-21.63868711115769</c:v>
                </c:pt>
                <c:pt idx="8">
                  <c:v>-21.109540264524604</c:v>
                </c:pt>
                <c:pt idx="9">
                  <c:v>-20.563162576727148</c:v>
                </c:pt>
                <c:pt idx="10">
                  <c:v>-20</c:v>
                </c:pt>
                <c:pt idx="11">
                  <c:v>-19.420512186366274</c:v>
                </c:pt>
                <c:pt idx="12">
                  <c:v>-18.825172112470568</c:v>
                </c:pt>
                <c:pt idx="13">
                  <c:v>-18.2144656935365</c:v>
                </c:pt>
                <c:pt idx="14">
                  <c:v>-17.58889138676383</c:v>
                </c:pt>
                <c:pt idx="15">
                  <c:v>-16.94895978448875</c:v>
                </c:pt>
                <c:pt idx="16">
                  <c:v>-16.29519319743962</c:v>
                </c:pt>
                <c:pt idx="17">
                  <c:v>-15.628125228428157</c:v>
                </c:pt>
                <c:pt idx="18">
                  <c:v>-14.94830033682395</c:v>
                </c:pt>
                <c:pt idx="19">
                  <c:v>-14.256273394168016</c:v>
                </c:pt>
                <c:pt idx="20">
                  <c:v>-13.552609231287864</c:v>
                </c:pt>
              </c:numCache>
            </c:numRef>
          </c:xVal>
          <c:yVal>
            <c:numRef>
              <c:f>'Advance trajectory'!$K$32:$K$52</c:f>
              <c:numCache>
                <c:formatCode>0.00000</c:formatCode>
                <c:ptCount val="21"/>
                <c:pt idx="0">
                  <c:v>-13.552230206388673</c:v>
                </c:pt>
                <c:pt idx="1">
                  <c:v>-14.255925571613801</c:v>
                </c:pt>
                <c:pt idx="2">
                  <c:v>-14.94798528258711</c:v>
                </c:pt>
                <c:pt idx="3">
                  <c:v>-15.627844481735664</c:v>
                </c:pt>
                <c:pt idx="4">
                  <c:v>-16.294948269516723</c:v>
                </c:pt>
                <c:pt idx="5">
                  <c:v>-16.948752157325458</c:v>
                </c:pt>
                <c:pt idx="6">
                  <c:v>-17.588722511905392</c:v>
                </c:pt>
                <c:pt idx="7">
                  <c:v>-18.214336990898609</c:v>
                </c:pt>
                <c:pt idx="8">
                  <c:v>-18.825084969180441</c:v>
                </c:pt>
                <c:pt idx="9">
                  <c:v>-19.420467955630489</c:v>
                </c:pt>
                <c:pt idx="10">
                  <c:v>-20</c:v>
                </c:pt>
                <c:pt idx="11">
                  <c:v>-20.563208089543348</c:v>
                </c:pt>
                <c:pt idx="12">
                  <c:v>-21.109632535089961</c:v>
                </c:pt>
                <c:pt idx="13">
                  <c:v>-21.638827346241598</c:v>
                </c:pt>
                <c:pt idx="14">
                  <c:v>-22.150360595388669</c:v>
                </c:pt>
                <c:pt idx="15">
                  <c:v>-22.643814770248621</c:v>
                </c:pt>
                <c:pt idx="16">
                  <c:v>-23.118787114638501</c:v>
                </c:pt>
                <c:pt idx="17">
                  <c:v>-23.574889957203627</c:v>
                </c:pt>
                <c:pt idx="18">
                  <c:v>-24.011751027834091</c:v>
                </c:pt>
                <c:pt idx="19">
                  <c:v>-24.429013761510788</c:v>
                </c:pt>
                <c:pt idx="20">
                  <c:v>-24.826337589332955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0.00000</c:formatCode>
                <c:ptCount val="21"/>
                <c:pt idx="0">
                  <c:v>13.552736578275663</c:v>
                </c:pt>
                <c:pt idx="1">
                  <c:v>14.256376678791474</c:v>
                </c:pt>
                <c:pt idx="2">
                  <c:v>14.948382038943242</c:v>
                </c:pt>
                <c:pt idx="3">
                  <c:v>15.628187845519026</c:v>
                </c:pt>
                <c:pt idx="4">
                  <c:v>16.295239242554977</c:v>
                </c:pt>
                <c:pt idx="5">
                  <c:v>16.948991784207493</c:v>
                </c:pt>
                <c:pt idx="6">
                  <c:v>17.588911879128705</c:v>
                </c:pt>
                <c:pt idx="7">
                  <c:v>18.21447722598252</c:v>
                </c:pt>
                <c:pt idx="8">
                  <c:v>18.825177239745798</c:v>
                </c:pt>
                <c:pt idx="9">
                  <c:v>19.420513468446686</c:v>
                </c:pt>
                <c:pt idx="10">
                  <c:v>20</c:v>
                </c:pt>
                <c:pt idx="11">
                  <c:v>20.563163858807567</c:v>
                </c:pt>
                <c:pt idx="12">
                  <c:v>21.109545391799841</c:v>
                </c:pt>
                <c:pt idx="13">
                  <c:v>21.638698643603707</c:v>
                </c:pt>
                <c:pt idx="14">
                  <c:v>22.150191720530227</c:v>
                </c:pt>
                <c:pt idx="15">
                  <c:v>22.64360714308533</c:v>
                </c:pt>
                <c:pt idx="16">
                  <c:v>23.118542186715594</c:v>
                </c:pt>
                <c:pt idx="17">
                  <c:v>23.574609210511134</c:v>
                </c:pt>
                <c:pt idx="18">
                  <c:v>24.011435973597251</c:v>
                </c:pt>
                <c:pt idx="19">
                  <c:v>24.428665938956573</c:v>
                </c:pt>
                <c:pt idx="20">
                  <c:v>24.825958564433762</c:v>
                </c:pt>
              </c:numCache>
            </c:numRef>
          </c:xVal>
          <c:yVal>
            <c:numRef>
              <c:f>'Advance trajectory'!$N$32:$N$52</c:f>
              <c:numCache>
                <c:formatCode>0.00000</c:formatCode>
                <c:ptCount val="21"/>
                <c:pt idx="0">
                  <c:v>-24.825452192546781</c:v>
                </c:pt>
                <c:pt idx="1">
                  <c:v>-24.428214831778899</c:v>
                </c:pt>
                <c:pt idx="2">
                  <c:v>-24.011039217241123</c:v>
                </c:pt>
                <c:pt idx="3">
                  <c:v>-23.574265846727776</c:v>
                </c:pt>
                <c:pt idx="4">
                  <c:v>-23.118251213677333</c:v>
                </c:pt>
                <c:pt idx="5">
                  <c:v>-22.643367516203291</c:v>
                </c:pt>
                <c:pt idx="6">
                  <c:v>-22.150002353306913</c:v>
                </c:pt>
                <c:pt idx="7">
                  <c:v>-21.638558408519799</c:v>
                </c:pt>
                <c:pt idx="8">
                  <c:v>-21.10945312123448</c:v>
                </c:pt>
                <c:pt idx="9">
                  <c:v>-20.563118345991366</c:v>
                </c:pt>
                <c:pt idx="10">
                  <c:v>-20</c:v>
                </c:pt>
                <c:pt idx="11">
                  <c:v>-19.420557699182467</c:v>
                </c:pt>
                <c:pt idx="12">
                  <c:v>-18.825264383035922</c:v>
                </c:pt>
                <c:pt idx="13">
                  <c:v>-18.214605928620411</c:v>
                </c:pt>
                <c:pt idx="14">
                  <c:v>-17.589080753987144</c:v>
                </c:pt>
                <c:pt idx="15">
                  <c:v>-16.949199411370785</c:v>
                </c:pt>
                <c:pt idx="16">
                  <c:v>-16.295484170477884</c:v>
                </c:pt>
                <c:pt idx="17">
                  <c:v>-15.628468592211515</c:v>
                </c:pt>
                <c:pt idx="18">
                  <c:v>-14.948697093180078</c:v>
                </c:pt>
                <c:pt idx="19">
                  <c:v>-14.256724501345689</c:v>
                </c:pt>
                <c:pt idx="20">
                  <c:v>-13.553115603174851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0.00000</c:formatCode>
                <c:ptCount val="21"/>
                <c:pt idx="0">
                  <c:v>33.581310494750326</c:v>
                </c:pt>
                <c:pt idx="1">
                  <c:v>33.849373558795747</c:v>
                </c:pt>
                <c:pt idx="2">
                  <c:v>34.089810122678202</c:v>
                </c:pt>
                <c:pt idx="3">
                  <c:v>34.302423942617317</c:v>
                </c:pt>
                <c:pt idx="4">
                  <c:v>34.487041483693488</c:v>
                </c:pt>
                <c:pt idx="5">
                  <c:v>34.643512061486689</c:v>
                </c:pt>
                <c:pt idx="6">
                  <c:v>34.771707965064742</c:v>
                </c:pt>
                <c:pt idx="7">
                  <c:v>34.871524561220696</c:v>
                </c:pt>
                <c:pt idx="8">
                  <c:v>34.942880379874225</c:v>
                </c:pt>
                <c:pt idx="9">
                  <c:v>34.985717180567313</c:v>
                </c:pt>
                <c:pt idx="10">
                  <c:v>35</c:v>
                </c:pt>
                <c:pt idx="11">
                  <c:v>34.985717180567313</c:v>
                </c:pt>
                <c:pt idx="12">
                  <c:v>34.942880379874225</c:v>
                </c:pt>
                <c:pt idx="13">
                  <c:v>34.871524561220696</c:v>
                </c:pt>
                <c:pt idx="14">
                  <c:v>34.771707965064742</c:v>
                </c:pt>
                <c:pt idx="15">
                  <c:v>34.643512061486689</c:v>
                </c:pt>
                <c:pt idx="16">
                  <c:v>34.487041483693488</c:v>
                </c:pt>
                <c:pt idx="17">
                  <c:v>34.302423942617317</c:v>
                </c:pt>
                <c:pt idx="18">
                  <c:v>34.089810122678202</c:v>
                </c:pt>
                <c:pt idx="19">
                  <c:v>33.849373558795747</c:v>
                </c:pt>
                <c:pt idx="20">
                  <c:v>33.581310494750326</c:v>
                </c:pt>
              </c:numCache>
            </c:numRef>
          </c:xVal>
          <c:yVal>
            <c:numRef>
              <c:f>'Advance trajectory'!$Q$32:$Q$52</c:f>
              <c:numCache>
                <c:formatCode>0.00000</c:formatCode>
                <c:ptCount val="21"/>
                <c:pt idx="0">
                  <c:v>-9.8636265394952538</c:v>
                </c:pt>
                <c:pt idx="1">
                  <c:v>-8.9003536377785153</c:v>
                </c:pt>
                <c:pt idx="2">
                  <c:v>-7.9298162875257772</c:v>
                </c:pt>
                <c:pt idx="3">
                  <c:v>-6.9528066391301708</c:v>
                </c:pt>
                <c:pt idx="4">
                  <c:v>-5.9701221256599553</c:v>
                </c:pt>
                <c:pt idx="5">
                  <c:v>-4.9825648119954424</c:v>
                </c:pt>
                <c:pt idx="6">
                  <c:v>-3.9909407401854571</c:v>
                </c:pt>
                <c:pt idx="7">
                  <c:v>-2.996059271557638</c:v>
                </c:pt>
                <c:pt idx="8">
                  <c:v>-1.9987324261195467</c:v>
                </c:pt>
                <c:pt idx="9">
                  <c:v>-0.99977421978977865</c:v>
                </c:pt>
                <c:pt idx="10">
                  <c:v>0</c:v>
                </c:pt>
                <c:pt idx="11">
                  <c:v>0.99977421978977976</c:v>
                </c:pt>
                <c:pt idx="12">
                  <c:v>1.9987324261195467</c:v>
                </c:pt>
                <c:pt idx="13">
                  <c:v>2.996059271557638</c:v>
                </c:pt>
                <c:pt idx="14">
                  <c:v>3.9909407401854557</c:v>
                </c:pt>
                <c:pt idx="15">
                  <c:v>4.9825648119954424</c:v>
                </c:pt>
                <c:pt idx="16">
                  <c:v>5.9701221256599561</c:v>
                </c:pt>
                <c:pt idx="17">
                  <c:v>6.9528066391301708</c:v>
                </c:pt>
                <c:pt idx="18">
                  <c:v>7.9298162875257772</c:v>
                </c:pt>
                <c:pt idx="19">
                  <c:v>8.9003536377785153</c:v>
                </c:pt>
                <c:pt idx="20">
                  <c:v>9.8636265394952538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0.00000</c:formatCode>
                <c:ptCount val="21"/>
                <c:pt idx="0">
                  <c:v>24.825958564433762</c:v>
                </c:pt>
                <c:pt idx="1">
                  <c:v>24.428665938956573</c:v>
                </c:pt>
                <c:pt idx="2">
                  <c:v>24.011435973597251</c:v>
                </c:pt>
                <c:pt idx="3">
                  <c:v>23.574609210511134</c:v>
                </c:pt>
                <c:pt idx="4">
                  <c:v>23.118542186715594</c:v>
                </c:pt>
                <c:pt idx="5">
                  <c:v>22.64360714308533</c:v>
                </c:pt>
                <c:pt idx="6">
                  <c:v>22.150191720530227</c:v>
                </c:pt>
                <c:pt idx="7">
                  <c:v>21.638698643603707</c:v>
                </c:pt>
                <c:pt idx="8">
                  <c:v>21.109545391799841</c:v>
                </c:pt>
                <c:pt idx="9">
                  <c:v>20.563163858807567</c:v>
                </c:pt>
                <c:pt idx="10">
                  <c:v>20</c:v>
                </c:pt>
                <c:pt idx="11">
                  <c:v>19.420513468446686</c:v>
                </c:pt>
                <c:pt idx="12">
                  <c:v>18.825177239745798</c:v>
                </c:pt>
                <c:pt idx="13">
                  <c:v>18.21447722598252</c:v>
                </c:pt>
                <c:pt idx="14">
                  <c:v>17.588911879128705</c:v>
                </c:pt>
                <c:pt idx="15">
                  <c:v>16.948991784207493</c:v>
                </c:pt>
                <c:pt idx="16">
                  <c:v>16.295239242554977</c:v>
                </c:pt>
                <c:pt idx="17">
                  <c:v>15.628187845519026</c:v>
                </c:pt>
                <c:pt idx="18">
                  <c:v>14.948382038943242</c:v>
                </c:pt>
                <c:pt idx="19">
                  <c:v>14.256376678791474</c:v>
                </c:pt>
                <c:pt idx="20">
                  <c:v>13.552736578275663</c:v>
                </c:pt>
              </c:numCache>
            </c:numRef>
          </c:xVal>
          <c:yVal>
            <c:numRef>
              <c:f>'Advance trajectory'!$T$32:$T$52</c:f>
              <c:numCache>
                <c:formatCode>0.00000</c:formatCode>
                <c:ptCount val="21"/>
                <c:pt idx="0">
                  <c:v>13.553115603174851</c:v>
                </c:pt>
                <c:pt idx="1">
                  <c:v>14.256724501345689</c:v>
                </c:pt>
                <c:pt idx="2">
                  <c:v>14.948697093180078</c:v>
                </c:pt>
                <c:pt idx="3">
                  <c:v>15.628468592211515</c:v>
                </c:pt>
                <c:pt idx="4">
                  <c:v>16.295484170477884</c:v>
                </c:pt>
                <c:pt idx="5">
                  <c:v>16.949199411370785</c:v>
                </c:pt>
                <c:pt idx="6">
                  <c:v>17.589080753987144</c:v>
                </c:pt>
                <c:pt idx="7">
                  <c:v>18.214605928620411</c:v>
                </c:pt>
                <c:pt idx="8">
                  <c:v>18.825264383035922</c:v>
                </c:pt>
                <c:pt idx="9">
                  <c:v>19.420557699182467</c:v>
                </c:pt>
                <c:pt idx="10">
                  <c:v>20</c:v>
                </c:pt>
                <c:pt idx="11">
                  <c:v>20.563118345991366</c:v>
                </c:pt>
                <c:pt idx="12">
                  <c:v>21.10945312123448</c:v>
                </c:pt>
                <c:pt idx="13">
                  <c:v>21.638558408519799</c:v>
                </c:pt>
                <c:pt idx="14">
                  <c:v>22.150002353306913</c:v>
                </c:pt>
                <c:pt idx="15">
                  <c:v>22.643367516203291</c:v>
                </c:pt>
                <c:pt idx="16">
                  <c:v>23.118251213677333</c:v>
                </c:pt>
                <c:pt idx="17">
                  <c:v>23.574265846727776</c:v>
                </c:pt>
                <c:pt idx="18">
                  <c:v>24.011039217241123</c:v>
                </c:pt>
                <c:pt idx="19">
                  <c:v>24.428214831778899</c:v>
                </c:pt>
                <c:pt idx="20">
                  <c:v>24.825452192546781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General</c:formatCode>
                <c:ptCount val="1"/>
                <c:pt idx="0">
                  <c:v>1.5707963300245439E-3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>
                  <c:v>1.5707963300245439E-3</c:v>
                </c:pt>
                <c:pt idx="1">
                  <c:v>-20</c:v>
                </c:pt>
                <c:pt idx="2">
                  <c:v>1.5707963300245439E-3</c:v>
                </c:pt>
                <c:pt idx="3">
                  <c:v>-35</c:v>
                </c:pt>
                <c:pt idx="4">
                  <c:v>1.5707963300245439E-3</c:v>
                </c:pt>
                <c:pt idx="5">
                  <c:v>-20</c:v>
                </c:pt>
                <c:pt idx="6">
                  <c:v>1.5707963300245439E-3</c:v>
                </c:pt>
                <c:pt idx="7">
                  <c:v>20</c:v>
                </c:pt>
                <c:pt idx="8">
                  <c:v>1.5707963300245439E-3</c:v>
                </c:pt>
                <c:pt idx="9">
                  <c:v>35</c:v>
                </c:pt>
                <c:pt idx="10">
                  <c:v>1.5707963300245439E-3</c:v>
                </c:pt>
                <c:pt idx="11">
                  <c:v>20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0</c:v>
                </c:pt>
                <c:pt idx="7">
                  <c:v>-20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1872"/>
        <c:axId val="183010048"/>
      </c:scatterChart>
      <c:valAx>
        <c:axId val="182991872"/>
        <c:scaling>
          <c:orientation val="minMax"/>
          <c:max val="50"/>
          <c:min val="-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83010048"/>
        <c:crosses val="autoZero"/>
        <c:crossBetween val="midCat"/>
        <c:majorUnit val="10"/>
      </c:valAx>
      <c:valAx>
        <c:axId val="183010048"/>
        <c:scaling>
          <c:orientation val="minMax"/>
          <c:max val="50"/>
          <c:min val="-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82991872"/>
        <c:crosses val="autoZero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'Joystick smooth'!$D$3:$D$38</c:f>
              <c:numCache>
                <c:formatCode>0.00</c:formatCode>
                <c:ptCount val="36"/>
                <c:pt idx="0">
                  <c:v>1999</c:v>
                </c:pt>
                <c:pt idx="1">
                  <c:v>1636.6427754028862</c:v>
                </c:pt>
                <c:pt idx="2">
                  <c:v>1339.9697720252429</c:v>
                </c:pt>
                <c:pt idx="3">
                  <c:v>1097.0744605519587</c:v>
                </c:pt>
                <c:pt idx="4">
                  <c:v>898.20859927032609</c:v>
                </c:pt>
                <c:pt idx="5">
                  <c:v>735.39100290171325</c:v>
                </c:pt>
                <c:pt idx="6">
                  <c:v>602.08722961249202</c:v>
                </c:pt>
                <c:pt idx="7">
                  <c:v>492.94733091927139</c:v>
                </c:pt>
                <c:pt idx="8">
                  <c:v>403.59113947131624</c:v>
                </c:pt>
                <c:pt idx="9">
                  <c:v>330.43247755495156</c:v>
                </c:pt>
                <c:pt idx="10">
                  <c:v>270.53523118998879</c:v>
                </c:pt>
                <c:pt idx="11">
                  <c:v>221.49551356630545</c:v>
                </c:pt>
                <c:pt idx="12">
                  <c:v>181.3451886255356</c:v>
                </c:pt>
                <c:pt idx="13">
                  <c:v>148.47288285045346</c:v>
                </c:pt>
                <c:pt idx="14">
                  <c:v>121.55931518781071</c:v>
                </c:pt>
                <c:pt idx="15">
                  <c:v>99.524349667360042</c:v>
                </c:pt>
                <c:pt idx="16">
                  <c:v>81.483645752754072</c:v>
                </c:pt>
                <c:pt idx="17">
                  <c:v>69.435782630532387</c:v>
                </c:pt>
                <c:pt idx="18">
                  <c:v>69.435782630532387</c:v>
                </c:pt>
                <c:pt idx="19">
                  <c:v>81.483645752754072</c:v>
                </c:pt>
                <c:pt idx="20">
                  <c:v>99.524349667360042</c:v>
                </c:pt>
                <c:pt idx="21">
                  <c:v>121.55931518781071</c:v>
                </c:pt>
                <c:pt idx="22">
                  <c:v>148.47288285045346</c:v>
                </c:pt>
                <c:pt idx="23">
                  <c:v>181.3451886255356</c:v>
                </c:pt>
                <c:pt idx="24">
                  <c:v>221.49551356630545</c:v>
                </c:pt>
                <c:pt idx="25">
                  <c:v>270.53523118998879</c:v>
                </c:pt>
                <c:pt idx="26">
                  <c:v>330.43247755495156</c:v>
                </c:pt>
                <c:pt idx="27">
                  <c:v>403.59113947131624</c:v>
                </c:pt>
                <c:pt idx="28">
                  <c:v>492.94733091927139</c:v>
                </c:pt>
                <c:pt idx="29">
                  <c:v>602.08722961249202</c:v>
                </c:pt>
                <c:pt idx="30">
                  <c:v>735.39100290171325</c:v>
                </c:pt>
                <c:pt idx="31">
                  <c:v>898.20859927032609</c:v>
                </c:pt>
                <c:pt idx="32">
                  <c:v>1097.0744605519587</c:v>
                </c:pt>
                <c:pt idx="33">
                  <c:v>1339.9697720252429</c:v>
                </c:pt>
                <c:pt idx="34">
                  <c:v>1636.6427754028862</c:v>
                </c:pt>
                <c:pt idx="35">
                  <c:v>1999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9072"/>
        <c:axId val="183014912"/>
      </c:scatterChart>
      <c:valAx>
        <c:axId val="1766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14912"/>
        <c:crosses val="autoZero"/>
        <c:crossBetween val="midCat"/>
      </c:valAx>
      <c:valAx>
        <c:axId val="183014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65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19</xdr:col>
      <xdr:colOff>764687</xdr:colOff>
      <xdr:row>28</xdr:row>
      <xdr:rowOff>94014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0</xdr:rowOff>
    </xdr:from>
    <xdr:to>
      <xdr:col>17</xdr:col>
      <xdr:colOff>314325</xdr:colOff>
      <xdr:row>17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oProg/Desktop/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D3">
            <v>1999</v>
          </cell>
        </row>
        <row r="4">
          <cell r="D4">
            <v>1636.6427754028862</v>
          </cell>
        </row>
        <row r="5">
          <cell r="D5">
            <v>1339.9697720252429</v>
          </cell>
        </row>
        <row r="6">
          <cell r="D6">
            <v>1097.0744605519587</v>
          </cell>
        </row>
        <row r="7">
          <cell r="D7">
            <v>898.20859927032609</v>
          </cell>
        </row>
        <row r="8">
          <cell r="D8">
            <v>735.39100290171325</v>
          </cell>
        </row>
        <row r="9">
          <cell r="D9">
            <v>602.08722961249202</v>
          </cell>
        </row>
        <row r="10">
          <cell r="D10">
            <v>492.94733091927139</v>
          </cell>
        </row>
        <row r="11">
          <cell r="D11">
            <v>403.59113947131624</v>
          </cell>
        </row>
        <row r="12">
          <cell r="D12">
            <v>330.43247755495156</v>
          </cell>
        </row>
        <row r="13">
          <cell r="D13">
            <v>270.53523118998879</v>
          </cell>
        </row>
        <row r="14">
          <cell r="D14">
            <v>221.49551356630545</v>
          </cell>
        </row>
        <row r="15">
          <cell r="D15">
            <v>181.3451886255356</v>
          </cell>
        </row>
        <row r="16">
          <cell r="D16">
            <v>148.47288285045346</v>
          </cell>
        </row>
        <row r="17">
          <cell r="D17">
            <v>121.55931518781071</v>
          </cell>
        </row>
        <row r="18">
          <cell r="D18">
            <v>99.524349667360042</v>
          </cell>
        </row>
        <row r="19">
          <cell r="D19">
            <v>81.483645752754072</v>
          </cell>
        </row>
        <row r="20">
          <cell r="D20">
            <v>69.435782630532387</v>
          </cell>
        </row>
        <row r="21">
          <cell r="D21">
            <v>69.435782630532387</v>
          </cell>
        </row>
        <row r="22">
          <cell r="D22">
            <v>81.483645752754072</v>
          </cell>
        </row>
        <row r="23">
          <cell r="D23">
            <v>99.524349667360042</v>
          </cell>
        </row>
        <row r="24">
          <cell r="D24">
            <v>121.55931518781071</v>
          </cell>
        </row>
        <row r="25">
          <cell r="D25">
            <v>148.47288285045346</v>
          </cell>
        </row>
        <row r="26">
          <cell r="D26">
            <v>181.3451886255356</v>
          </cell>
        </row>
        <row r="27">
          <cell r="D27">
            <v>221.49551356630545</v>
          </cell>
        </row>
        <row r="28">
          <cell r="D28">
            <v>270.53523118998879</v>
          </cell>
        </row>
        <row r="29">
          <cell r="D29">
            <v>330.43247755495156</v>
          </cell>
        </row>
        <row r="30">
          <cell r="D30">
            <v>403.59113947131624</v>
          </cell>
        </row>
        <row r="31">
          <cell r="D31">
            <v>492.94733091927139</v>
          </cell>
        </row>
        <row r="32">
          <cell r="D32">
            <v>602.08722961249202</v>
          </cell>
        </row>
        <row r="33">
          <cell r="D33">
            <v>735.39100290171325</v>
          </cell>
        </row>
        <row r="34">
          <cell r="D34">
            <v>898.20859927032609</v>
          </cell>
        </row>
        <row r="35">
          <cell r="D35">
            <v>1097.0744605519587</v>
          </cell>
        </row>
        <row r="36">
          <cell r="D36">
            <v>1339.9697720252429</v>
          </cell>
        </row>
        <row r="37">
          <cell r="D37">
            <v>1636.6427754028862</v>
          </cell>
        </row>
        <row r="38">
          <cell r="D38">
            <v>1999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99" t="s">
        <v>1</v>
      </c>
      <c r="F2" s="99"/>
      <c r="G2" s="99"/>
      <c r="H2" s="100" t="s">
        <v>2</v>
      </c>
      <c r="I2" s="100"/>
      <c r="J2" s="101" t="s">
        <v>3</v>
      </c>
      <c r="K2" s="101"/>
      <c r="L2" s="101"/>
      <c r="M2" s="102" t="s">
        <v>4</v>
      </c>
      <c r="N2" s="102"/>
    </row>
    <row r="3" spans="2:18" x14ac:dyDescent="0.25">
      <c r="B3" s="3" t="s">
        <v>5</v>
      </c>
      <c r="C3" s="4">
        <v>101</v>
      </c>
      <c r="E3" s="5" t="s">
        <v>6</v>
      </c>
      <c r="F3" s="6" t="s">
        <v>7</v>
      </c>
      <c r="G3" s="7" t="s">
        <v>8</v>
      </c>
      <c r="H3" s="8" t="s">
        <v>9</v>
      </c>
      <c r="I3" s="9" t="s">
        <v>10</v>
      </c>
      <c r="J3" s="10" t="s">
        <v>6</v>
      </c>
      <c r="K3" s="6" t="s">
        <v>7</v>
      </c>
      <c r="L3" s="11" t="s">
        <v>8</v>
      </c>
      <c r="M3" s="12" t="s">
        <v>11</v>
      </c>
      <c r="N3" s="13" t="s">
        <v>12</v>
      </c>
    </row>
    <row r="4" spans="2:18" x14ac:dyDescent="0.25">
      <c r="B4" s="3" t="s">
        <v>13</v>
      </c>
      <c r="C4" s="4">
        <v>47</v>
      </c>
      <c r="E4" s="14">
        <f>C9*COS(RADIANS(C2)) + C11*SIN(RADIANS(C2))</f>
        <v>141.42135623730951</v>
      </c>
      <c r="F4" s="15">
        <f>C10</f>
        <v>-40</v>
      </c>
      <c r="G4" s="16">
        <f>-C9*SIN(RADIANS(C2)) + C11*COS(RADIANS(C2))</f>
        <v>0</v>
      </c>
      <c r="H4" s="17">
        <f>ATAN2(E4, G4)</f>
        <v>0</v>
      </c>
      <c r="I4" s="18">
        <f>DEGREES(H4)</f>
        <v>0</v>
      </c>
      <c r="J4" s="19">
        <f>E4*COS(H4) + G4*SIN(H4)</f>
        <v>141.42135623730951</v>
      </c>
      <c r="K4" s="15">
        <f>F4</f>
        <v>-40</v>
      </c>
      <c r="L4" s="20">
        <f>-E4*SIN(H4) + G4*COS(H4)</f>
        <v>0</v>
      </c>
      <c r="M4" s="21">
        <f>J4-C5</f>
        <v>101.42135623730951</v>
      </c>
      <c r="N4" s="22">
        <f>K4</f>
        <v>-40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100" t="s">
        <v>16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23"/>
      <c r="Q6" s="23"/>
      <c r="R6" s="23"/>
    </row>
    <row r="7" spans="2:18" x14ac:dyDescent="0.25">
      <c r="B7" s="24" t="s">
        <v>17</v>
      </c>
      <c r="C7" s="25">
        <v>141</v>
      </c>
      <c r="E7" s="96" t="s">
        <v>18</v>
      </c>
      <c r="F7" s="96"/>
      <c r="G7" s="6" t="s">
        <v>19</v>
      </c>
      <c r="H7" s="6" t="s">
        <v>20</v>
      </c>
      <c r="I7" s="6" t="s">
        <v>21</v>
      </c>
      <c r="J7" s="6" t="s">
        <v>22</v>
      </c>
      <c r="K7" s="26" t="s">
        <v>23</v>
      </c>
      <c r="L7" s="97" t="s">
        <v>24</v>
      </c>
      <c r="M7" s="97"/>
      <c r="N7" s="98" t="s">
        <v>25</v>
      </c>
      <c r="O7" s="98"/>
      <c r="P7" s="27"/>
      <c r="Q7" s="27"/>
      <c r="R7" s="27"/>
    </row>
    <row r="8" spans="2:18" x14ac:dyDescent="0.25">
      <c r="E8" s="28">
        <f>ATAN2(M4, N4)</f>
        <v>-0.37566451469282719</v>
      </c>
      <c r="F8" s="29">
        <f>DEGREES(E8)</f>
        <v>-21.523991204729302</v>
      </c>
      <c r="G8" s="29">
        <f>SQRT(M4*M4+N4*N4)</f>
        <v>109.02427023839802</v>
      </c>
      <c r="H8" s="30" t="str">
        <f>IF(C6 + C7 &gt;G8, "TRUE", "FALSE")</f>
        <v>TRUE</v>
      </c>
      <c r="I8" s="31">
        <f>C6*C6</f>
        <v>7056</v>
      </c>
      <c r="J8" s="31">
        <f>C7*C7</f>
        <v>19881</v>
      </c>
      <c r="K8" s="32">
        <f>G8*G8</f>
        <v>11886.291501015239</v>
      </c>
      <c r="L8" s="29">
        <f>ACOS((I8 + K8 - J8) / (2 * C6 * G8))</f>
        <v>1.6220693096897711</v>
      </c>
      <c r="M8" s="29">
        <f>DEGREES(L8)</f>
        <v>92.937725522922776</v>
      </c>
      <c r="N8" s="15">
        <f>ACOS(( J8 + I8 - K8) / (2 * C7 * C6))</f>
        <v>0.88230526008940935</v>
      </c>
      <c r="O8" s="33">
        <f>DEGREES(N8)</f>
        <v>50.552367645315549</v>
      </c>
      <c r="P8" s="34"/>
      <c r="Q8" s="34"/>
      <c r="R8" s="34"/>
    </row>
    <row r="9" spans="2:18" x14ac:dyDescent="0.25">
      <c r="B9" s="35" t="s">
        <v>26</v>
      </c>
      <c r="C9" s="36">
        <v>100</v>
      </c>
    </row>
    <row r="10" spans="2:18" x14ac:dyDescent="0.25">
      <c r="B10" s="37" t="s">
        <v>27</v>
      </c>
      <c r="C10" s="38">
        <v>-40</v>
      </c>
    </row>
    <row r="11" spans="2:18" x14ac:dyDescent="0.25">
      <c r="B11" s="39" t="s">
        <v>28</v>
      </c>
      <c r="C11" s="40">
        <v>100</v>
      </c>
    </row>
    <row r="13" spans="2:18" x14ac:dyDescent="0.25">
      <c r="B13" s="41" t="s">
        <v>29</v>
      </c>
      <c r="C13" s="42">
        <f>I4</f>
        <v>0</v>
      </c>
    </row>
    <row r="14" spans="2:18" x14ac:dyDescent="0.25">
      <c r="B14" s="43" t="s">
        <v>30</v>
      </c>
      <c r="C14" s="44">
        <f>C3 - M8 - F8</f>
        <v>29.586265681806527</v>
      </c>
    </row>
    <row r="15" spans="2:18" x14ac:dyDescent="0.25">
      <c r="B15" s="45" t="s">
        <v>31</v>
      </c>
      <c r="C15" s="46">
        <f>O8-C4</f>
        <v>3.5523676453155488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85" zoomScaleNormal="85" workbookViewId="0"/>
  </sheetViews>
  <sheetFormatPr defaultColWidth="11.5703125" defaultRowHeight="15" x14ac:dyDescent="0.25"/>
  <cols>
    <col min="1" max="1" width="3" customWidth="1"/>
    <col min="3" max="3" width="11.7109375" bestFit="1" customWidth="1"/>
    <col min="4" max="4" width="12.28515625" bestFit="1" customWidth="1"/>
    <col min="5" max="6" width="11.7109375" bestFit="1" customWidth="1"/>
    <col min="7" max="7" width="12.28515625" bestFit="1" customWidth="1"/>
    <col min="8" max="9" width="11.7109375" bestFit="1" customWidth="1"/>
    <col min="10" max="11" width="12.28515625" bestFit="1" customWidth="1"/>
    <col min="12" max="13" width="11.7109375" bestFit="1" customWidth="1"/>
    <col min="14" max="14" width="12.28515625" bestFit="1" customWidth="1"/>
    <col min="15" max="20" width="11.7109375" bestFit="1" customWidth="1"/>
  </cols>
  <sheetData>
    <row r="1" spans="1:28" ht="15.75" thickBot="1" x14ac:dyDescent="0.3">
      <c r="A1" s="52">
        <v>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x14ac:dyDescent="0.25">
      <c r="B2" s="103" t="s">
        <v>38</v>
      </c>
      <c r="C2" s="104"/>
      <c r="D2" s="107">
        <v>1.9999</v>
      </c>
      <c r="E2" s="10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</row>
    <row r="3" spans="1:28" ht="15.75" thickBot="1" x14ac:dyDescent="0.3">
      <c r="B3" s="105" t="s">
        <v>39</v>
      </c>
      <c r="C3" s="106"/>
      <c r="D3" s="109">
        <v>20</v>
      </c>
      <c r="E3" s="110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spans="1:28" ht="15.75" thickBot="1" x14ac:dyDescent="0.3"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</row>
    <row r="5" spans="1:28" ht="15.75" thickBot="1" x14ac:dyDescent="0.3">
      <c r="B5" s="115" t="s">
        <v>47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54"/>
      <c r="O5" s="51"/>
      <c r="P5" s="51"/>
      <c r="Q5" s="51"/>
      <c r="R5" s="51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8" x14ac:dyDescent="0.25">
      <c r="B6" s="127" t="s">
        <v>41</v>
      </c>
      <c r="C6" s="128"/>
      <c r="D6" s="127" t="s">
        <v>42</v>
      </c>
      <c r="E6" s="128"/>
      <c r="F6" s="127" t="s">
        <v>43</v>
      </c>
      <c r="G6" s="128"/>
      <c r="H6" s="127" t="s">
        <v>44</v>
      </c>
      <c r="I6" s="128"/>
      <c r="J6" s="127" t="s">
        <v>45</v>
      </c>
      <c r="K6" s="128"/>
      <c r="L6" s="127" t="s">
        <v>46</v>
      </c>
      <c r="M6" s="128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1:28" x14ac:dyDescent="0.25">
      <c r="B7" s="55" t="s">
        <v>33</v>
      </c>
      <c r="C7" s="49">
        <v>-20</v>
      </c>
      <c r="D7" s="55" t="s">
        <v>33</v>
      </c>
      <c r="E7" s="49">
        <v>-35</v>
      </c>
      <c r="F7" s="55" t="s">
        <v>33</v>
      </c>
      <c r="G7" s="49">
        <v>-20</v>
      </c>
      <c r="H7" s="55" t="s">
        <v>33</v>
      </c>
      <c r="I7" s="49">
        <v>20</v>
      </c>
      <c r="J7" s="55" t="s">
        <v>33</v>
      </c>
      <c r="K7" s="49">
        <v>35</v>
      </c>
      <c r="L7" s="55" t="s">
        <v>33</v>
      </c>
      <c r="M7" s="49">
        <v>20</v>
      </c>
      <c r="O7" s="59"/>
      <c r="P7" s="47"/>
      <c r="Q7" s="58"/>
      <c r="R7" s="47"/>
      <c r="S7" s="58"/>
      <c r="T7" s="47"/>
      <c r="U7" s="58"/>
      <c r="V7" s="47"/>
      <c r="W7" s="58"/>
      <c r="X7" s="47"/>
      <c r="Y7" s="58"/>
      <c r="Z7" s="47"/>
      <c r="AA7" s="58"/>
      <c r="AB7" s="59"/>
    </row>
    <row r="8" spans="1:28" x14ac:dyDescent="0.25">
      <c r="B8" s="55" t="s">
        <v>34</v>
      </c>
      <c r="C8" s="49">
        <v>0</v>
      </c>
      <c r="D8" s="55" t="s">
        <v>34</v>
      </c>
      <c r="E8" s="49">
        <v>0</v>
      </c>
      <c r="F8" s="55" t="s">
        <v>34</v>
      </c>
      <c r="G8" s="49">
        <v>0</v>
      </c>
      <c r="H8" s="55" t="s">
        <v>34</v>
      </c>
      <c r="I8" s="49">
        <v>0</v>
      </c>
      <c r="J8" s="55" t="s">
        <v>34</v>
      </c>
      <c r="K8" s="49">
        <v>0</v>
      </c>
      <c r="L8" s="55" t="s">
        <v>34</v>
      </c>
      <c r="M8" s="49">
        <v>0</v>
      </c>
      <c r="O8" s="59"/>
      <c r="P8" s="47"/>
      <c r="Q8" s="58"/>
      <c r="R8" s="47"/>
      <c r="S8" s="58"/>
      <c r="T8" s="47"/>
      <c r="U8" s="58"/>
      <c r="V8" s="47"/>
      <c r="W8" s="58"/>
      <c r="X8" s="47"/>
      <c r="Y8" s="58"/>
      <c r="Z8" s="47"/>
      <c r="AA8" s="58"/>
      <c r="AB8" s="59"/>
    </row>
    <row r="9" spans="1:28" ht="15.75" thickBot="1" x14ac:dyDescent="0.3">
      <c r="B9" s="56" t="s">
        <v>36</v>
      </c>
      <c r="C9" s="50">
        <v>20</v>
      </c>
      <c r="D9" s="56" t="s">
        <v>36</v>
      </c>
      <c r="E9" s="50">
        <v>0</v>
      </c>
      <c r="F9" s="56" t="s">
        <v>36</v>
      </c>
      <c r="G9" s="50">
        <v>-20</v>
      </c>
      <c r="H9" s="56" t="s">
        <v>36</v>
      </c>
      <c r="I9" s="50">
        <v>-20</v>
      </c>
      <c r="J9" s="56" t="s">
        <v>36</v>
      </c>
      <c r="K9" s="50">
        <v>0</v>
      </c>
      <c r="L9" s="56" t="s">
        <v>36</v>
      </c>
      <c r="M9" s="50">
        <v>20</v>
      </c>
      <c r="O9" s="59"/>
      <c r="P9" s="47"/>
      <c r="Q9" s="58"/>
      <c r="R9" s="47"/>
      <c r="S9" s="58"/>
      <c r="T9" s="47"/>
      <c r="U9" s="58"/>
      <c r="V9" s="47"/>
      <c r="W9" s="58"/>
      <c r="X9" s="47"/>
      <c r="Y9" s="58"/>
      <c r="Z9" s="47"/>
      <c r="AA9" s="58"/>
      <c r="AB9" s="59"/>
    </row>
    <row r="10" spans="1:28" ht="15.75" thickBot="1" x14ac:dyDescent="0.3">
      <c r="G10" s="5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 x14ac:dyDescent="0.3">
      <c r="B11" s="122" t="s">
        <v>40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4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</row>
    <row r="12" spans="1:28" x14ac:dyDescent="0.25">
      <c r="B12" s="111" t="s">
        <v>49</v>
      </c>
      <c r="C12" s="112"/>
      <c r="D12" s="112"/>
      <c r="E12" s="113">
        <f>TAN((2 - D2) * PI() / 4) * D3</f>
        <v>1.5707963300245439E-3</v>
      </c>
      <c r="F12" s="114"/>
      <c r="G12" s="132" t="s">
        <v>48</v>
      </c>
      <c r="H12" s="133"/>
      <c r="I12" s="133"/>
      <c r="J12" s="133"/>
      <c r="K12" s="133"/>
      <c r="L12" s="133"/>
      <c r="M12" s="134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</row>
    <row r="13" spans="1:28" ht="15" customHeight="1" x14ac:dyDescent="0.25">
      <c r="B13" s="120" t="s">
        <v>65</v>
      </c>
      <c r="C13" s="121"/>
      <c r="D13" s="121"/>
      <c r="E13" s="125">
        <f>SQRT((E12-C7)^2+C9^2)</f>
        <v>28.285381990006819</v>
      </c>
      <c r="F13" s="126"/>
      <c r="G13" s="140" t="s">
        <v>72</v>
      </c>
      <c r="H13" s="141"/>
      <c r="I13" s="141"/>
      <c r="J13" s="141"/>
      <c r="K13" s="141"/>
      <c r="L13" s="141"/>
      <c r="M13" s="142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spans="1:28" x14ac:dyDescent="0.25">
      <c r="B14" s="120" t="s">
        <v>66</v>
      </c>
      <c r="C14" s="121"/>
      <c r="D14" s="121"/>
      <c r="E14" s="125">
        <f>SQRT((E12-E7)^2+E9^2)</f>
        <v>35.001570796330022</v>
      </c>
      <c r="F14" s="126"/>
      <c r="G14" s="140"/>
      <c r="H14" s="141"/>
      <c r="I14" s="141"/>
      <c r="J14" s="141"/>
      <c r="K14" s="141"/>
      <c r="L14" s="141"/>
      <c r="M14" s="142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</row>
    <row r="15" spans="1:28" x14ac:dyDescent="0.25">
      <c r="B15" s="120" t="s">
        <v>67</v>
      </c>
      <c r="C15" s="121"/>
      <c r="D15" s="121"/>
      <c r="E15" s="125">
        <f>SQRT((E12-G7)^2+G9^2)</f>
        <v>28.285381990006819</v>
      </c>
      <c r="F15" s="126"/>
      <c r="G15" s="140"/>
      <c r="H15" s="141"/>
      <c r="I15" s="141"/>
      <c r="J15" s="141"/>
      <c r="K15" s="141"/>
      <c r="L15" s="141"/>
      <c r="M15" s="142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 spans="1:28" x14ac:dyDescent="0.25">
      <c r="B16" s="120" t="s">
        <v>68</v>
      </c>
      <c r="C16" s="121"/>
      <c r="D16" s="121"/>
      <c r="E16" s="125">
        <f>SQRT((E12-I7)^2+I9^2)</f>
        <v>28.283160548534884</v>
      </c>
      <c r="F16" s="126"/>
      <c r="G16" s="140"/>
      <c r="H16" s="141"/>
      <c r="I16" s="141"/>
      <c r="J16" s="141"/>
      <c r="K16" s="141"/>
      <c r="L16" s="141"/>
      <c r="M16" s="142"/>
    </row>
    <row r="17" spans="2:20" x14ac:dyDescent="0.25">
      <c r="B17" s="120" t="s">
        <v>69</v>
      </c>
      <c r="C17" s="121"/>
      <c r="D17" s="121"/>
      <c r="E17" s="125">
        <f>SQRT((E12-K7)^2+K9^2)</f>
        <v>34.998429203669978</v>
      </c>
      <c r="F17" s="126"/>
      <c r="G17" s="140"/>
      <c r="H17" s="141"/>
      <c r="I17" s="141"/>
      <c r="J17" s="141"/>
      <c r="K17" s="141"/>
      <c r="L17" s="141"/>
      <c r="M17" s="142"/>
    </row>
    <row r="18" spans="2:20" x14ac:dyDescent="0.25">
      <c r="B18" s="120" t="s">
        <v>70</v>
      </c>
      <c r="C18" s="121"/>
      <c r="D18" s="121"/>
      <c r="E18" s="125">
        <f>SQRT((E12-M7)^2+M9^2)</f>
        <v>28.283160548534884</v>
      </c>
      <c r="F18" s="126"/>
      <c r="G18" s="140"/>
      <c r="H18" s="141"/>
      <c r="I18" s="141"/>
      <c r="J18" s="141"/>
      <c r="K18" s="141"/>
      <c r="L18" s="141"/>
      <c r="M18" s="142"/>
    </row>
    <row r="19" spans="2:20" x14ac:dyDescent="0.25">
      <c r="B19" s="120" t="s">
        <v>58</v>
      </c>
      <c r="C19" s="121"/>
      <c r="D19" s="121"/>
      <c r="E19" s="48">
        <f>ATAN2(-(E12-C7), C9)</f>
        <v>2.3562337585585102</v>
      </c>
      <c r="F19" s="57">
        <f t="shared" ref="F19:F24" si="0">DEGREES(E19)</f>
        <v>135.00224991164964</v>
      </c>
      <c r="G19" s="145" t="s">
        <v>74</v>
      </c>
      <c r="H19" s="146"/>
      <c r="I19" s="146"/>
      <c r="J19" s="146"/>
      <c r="K19" s="146"/>
      <c r="L19" s="146"/>
      <c r="M19" s="147"/>
    </row>
    <row r="20" spans="2:20" x14ac:dyDescent="0.25">
      <c r="B20" s="120" t="s">
        <v>59</v>
      </c>
      <c r="C20" s="121"/>
      <c r="D20" s="121"/>
      <c r="E20" s="48">
        <f>ATAN2(-(E12-E7), E9)</f>
        <v>3.1415926535897931</v>
      </c>
      <c r="F20" s="57">
        <f t="shared" si="0"/>
        <v>180</v>
      </c>
      <c r="G20" s="148"/>
      <c r="H20" s="149"/>
      <c r="I20" s="149"/>
      <c r="J20" s="149"/>
      <c r="K20" s="149"/>
      <c r="L20" s="149"/>
      <c r="M20" s="150"/>
    </row>
    <row r="21" spans="2:20" x14ac:dyDescent="0.25">
      <c r="B21" s="120" t="s">
        <v>60</v>
      </c>
      <c r="C21" s="121"/>
      <c r="D21" s="121"/>
      <c r="E21" s="48">
        <f>ATAN2(-(E12-G7), G9)</f>
        <v>-2.3562337585585102</v>
      </c>
      <c r="F21" s="57">
        <f t="shared" si="0"/>
        <v>-135.00224991164964</v>
      </c>
      <c r="G21" s="148"/>
      <c r="H21" s="149"/>
      <c r="I21" s="149"/>
      <c r="J21" s="149"/>
      <c r="K21" s="149"/>
      <c r="L21" s="149"/>
      <c r="M21" s="150"/>
    </row>
    <row r="22" spans="2:20" x14ac:dyDescent="0.25">
      <c r="B22" s="120" t="s">
        <v>61</v>
      </c>
      <c r="C22" s="121"/>
      <c r="D22" s="121"/>
      <c r="E22" s="48">
        <f>ATAN2(-(E12-I7), I9)</f>
        <v>-0.78543743484786499</v>
      </c>
      <c r="F22" s="57">
        <f t="shared" si="0"/>
        <v>-45.002250088364235</v>
      </c>
      <c r="G22" s="148"/>
      <c r="H22" s="149"/>
      <c r="I22" s="149"/>
      <c r="J22" s="149"/>
      <c r="K22" s="149"/>
      <c r="L22" s="149"/>
      <c r="M22" s="150"/>
    </row>
    <row r="23" spans="2:20" x14ac:dyDescent="0.25">
      <c r="B23" s="120" t="s">
        <v>62</v>
      </c>
      <c r="C23" s="121"/>
      <c r="D23" s="121"/>
      <c r="E23" s="48">
        <f>ATAN2(-(E12-K7), K9)</f>
        <v>0</v>
      </c>
      <c r="F23" s="57">
        <f t="shared" si="0"/>
        <v>0</v>
      </c>
      <c r="G23" s="148"/>
      <c r="H23" s="149"/>
      <c r="I23" s="149"/>
      <c r="J23" s="149"/>
      <c r="K23" s="149"/>
      <c r="L23" s="149"/>
      <c r="M23" s="150"/>
    </row>
    <row r="24" spans="2:20" x14ac:dyDescent="0.25">
      <c r="B24" s="120" t="s">
        <v>63</v>
      </c>
      <c r="C24" s="121"/>
      <c r="D24" s="121"/>
      <c r="E24" s="48">
        <f>ATAN2(-(E12-M7), M9)</f>
        <v>0.78543743484786499</v>
      </c>
      <c r="F24" s="57">
        <f t="shared" si="0"/>
        <v>45.002250088364235</v>
      </c>
      <c r="G24" s="151"/>
      <c r="H24" s="152"/>
      <c r="I24" s="152"/>
      <c r="J24" s="152"/>
      <c r="K24" s="152"/>
      <c r="L24" s="152"/>
      <c r="M24" s="153"/>
    </row>
    <row r="25" spans="2:20" x14ac:dyDescent="0.25">
      <c r="B25" s="118" t="s">
        <v>37</v>
      </c>
      <c r="C25" s="119"/>
      <c r="D25" s="119"/>
      <c r="E25" s="161">
        <f>MAX(E13:F18)</f>
        <v>35.001570796330022</v>
      </c>
      <c r="F25" s="162"/>
      <c r="G25" s="129"/>
      <c r="H25" s="130"/>
      <c r="I25" s="130"/>
      <c r="J25" s="130"/>
      <c r="K25" s="130"/>
      <c r="L25" s="130"/>
      <c r="M25" s="131"/>
    </row>
    <row r="26" spans="2:20" ht="15.75" thickBot="1" x14ac:dyDescent="0.3">
      <c r="B26" s="135" t="s">
        <v>50</v>
      </c>
      <c r="C26" s="136"/>
      <c r="D26" s="136"/>
      <c r="E26" s="74">
        <f>SIGN(E12) * D3 / E25</f>
        <v>0.5714029269251264</v>
      </c>
      <c r="F26" s="75">
        <f>ABS(E26)</f>
        <v>0.5714029269251264</v>
      </c>
      <c r="G26" s="137" t="s">
        <v>51</v>
      </c>
      <c r="H26" s="138"/>
      <c r="I26" s="138"/>
      <c r="J26" s="138"/>
      <c r="K26" s="138"/>
      <c r="L26" s="138"/>
      <c r="M26" s="139"/>
    </row>
    <row r="29" spans="2:20" ht="15.75" thickBot="1" x14ac:dyDescent="0.3">
      <c r="B29" s="154" t="s">
        <v>73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</row>
    <row r="30" spans="2:20" x14ac:dyDescent="0.25">
      <c r="B30" s="143" t="s">
        <v>71</v>
      </c>
      <c r="C30" s="158" t="s">
        <v>52</v>
      </c>
      <c r="D30" s="159"/>
      <c r="E30" s="160"/>
      <c r="F30" s="155" t="s">
        <v>53</v>
      </c>
      <c r="G30" s="156"/>
      <c r="H30" s="157"/>
      <c r="I30" s="158" t="s">
        <v>54</v>
      </c>
      <c r="J30" s="159"/>
      <c r="K30" s="160"/>
      <c r="L30" s="155" t="s">
        <v>55</v>
      </c>
      <c r="M30" s="156"/>
      <c r="N30" s="157"/>
      <c r="O30" s="158" t="s">
        <v>56</v>
      </c>
      <c r="P30" s="159"/>
      <c r="Q30" s="160"/>
      <c r="R30" s="155" t="s">
        <v>57</v>
      </c>
      <c r="S30" s="156"/>
      <c r="T30" s="157"/>
    </row>
    <row r="31" spans="2:20" ht="15.75" thickBot="1" x14ac:dyDescent="0.3">
      <c r="B31" s="144"/>
      <c r="C31" s="62" t="s">
        <v>64</v>
      </c>
      <c r="D31" s="63" t="s">
        <v>32</v>
      </c>
      <c r="E31" s="64" t="s">
        <v>35</v>
      </c>
      <c r="F31" s="68" t="s">
        <v>64</v>
      </c>
      <c r="G31" s="69" t="s">
        <v>32</v>
      </c>
      <c r="H31" s="70" t="s">
        <v>35</v>
      </c>
      <c r="I31" s="62" t="s">
        <v>64</v>
      </c>
      <c r="J31" s="63" t="s">
        <v>32</v>
      </c>
      <c r="K31" s="64" t="s">
        <v>35</v>
      </c>
      <c r="L31" s="68" t="s">
        <v>64</v>
      </c>
      <c r="M31" s="69" t="s">
        <v>32</v>
      </c>
      <c r="N31" s="70" t="s">
        <v>35</v>
      </c>
      <c r="O31" s="62" t="s">
        <v>64</v>
      </c>
      <c r="P31" s="63" t="s">
        <v>32</v>
      </c>
      <c r="Q31" s="64" t="s">
        <v>35</v>
      </c>
      <c r="R31" s="68" t="s">
        <v>64</v>
      </c>
      <c r="S31" s="69" t="s">
        <v>32</v>
      </c>
      <c r="T31" s="70" t="s">
        <v>35</v>
      </c>
    </row>
    <row r="32" spans="2:20" x14ac:dyDescent="0.25">
      <c r="B32" s="80">
        <v>0</v>
      </c>
      <c r="C32" s="81">
        <f>($B32-0.5) * $E$26 + $E$19</f>
        <v>2.0705322950959468</v>
      </c>
      <c r="D32" s="82">
        <f>$E$12+$E$13*COS(C32)</f>
        <v>-13.552609231287864</v>
      </c>
      <c r="E32" s="83">
        <f>$E$13*SIN(C32)</f>
        <v>24.826337589332955</v>
      </c>
      <c r="F32" s="84">
        <f>($B32 - 0.5) * $E$26 + $E$20</f>
        <v>2.8558911901272301</v>
      </c>
      <c r="G32" s="85">
        <f>$E$12+$E$14*COS(F32)</f>
        <v>-33.58118314776253</v>
      </c>
      <c r="H32" s="86">
        <f>$E$14*SIN(F32)</f>
        <v>9.8645119362814189</v>
      </c>
      <c r="I32" s="81">
        <f>($B32 - 0.5) * $E$26 + $E$21</f>
        <v>-2.6419352220210737</v>
      </c>
      <c r="J32" s="82">
        <f>$E$12+$E$15*COS(I32)</f>
        <v>-24.825831217445973</v>
      </c>
      <c r="K32" s="83">
        <f>$E$15*SIN(I32)</f>
        <v>-13.552230206388673</v>
      </c>
      <c r="L32" s="84">
        <f xml:space="preserve"> ($B32 - 0.5) * $E$26 + $E$22</f>
        <v>-1.0711388983104282</v>
      </c>
      <c r="M32" s="85">
        <f>$E$12+$E$16*COS(L32)</f>
        <v>13.552736578275663</v>
      </c>
      <c r="N32" s="86">
        <f>$E$16*SIN(L32)</f>
        <v>-24.825452192546781</v>
      </c>
      <c r="O32" s="81">
        <f>($B32 - 0.5) * $E$26 + $E$23</f>
        <v>-0.2857014634625632</v>
      </c>
      <c r="P32" s="82">
        <f>$E$12+$E$17*COS(O32)</f>
        <v>33.581310494750326</v>
      </c>
      <c r="Q32" s="83">
        <f>$E$17*SIN(O32)</f>
        <v>-9.8636265394952538</v>
      </c>
      <c r="R32" s="84">
        <f>($B32 - 0.5) * $E$26 + $E$24</f>
        <v>0.49973597138530179</v>
      </c>
      <c r="S32" s="85">
        <f>$E$12+$E$18*COS(R32)</f>
        <v>24.825958564433762</v>
      </c>
      <c r="T32" s="86">
        <f>$E$18*SIN(R32)</f>
        <v>13.553115603174851</v>
      </c>
    </row>
    <row r="33" spans="2:20" x14ac:dyDescent="0.25">
      <c r="B33" s="61">
        <v>0.05</v>
      </c>
      <c r="C33" s="65">
        <f t="shared" ref="C33:C52" si="1">($B33-0.5) * $E$26 + $E$19</f>
        <v>2.0991024414422035</v>
      </c>
      <c r="D33" s="66">
        <f t="shared" ref="D33:D52" si="2">$E$12+$E$13*COS(C33)</f>
        <v>-14.256273394168016</v>
      </c>
      <c r="E33" s="67">
        <f t="shared" ref="E33:E52" si="3">$E$13*SIN(C33)</f>
        <v>24.429013761510788</v>
      </c>
      <c r="F33" s="71">
        <f t="shared" ref="F33:F52" si="4">($B33 - 0.5) * $E$26 + $E$20</f>
        <v>2.8844613364734863</v>
      </c>
      <c r="G33" s="72">
        <f t="shared" ref="G33:G52" si="5">$E$12+$E$14*COS(F33)</f>
        <v>-33.849270274172284</v>
      </c>
      <c r="H33" s="73">
        <f t="shared" ref="H33:H52" si="6">$E$14*SIN(F33)</f>
        <v>8.9011525675104046</v>
      </c>
      <c r="I33" s="65">
        <f t="shared" ref="I33:I52" si="7">($B33 - 0.5) * $E$26 + $E$21</f>
        <v>-2.613365075674817</v>
      </c>
      <c r="J33" s="66">
        <f t="shared" ref="J33:J52" si="8">$E$12+$E$15*COS(I33)</f>
        <v>-24.42856265433311</v>
      </c>
      <c r="K33" s="67">
        <f t="shared" ref="K33:K52" si="9">$E$15*SIN(I33)</f>
        <v>-14.255925571613801</v>
      </c>
      <c r="L33" s="71">
        <f t="shared" ref="L33:L52" si="10" xml:space="preserve"> ($B33 - 0.5) * $E$26 + $E$22</f>
        <v>-1.042568751964172</v>
      </c>
      <c r="M33" s="72">
        <f t="shared" ref="M33:M52" si="11">$E$12+$E$16*COS(L33)</f>
        <v>14.256376678791474</v>
      </c>
      <c r="N33" s="73">
        <f t="shared" ref="N33:N52" si="12">$E$16*SIN(L33)</f>
        <v>-24.428214831778899</v>
      </c>
      <c r="O33" s="65">
        <f t="shared" ref="O33:O52" si="13">($B33 - 0.5) * $E$26 + $E$23</f>
        <v>-0.25713131711630688</v>
      </c>
      <c r="P33" s="66">
        <f t="shared" ref="P33:P52" si="14">$E$12+$E$17*COS(O33)</f>
        <v>33.849373558795747</v>
      </c>
      <c r="Q33" s="67">
        <f t="shared" ref="Q33:Q52" si="15">$E$17*SIN(O33)</f>
        <v>-8.9003536377785153</v>
      </c>
      <c r="R33" s="71">
        <f t="shared" ref="R33:R52" si="16">($B33 - 0.5) * $E$26 + $E$24</f>
        <v>0.52830611773155811</v>
      </c>
      <c r="S33" s="72">
        <f t="shared" ref="S33:S52" si="17">$E$12+$E$18*COS(R33)</f>
        <v>24.428665938956573</v>
      </c>
      <c r="T33" s="73">
        <f t="shared" ref="T33:T52" si="18">$E$18*SIN(R33)</f>
        <v>14.256724501345689</v>
      </c>
    </row>
    <row r="34" spans="2:20" x14ac:dyDescent="0.25">
      <c r="B34" s="60">
        <v>0.1</v>
      </c>
      <c r="C34" s="65">
        <f t="shared" si="1"/>
        <v>2.1276725877884597</v>
      </c>
      <c r="D34" s="66">
        <f t="shared" si="2"/>
        <v>-14.94830033682395</v>
      </c>
      <c r="E34" s="67">
        <f t="shared" si="3"/>
        <v>24.011751027834091</v>
      </c>
      <c r="F34" s="71">
        <f t="shared" si="4"/>
        <v>2.9130314828197426</v>
      </c>
      <c r="G34" s="72">
        <f t="shared" si="5"/>
        <v>-34.089728420558906</v>
      </c>
      <c r="H34" s="73">
        <f t="shared" si="6"/>
        <v>7.9305280981187476</v>
      </c>
      <c r="I34" s="65">
        <f t="shared" si="7"/>
        <v>-2.5847949293285608</v>
      </c>
      <c r="J34" s="66">
        <f t="shared" si="8"/>
        <v>-24.011354271477963</v>
      </c>
      <c r="K34" s="67">
        <f t="shared" si="9"/>
        <v>-14.94798528258711</v>
      </c>
      <c r="L34" s="71">
        <f t="shared" si="10"/>
        <v>-1.0139986056179155</v>
      </c>
      <c r="M34" s="72">
        <f t="shared" si="11"/>
        <v>14.948382038943242</v>
      </c>
      <c r="N34" s="73">
        <f t="shared" si="12"/>
        <v>-24.011039217241123</v>
      </c>
      <c r="O34" s="65">
        <f t="shared" si="13"/>
        <v>-0.22856117077005056</v>
      </c>
      <c r="P34" s="66">
        <f t="shared" si="14"/>
        <v>34.089810122678202</v>
      </c>
      <c r="Q34" s="67">
        <f t="shared" si="15"/>
        <v>-7.9298162875257772</v>
      </c>
      <c r="R34" s="71">
        <f t="shared" si="16"/>
        <v>0.55687626407781443</v>
      </c>
      <c r="S34" s="72">
        <f t="shared" si="17"/>
        <v>24.011435973597251</v>
      </c>
      <c r="T34" s="73">
        <f t="shared" si="18"/>
        <v>14.948697093180078</v>
      </c>
    </row>
    <row r="35" spans="2:20" x14ac:dyDescent="0.25">
      <c r="B35" s="61">
        <v>0.15</v>
      </c>
      <c r="C35" s="65">
        <f t="shared" si="1"/>
        <v>2.1562427341347159</v>
      </c>
      <c r="D35" s="66">
        <f t="shared" si="2"/>
        <v>-15.628125228428157</v>
      </c>
      <c r="E35" s="67">
        <f t="shared" si="3"/>
        <v>23.574889957203627</v>
      </c>
      <c r="F35" s="71">
        <f t="shared" si="4"/>
        <v>2.9416016291659988</v>
      </c>
      <c r="G35" s="72">
        <f t="shared" si="5"/>
        <v>-34.302361325526448</v>
      </c>
      <c r="H35" s="73">
        <f t="shared" si="6"/>
        <v>6.9534307496060261</v>
      </c>
      <c r="I35" s="65">
        <f t="shared" si="7"/>
        <v>-2.5562247829823046</v>
      </c>
      <c r="J35" s="66">
        <f t="shared" si="8"/>
        <v>-23.574546593420266</v>
      </c>
      <c r="K35" s="67">
        <f t="shared" si="9"/>
        <v>-15.627844481735664</v>
      </c>
      <c r="L35" s="71">
        <f t="shared" si="10"/>
        <v>-0.98542845927165923</v>
      </c>
      <c r="M35" s="72">
        <f t="shared" si="11"/>
        <v>15.628187845519026</v>
      </c>
      <c r="N35" s="73">
        <f t="shared" si="12"/>
        <v>-23.574265846727776</v>
      </c>
      <c r="O35" s="65">
        <f t="shared" si="13"/>
        <v>-0.19999102442379424</v>
      </c>
      <c r="P35" s="66">
        <f t="shared" si="14"/>
        <v>34.302423942617317</v>
      </c>
      <c r="Q35" s="67">
        <f t="shared" si="15"/>
        <v>-6.9528066391301708</v>
      </c>
      <c r="R35" s="71">
        <f t="shared" si="16"/>
        <v>0.58544641042407075</v>
      </c>
      <c r="S35" s="72">
        <f t="shared" si="17"/>
        <v>23.574609210511134</v>
      </c>
      <c r="T35" s="73">
        <f t="shared" si="18"/>
        <v>15.628468592211515</v>
      </c>
    </row>
    <row r="36" spans="2:20" x14ac:dyDescent="0.25">
      <c r="B36" s="60">
        <v>0.2</v>
      </c>
      <c r="C36" s="65">
        <f t="shared" si="1"/>
        <v>2.1848128804809726</v>
      </c>
      <c r="D36" s="66">
        <f t="shared" si="2"/>
        <v>-16.295193197439634</v>
      </c>
      <c r="E36" s="67">
        <f t="shared" si="3"/>
        <v>23.118787114638497</v>
      </c>
      <c r="F36" s="71">
        <f t="shared" si="4"/>
        <v>2.970171775512255</v>
      </c>
      <c r="G36" s="72">
        <f t="shared" si="5"/>
        <v>-34.486995438578141</v>
      </c>
      <c r="H36" s="73">
        <f t="shared" si="6"/>
        <v>5.9706580266211331</v>
      </c>
      <c r="I36" s="65">
        <f t="shared" si="7"/>
        <v>-2.5276546366360479</v>
      </c>
      <c r="J36" s="66">
        <f t="shared" si="8"/>
        <v>-23.118496141600239</v>
      </c>
      <c r="K36" s="67">
        <f t="shared" si="9"/>
        <v>-16.294948269516723</v>
      </c>
      <c r="L36" s="71">
        <f t="shared" si="10"/>
        <v>-0.95685831292540291</v>
      </c>
      <c r="M36" s="72">
        <f t="shared" si="11"/>
        <v>16.295239242554977</v>
      </c>
      <c r="N36" s="73">
        <f t="shared" si="12"/>
        <v>-23.118251213677333</v>
      </c>
      <c r="O36" s="65">
        <f t="shared" si="13"/>
        <v>-0.17142087807753792</v>
      </c>
      <c r="P36" s="66">
        <f t="shared" si="14"/>
        <v>34.487041483693488</v>
      </c>
      <c r="Q36" s="67">
        <f t="shared" si="15"/>
        <v>-5.9701221256599553</v>
      </c>
      <c r="R36" s="71">
        <f t="shared" si="16"/>
        <v>0.61401655677032707</v>
      </c>
      <c r="S36" s="72">
        <f t="shared" si="17"/>
        <v>23.118542186715594</v>
      </c>
      <c r="T36" s="73">
        <f t="shared" si="18"/>
        <v>16.295484170477884</v>
      </c>
    </row>
    <row r="37" spans="2:20" x14ac:dyDescent="0.25">
      <c r="B37" s="61">
        <v>0.25</v>
      </c>
      <c r="C37" s="65">
        <f t="shared" si="1"/>
        <v>2.2133830268272288</v>
      </c>
      <c r="D37" s="66">
        <f t="shared" si="2"/>
        <v>-16.94895978448875</v>
      </c>
      <c r="E37" s="67">
        <f t="shared" si="3"/>
        <v>22.643814770248621</v>
      </c>
      <c r="F37" s="71">
        <f t="shared" si="4"/>
        <v>2.9987419218585116</v>
      </c>
      <c r="G37" s="72">
        <f t="shared" si="5"/>
        <v>-34.643480061767946</v>
      </c>
      <c r="H37" s="73">
        <f t="shared" si="6"/>
        <v>4.9830120660407724</v>
      </c>
      <c r="I37" s="65">
        <f t="shared" si="7"/>
        <v>-2.4990844902897917</v>
      </c>
      <c r="J37" s="66">
        <f t="shared" si="8"/>
        <v>-22.643575143366586</v>
      </c>
      <c r="K37" s="67">
        <f t="shared" si="9"/>
        <v>-16.948752157325458</v>
      </c>
      <c r="L37" s="71">
        <f t="shared" si="10"/>
        <v>-0.92828816657914659</v>
      </c>
      <c r="M37" s="72">
        <f t="shared" si="11"/>
        <v>16.948991784207493</v>
      </c>
      <c r="N37" s="73">
        <f t="shared" si="12"/>
        <v>-22.643367516203291</v>
      </c>
      <c r="O37" s="65">
        <f t="shared" si="13"/>
        <v>-0.1428507317312816</v>
      </c>
      <c r="P37" s="66">
        <f t="shared" si="14"/>
        <v>34.643512061486689</v>
      </c>
      <c r="Q37" s="67">
        <f t="shared" si="15"/>
        <v>-4.9825648119954424</v>
      </c>
      <c r="R37" s="71">
        <f t="shared" si="16"/>
        <v>0.64258670311658339</v>
      </c>
      <c r="S37" s="72">
        <f t="shared" si="17"/>
        <v>22.64360714308533</v>
      </c>
      <c r="T37" s="73">
        <f t="shared" si="18"/>
        <v>16.949199411370785</v>
      </c>
    </row>
    <row r="38" spans="2:20" x14ac:dyDescent="0.25">
      <c r="B38" s="60">
        <v>0.3</v>
      </c>
      <c r="C38" s="65">
        <f t="shared" si="1"/>
        <v>2.241953173173485</v>
      </c>
      <c r="D38" s="66">
        <f t="shared" si="2"/>
        <v>-17.58889138676383</v>
      </c>
      <c r="E38" s="67">
        <f t="shared" si="3"/>
        <v>22.150360595388669</v>
      </c>
      <c r="F38" s="71">
        <f t="shared" si="4"/>
        <v>3.0273120682047678</v>
      </c>
      <c r="G38" s="72">
        <f t="shared" si="5"/>
        <v>-34.771687472699867</v>
      </c>
      <c r="H38" s="73">
        <f t="shared" si="6"/>
        <v>3.9912989822672147</v>
      </c>
      <c r="I38" s="65">
        <f t="shared" si="7"/>
        <v>-2.4705143439435355</v>
      </c>
      <c r="J38" s="66">
        <f t="shared" si="8"/>
        <v>-22.150171228165355</v>
      </c>
      <c r="K38" s="67">
        <f t="shared" si="9"/>
        <v>-17.588722511905392</v>
      </c>
      <c r="L38" s="71">
        <f t="shared" si="10"/>
        <v>-0.89971802023289027</v>
      </c>
      <c r="M38" s="72">
        <f t="shared" si="11"/>
        <v>17.588911879128705</v>
      </c>
      <c r="N38" s="73">
        <f t="shared" si="12"/>
        <v>-22.150002353306913</v>
      </c>
      <c r="O38" s="65">
        <f t="shared" si="13"/>
        <v>-0.11428058538502528</v>
      </c>
      <c r="P38" s="66">
        <f t="shared" si="14"/>
        <v>34.771707965064742</v>
      </c>
      <c r="Q38" s="67">
        <f t="shared" si="15"/>
        <v>-3.9909407401854571</v>
      </c>
      <c r="R38" s="71">
        <f t="shared" si="16"/>
        <v>0.67115684946283971</v>
      </c>
      <c r="S38" s="72">
        <f t="shared" si="17"/>
        <v>22.150191720530227</v>
      </c>
      <c r="T38" s="73">
        <f t="shared" si="18"/>
        <v>17.589080753987144</v>
      </c>
    </row>
    <row r="39" spans="2:20" x14ac:dyDescent="0.25">
      <c r="B39" s="61">
        <v>0.35</v>
      </c>
      <c r="C39" s="65">
        <f t="shared" si="1"/>
        <v>2.2705233195197412</v>
      </c>
      <c r="D39" s="66">
        <f t="shared" si="2"/>
        <v>-18.2144656935365</v>
      </c>
      <c r="E39" s="67">
        <f t="shared" si="3"/>
        <v>21.638827346241598</v>
      </c>
      <c r="F39" s="71">
        <f t="shared" si="4"/>
        <v>3.055882214551024</v>
      </c>
      <c r="G39" s="72">
        <f t="shared" si="5"/>
        <v>-34.871513028774679</v>
      </c>
      <c r="H39" s="73">
        <f t="shared" si="6"/>
        <v>2.9963282092794445</v>
      </c>
      <c r="I39" s="65">
        <f t="shared" si="7"/>
        <v>-2.4419441975972793</v>
      </c>
      <c r="J39" s="66">
        <f t="shared" si="8"/>
        <v>-21.63868711115769</v>
      </c>
      <c r="K39" s="67">
        <f t="shared" si="9"/>
        <v>-18.214336990898609</v>
      </c>
      <c r="L39" s="71">
        <f t="shared" si="10"/>
        <v>-0.87114787388663395</v>
      </c>
      <c r="M39" s="72">
        <f t="shared" si="11"/>
        <v>18.21447722598252</v>
      </c>
      <c r="N39" s="73">
        <f t="shared" si="12"/>
        <v>-21.638558408519799</v>
      </c>
      <c r="O39" s="65">
        <f t="shared" si="13"/>
        <v>-8.5710439038768974E-2</v>
      </c>
      <c r="P39" s="66">
        <f t="shared" si="14"/>
        <v>34.871524561220696</v>
      </c>
      <c r="Q39" s="67">
        <f t="shared" si="15"/>
        <v>-2.996059271557638</v>
      </c>
      <c r="R39" s="71">
        <f t="shared" si="16"/>
        <v>0.69972699580909603</v>
      </c>
      <c r="S39" s="72">
        <f t="shared" si="17"/>
        <v>21.638698643603707</v>
      </c>
      <c r="T39" s="73">
        <f t="shared" si="18"/>
        <v>18.214605928620411</v>
      </c>
    </row>
    <row r="40" spans="2:20" x14ac:dyDescent="0.25">
      <c r="B40" s="60">
        <v>0.4</v>
      </c>
      <c r="C40" s="65">
        <f t="shared" si="1"/>
        <v>2.2990934658659978</v>
      </c>
      <c r="D40" s="66">
        <f t="shared" si="2"/>
        <v>-18.825172112470568</v>
      </c>
      <c r="E40" s="67">
        <f t="shared" si="3"/>
        <v>21.109632535089961</v>
      </c>
      <c r="F40" s="71">
        <f t="shared" si="4"/>
        <v>3.0844523608972807</v>
      </c>
      <c r="G40" s="72">
        <f t="shared" si="5"/>
        <v>-34.942875252598988</v>
      </c>
      <c r="H40" s="73">
        <f t="shared" si="6"/>
        <v>1.998911839975027</v>
      </c>
      <c r="I40" s="65">
        <f t="shared" si="7"/>
        <v>-2.4133740512510227</v>
      </c>
      <c r="J40" s="66">
        <f t="shared" si="8"/>
        <v>-21.109540264524604</v>
      </c>
      <c r="K40" s="67">
        <f t="shared" si="9"/>
        <v>-18.825084969180441</v>
      </c>
      <c r="L40" s="71">
        <f t="shared" si="10"/>
        <v>-0.84257772754037763</v>
      </c>
      <c r="M40" s="72">
        <f t="shared" si="11"/>
        <v>18.825177239745798</v>
      </c>
      <c r="N40" s="73">
        <f t="shared" si="12"/>
        <v>-21.10945312123448</v>
      </c>
      <c r="O40" s="65">
        <f t="shared" si="13"/>
        <v>-5.7140292692512626E-2</v>
      </c>
      <c r="P40" s="66">
        <f t="shared" si="14"/>
        <v>34.942880379874225</v>
      </c>
      <c r="Q40" s="67">
        <f t="shared" si="15"/>
        <v>-1.9987324261195467</v>
      </c>
      <c r="R40" s="71">
        <f t="shared" si="16"/>
        <v>0.72829714215535235</v>
      </c>
      <c r="S40" s="72">
        <f t="shared" si="17"/>
        <v>21.109545391799841</v>
      </c>
      <c r="T40" s="73">
        <f t="shared" si="18"/>
        <v>18.825264383035922</v>
      </c>
    </row>
    <row r="41" spans="2:20" x14ac:dyDescent="0.25">
      <c r="B41" s="61">
        <v>0.45</v>
      </c>
      <c r="C41" s="65">
        <f t="shared" si="1"/>
        <v>2.327663612212254</v>
      </c>
      <c r="D41" s="66">
        <f t="shared" si="2"/>
        <v>-19.420512186366274</v>
      </c>
      <c r="E41" s="67">
        <f t="shared" si="3"/>
        <v>20.563208089543348</v>
      </c>
      <c r="F41" s="71">
        <f t="shared" si="4"/>
        <v>3.1130225072435369</v>
      </c>
      <c r="G41" s="72">
        <f t="shared" si="5"/>
        <v>-34.985715898486902</v>
      </c>
      <c r="H41" s="73">
        <f t="shared" si="6"/>
        <v>0.99986396334176308</v>
      </c>
      <c r="I41" s="65">
        <f t="shared" si="7"/>
        <v>-2.3848039049047665</v>
      </c>
      <c r="J41" s="66">
        <f t="shared" si="8"/>
        <v>-20.563162576727148</v>
      </c>
      <c r="K41" s="67">
        <f t="shared" si="9"/>
        <v>-19.420467955630489</v>
      </c>
      <c r="L41" s="71">
        <f t="shared" si="10"/>
        <v>-0.81400758119412131</v>
      </c>
      <c r="M41" s="72">
        <f t="shared" si="11"/>
        <v>19.420513468446686</v>
      </c>
      <c r="N41" s="73">
        <f t="shared" si="12"/>
        <v>-20.563118345991366</v>
      </c>
      <c r="O41" s="65">
        <f t="shared" si="13"/>
        <v>-2.8570146346256313E-2</v>
      </c>
      <c r="P41" s="66">
        <f t="shared" si="14"/>
        <v>34.985717180567313</v>
      </c>
      <c r="Q41" s="67">
        <f t="shared" si="15"/>
        <v>-0.99977421978977865</v>
      </c>
      <c r="R41" s="71">
        <f t="shared" si="16"/>
        <v>0.75686728850160867</v>
      </c>
      <c r="S41" s="72">
        <f t="shared" si="17"/>
        <v>20.563163858807567</v>
      </c>
      <c r="T41" s="73">
        <f t="shared" si="18"/>
        <v>19.420557699182467</v>
      </c>
    </row>
    <row r="42" spans="2:20" x14ac:dyDescent="0.25">
      <c r="B42" s="78">
        <v>0.5</v>
      </c>
      <c r="C42" s="79">
        <f t="shared" si="1"/>
        <v>2.3562337585585102</v>
      </c>
      <c r="D42" s="76">
        <f t="shared" si="2"/>
        <v>-20</v>
      </c>
      <c r="E42" s="77">
        <f t="shared" si="3"/>
        <v>20</v>
      </c>
      <c r="F42" s="79">
        <f t="shared" si="4"/>
        <v>3.1415926535897931</v>
      </c>
      <c r="G42" s="76">
        <f t="shared" si="5"/>
        <v>-35</v>
      </c>
      <c r="H42" s="77">
        <f t="shared" si="6"/>
        <v>4.2882120380498403E-15</v>
      </c>
      <c r="I42" s="79">
        <f t="shared" si="7"/>
        <v>-2.3562337585585102</v>
      </c>
      <c r="J42" s="76">
        <f t="shared" si="8"/>
        <v>-20</v>
      </c>
      <c r="K42" s="77">
        <f t="shared" si="9"/>
        <v>-20</v>
      </c>
      <c r="L42" s="79">
        <f t="shared" si="10"/>
        <v>-0.78543743484786499</v>
      </c>
      <c r="M42" s="76">
        <f t="shared" si="11"/>
        <v>20</v>
      </c>
      <c r="N42" s="77">
        <f t="shared" si="12"/>
        <v>-20</v>
      </c>
      <c r="O42" s="79">
        <f t="shared" si="13"/>
        <v>0</v>
      </c>
      <c r="P42" s="76">
        <f t="shared" si="14"/>
        <v>35</v>
      </c>
      <c r="Q42" s="77">
        <f t="shared" si="15"/>
        <v>0</v>
      </c>
      <c r="R42" s="79">
        <f t="shared" si="16"/>
        <v>0.78543743484786499</v>
      </c>
      <c r="S42" s="76">
        <f t="shared" si="17"/>
        <v>20</v>
      </c>
      <c r="T42" s="77">
        <f t="shared" si="18"/>
        <v>20</v>
      </c>
    </row>
    <row r="43" spans="2:20" x14ac:dyDescent="0.25">
      <c r="B43" s="61">
        <v>0.55000000000000004</v>
      </c>
      <c r="C43" s="65">
        <f t="shared" si="1"/>
        <v>2.3848039049047665</v>
      </c>
      <c r="D43" s="66">
        <f t="shared" si="2"/>
        <v>-20.563162576727148</v>
      </c>
      <c r="E43" s="67">
        <f t="shared" si="3"/>
        <v>19.420467955630489</v>
      </c>
      <c r="F43" s="71">
        <f t="shared" si="4"/>
        <v>3.1701627999360493</v>
      </c>
      <c r="G43" s="72">
        <f t="shared" si="5"/>
        <v>-34.985715898486902</v>
      </c>
      <c r="H43" s="73">
        <f t="shared" si="6"/>
        <v>-0.99986396334175442</v>
      </c>
      <c r="I43" s="65">
        <f t="shared" si="7"/>
        <v>-2.327663612212254</v>
      </c>
      <c r="J43" s="66">
        <f t="shared" si="8"/>
        <v>-19.420512186366274</v>
      </c>
      <c r="K43" s="67">
        <f t="shared" si="9"/>
        <v>-20.563208089543348</v>
      </c>
      <c r="L43" s="71">
        <f t="shared" si="10"/>
        <v>-0.75686728850160867</v>
      </c>
      <c r="M43" s="72">
        <f t="shared" si="11"/>
        <v>20.563163858807567</v>
      </c>
      <c r="N43" s="73">
        <f t="shared" si="12"/>
        <v>-19.420557699182467</v>
      </c>
      <c r="O43" s="65">
        <f t="shared" si="13"/>
        <v>2.8570146346256344E-2</v>
      </c>
      <c r="P43" s="66">
        <f t="shared" si="14"/>
        <v>34.985717180567313</v>
      </c>
      <c r="Q43" s="67">
        <f t="shared" si="15"/>
        <v>0.99977421978977976</v>
      </c>
      <c r="R43" s="71">
        <f t="shared" si="16"/>
        <v>0.81400758119412131</v>
      </c>
      <c r="S43" s="72">
        <f t="shared" si="17"/>
        <v>19.420513468446686</v>
      </c>
      <c r="T43" s="73">
        <f t="shared" si="18"/>
        <v>20.563118345991366</v>
      </c>
    </row>
    <row r="44" spans="2:20" x14ac:dyDescent="0.25">
      <c r="B44" s="60">
        <v>0.6</v>
      </c>
      <c r="C44" s="65">
        <f t="shared" si="1"/>
        <v>2.4133740512510227</v>
      </c>
      <c r="D44" s="66">
        <f t="shared" si="2"/>
        <v>-21.109540264524604</v>
      </c>
      <c r="E44" s="67">
        <f t="shared" si="3"/>
        <v>18.825084969180441</v>
      </c>
      <c r="F44" s="71">
        <f t="shared" si="4"/>
        <v>3.1987329462823055</v>
      </c>
      <c r="G44" s="72">
        <f t="shared" si="5"/>
        <v>-34.942875252598988</v>
      </c>
      <c r="H44" s="73">
        <f t="shared" si="6"/>
        <v>-1.9989118399750183</v>
      </c>
      <c r="I44" s="65">
        <f t="shared" si="7"/>
        <v>-2.2990934658659978</v>
      </c>
      <c r="J44" s="66">
        <f t="shared" si="8"/>
        <v>-18.825172112470568</v>
      </c>
      <c r="K44" s="67">
        <f t="shared" si="9"/>
        <v>-21.109632535089961</v>
      </c>
      <c r="L44" s="71">
        <f t="shared" si="10"/>
        <v>-0.72829714215535235</v>
      </c>
      <c r="M44" s="72">
        <f t="shared" si="11"/>
        <v>21.109545391799841</v>
      </c>
      <c r="N44" s="73">
        <f t="shared" si="12"/>
        <v>-18.825264383035922</v>
      </c>
      <c r="O44" s="65">
        <f t="shared" si="13"/>
        <v>5.7140292692512626E-2</v>
      </c>
      <c r="P44" s="66">
        <f t="shared" si="14"/>
        <v>34.942880379874225</v>
      </c>
      <c r="Q44" s="67">
        <f t="shared" si="15"/>
        <v>1.9987324261195467</v>
      </c>
      <c r="R44" s="71">
        <f t="shared" si="16"/>
        <v>0.84257772754037763</v>
      </c>
      <c r="S44" s="72">
        <f t="shared" si="17"/>
        <v>18.825177239745798</v>
      </c>
      <c r="T44" s="73">
        <f t="shared" si="18"/>
        <v>21.10945312123448</v>
      </c>
    </row>
    <row r="45" spans="2:20" x14ac:dyDescent="0.25">
      <c r="B45" s="61">
        <v>0.65</v>
      </c>
      <c r="C45" s="65">
        <f t="shared" si="1"/>
        <v>2.4419441975972793</v>
      </c>
      <c r="D45" s="66">
        <f t="shared" si="2"/>
        <v>-21.63868711115769</v>
      </c>
      <c r="E45" s="67">
        <f t="shared" si="3"/>
        <v>18.214336990898609</v>
      </c>
      <c r="F45" s="71">
        <f t="shared" si="4"/>
        <v>3.2273030926285622</v>
      </c>
      <c r="G45" s="72">
        <f t="shared" si="5"/>
        <v>-34.871513028774679</v>
      </c>
      <c r="H45" s="73">
        <f t="shared" si="6"/>
        <v>-2.9963282092794357</v>
      </c>
      <c r="I45" s="65">
        <f t="shared" si="7"/>
        <v>-2.2705233195197412</v>
      </c>
      <c r="J45" s="66">
        <f t="shared" si="8"/>
        <v>-18.2144656935365</v>
      </c>
      <c r="K45" s="67">
        <f t="shared" si="9"/>
        <v>-21.638827346241598</v>
      </c>
      <c r="L45" s="71">
        <f t="shared" si="10"/>
        <v>-0.69972699580909603</v>
      </c>
      <c r="M45" s="72">
        <f t="shared" si="11"/>
        <v>21.638698643603707</v>
      </c>
      <c r="N45" s="73">
        <f t="shared" si="12"/>
        <v>-18.214605928620411</v>
      </c>
      <c r="O45" s="65">
        <f t="shared" si="13"/>
        <v>8.5710439038768974E-2</v>
      </c>
      <c r="P45" s="66">
        <f t="shared" si="14"/>
        <v>34.871524561220696</v>
      </c>
      <c r="Q45" s="67">
        <f t="shared" si="15"/>
        <v>2.996059271557638</v>
      </c>
      <c r="R45" s="71">
        <f t="shared" si="16"/>
        <v>0.87114787388663395</v>
      </c>
      <c r="S45" s="72">
        <f t="shared" si="17"/>
        <v>18.21447722598252</v>
      </c>
      <c r="T45" s="73">
        <f t="shared" si="18"/>
        <v>21.638558408519799</v>
      </c>
    </row>
    <row r="46" spans="2:20" x14ac:dyDescent="0.25">
      <c r="B46" s="60">
        <v>0.7</v>
      </c>
      <c r="C46" s="65">
        <f t="shared" si="1"/>
        <v>2.4705143439435355</v>
      </c>
      <c r="D46" s="66">
        <f t="shared" si="2"/>
        <v>-22.150171228165355</v>
      </c>
      <c r="E46" s="67">
        <f t="shared" si="3"/>
        <v>17.588722511905392</v>
      </c>
      <c r="F46" s="71">
        <f t="shared" si="4"/>
        <v>3.2558732389748184</v>
      </c>
      <c r="G46" s="72">
        <f t="shared" si="5"/>
        <v>-34.771687472699867</v>
      </c>
      <c r="H46" s="73">
        <f t="shared" si="6"/>
        <v>-3.9912989822672063</v>
      </c>
      <c r="I46" s="65">
        <f t="shared" si="7"/>
        <v>-2.241953173173485</v>
      </c>
      <c r="J46" s="66">
        <f t="shared" si="8"/>
        <v>-17.58889138676383</v>
      </c>
      <c r="K46" s="67">
        <f t="shared" si="9"/>
        <v>-22.150360595388669</v>
      </c>
      <c r="L46" s="71">
        <f t="shared" si="10"/>
        <v>-0.67115684946283971</v>
      </c>
      <c r="M46" s="72">
        <f t="shared" si="11"/>
        <v>22.150191720530227</v>
      </c>
      <c r="N46" s="73">
        <f t="shared" si="12"/>
        <v>-17.589080753987144</v>
      </c>
      <c r="O46" s="65">
        <f t="shared" si="13"/>
        <v>0.11428058538502525</v>
      </c>
      <c r="P46" s="66">
        <f t="shared" si="14"/>
        <v>34.771707965064742</v>
      </c>
      <c r="Q46" s="67">
        <f t="shared" si="15"/>
        <v>3.9909407401854557</v>
      </c>
      <c r="R46" s="71">
        <f t="shared" si="16"/>
        <v>0.89971802023289027</v>
      </c>
      <c r="S46" s="72">
        <f t="shared" si="17"/>
        <v>17.588911879128705</v>
      </c>
      <c r="T46" s="73">
        <f t="shared" si="18"/>
        <v>22.150002353306913</v>
      </c>
    </row>
    <row r="47" spans="2:20" x14ac:dyDescent="0.25">
      <c r="B47" s="61">
        <v>0.75</v>
      </c>
      <c r="C47" s="65">
        <f t="shared" si="1"/>
        <v>2.4990844902897917</v>
      </c>
      <c r="D47" s="66">
        <f t="shared" si="2"/>
        <v>-22.643575143366586</v>
      </c>
      <c r="E47" s="67">
        <f t="shared" si="3"/>
        <v>16.948752157325458</v>
      </c>
      <c r="F47" s="71">
        <f t="shared" si="4"/>
        <v>3.2844433853210746</v>
      </c>
      <c r="G47" s="72">
        <f t="shared" si="5"/>
        <v>-34.643480061767946</v>
      </c>
      <c r="H47" s="73">
        <f t="shared" si="6"/>
        <v>-4.9830120660407644</v>
      </c>
      <c r="I47" s="65">
        <f t="shared" si="7"/>
        <v>-2.2133830268272288</v>
      </c>
      <c r="J47" s="66">
        <f t="shared" si="8"/>
        <v>-16.94895978448875</v>
      </c>
      <c r="K47" s="67">
        <f t="shared" si="9"/>
        <v>-22.643814770248621</v>
      </c>
      <c r="L47" s="71">
        <f t="shared" si="10"/>
        <v>-0.64258670311658339</v>
      </c>
      <c r="M47" s="72">
        <f t="shared" si="11"/>
        <v>22.64360714308533</v>
      </c>
      <c r="N47" s="73">
        <f t="shared" si="12"/>
        <v>-16.949199411370785</v>
      </c>
      <c r="O47" s="65">
        <f t="shared" si="13"/>
        <v>0.1428507317312816</v>
      </c>
      <c r="P47" s="66">
        <f t="shared" si="14"/>
        <v>34.643512061486689</v>
      </c>
      <c r="Q47" s="67">
        <f t="shared" si="15"/>
        <v>4.9825648119954424</v>
      </c>
      <c r="R47" s="71">
        <f t="shared" si="16"/>
        <v>0.92828816657914659</v>
      </c>
      <c r="S47" s="72">
        <f t="shared" si="17"/>
        <v>16.948991784207493</v>
      </c>
      <c r="T47" s="73">
        <f t="shared" si="18"/>
        <v>22.643367516203291</v>
      </c>
    </row>
    <row r="48" spans="2:20" x14ac:dyDescent="0.25">
      <c r="B48" s="60">
        <v>0.8</v>
      </c>
      <c r="C48" s="65">
        <f t="shared" si="1"/>
        <v>2.5276546366360484</v>
      </c>
      <c r="D48" s="66">
        <f t="shared" si="2"/>
        <v>-23.118496141600247</v>
      </c>
      <c r="E48" s="67">
        <f t="shared" si="3"/>
        <v>16.294948269516713</v>
      </c>
      <c r="F48" s="71">
        <f t="shared" si="4"/>
        <v>3.3130135316673313</v>
      </c>
      <c r="G48" s="72">
        <f t="shared" si="5"/>
        <v>-34.486995438578141</v>
      </c>
      <c r="H48" s="73">
        <f t="shared" si="6"/>
        <v>-5.9706580266211242</v>
      </c>
      <c r="I48" s="65">
        <f t="shared" si="7"/>
        <v>-2.1848128804809721</v>
      </c>
      <c r="J48" s="66">
        <f t="shared" si="8"/>
        <v>-16.29519319743962</v>
      </c>
      <c r="K48" s="67">
        <f t="shared" si="9"/>
        <v>-23.118787114638501</v>
      </c>
      <c r="L48" s="71">
        <f t="shared" si="10"/>
        <v>-0.61401655677032707</v>
      </c>
      <c r="M48" s="72">
        <f t="shared" si="11"/>
        <v>23.118542186715594</v>
      </c>
      <c r="N48" s="73">
        <f t="shared" si="12"/>
        <v>-16.295484170477884</v>
      </c>
      <c r="O48" s="65">
        <f t="shared" si="13"/>
        <v>0.17142087807753795</v>
      </c>
      <c r="P48" s="66">
        <f t="shared" si="14"/>
        <v>34.487041483693488</v>
      </c>
      <c r="Q48" s="67">
        <f t="shared" si="15"/>
        <v>5.9701221256599561</v>
      </c>
      <c r="R48" s="71">
        <f t="shared" si="16"/>
        <v>0.95685831292540291</v>
      </c>
      <c r="S48" s="72">
        <f t="shared" si="17"/>
        <v>16.295239242554977</v>
      </c>
      <c r="T48" s="73">
        <f t="shared" si="18"/>
        <v>23.118251213677333</v>
      </c>
    </row>
    <row r="49" spans="2:20" x14ac:dyDescent="0.25">
      <c r="B49" s="61">
        <v>0.85</v>
      </c>
      <c r="C49" s="65">
        <f t="shared" si="1"/>
        <v>2.5562247829823046</v>
      </c>
      <c r="D49" s="66">
        <f t="shared" si="2"/>
        <v>-23.574546593420266</v>
      </c>
      <c r="E49" s="67">
        <f t="shared" si="3"/>
        <v>15.627844481735664</v>
      </c>
      <c r="F49" s="71">
        <f t="shared" si="4"/>
        <v>3.3415836780135875</v>
      </c>
      <c r="G49" s="72">
        <f t="shared" si="5"/>
        <v>-34.302361325526448</v>
      </c>
      <c r="H49" s="73">
        <f t="shared" si="6"/>
        <v>-6.9534307496060181</v>
      </c>
      <c r="I49" s="65">
        <f t="shared" si="7"/>
        <v>-2.1562427341347159</v>
      </c>
      <c r="J49" s="66">
        <f t="shared" si="8"/>
        <v>-15.628125228428157</v>
      </c>
      <c r="K49" s="67">
        <f t="shared" si="9"/>
        <v>-23.574889957203627</v>
      </c>
      <c r="L49" s="71">
        <f t="shared" si="10"/>
        <v>-0.58544641042407075</v>
      </c>
      <c r="M49" s="72">
        <f t="shared" si="11"/>
        <v>23.574609210511134</v>
      </c>
      <c r="N49" s="73">
        <f t="shared" si="12"/>
        <v>-15.628468592211515</v>
      </c>
      <c r="O49" s="65">
        <f t="shared" si="13"/>
        <v>0.19999102442379424</v>
      </c>
      <c r="P49" s="66">
        <f t="shared" si="14"/>
        <v>34.302423942617317</v>
      </c>
      <c r="Q49" s="67">
        <f t="shared" si="15"/>
        <v>6.9528066391301708</v>
      </c>
      <c r="R49" s="71">
        <f t="shared" si="16"/>
        <v>0.98542845927165923</v>
      </c>
      <c r="S49" s="72">
        <f t="shared" si="17"/>
        <v>15.628187845519026</v>
      </c>
      <c r="T49" s="73">
        <f t="shared" si="18"/>
        <v>23.574265846727776</v>
      </c>
    </row>
    <row r="50" spans="2:20" x14ac:dyDescent="0.25">
      <c r="B50" s="60">
        <v>0.9</v>
      </c>
      <c r="C50" s="65">
        <f t="shared" si="1"/>
        <v>2.5847949293285608</v>
      </c>
      <c r="D50" s="66">
        <f t="shared" si="2"/>
        <v>-24.011354271477963</v>
      </c>
      <c r="E50" s="67">
        <f t="shared" si="3"/>
        <v>14.94798528258711</v>
      </c>
      <c r="F50" s="71">
        <f t="shared" si="4"/>
        <v>3.3701538243598437</v>
      </c>
      <c r="G50" s="72">
        <f t="shared" si="5"/>
        <v>-34.089728420558906</v>
      </c>
      <c r="H50" s="73">
        <f t="shared" si="6"/>
        <v>-7.9305280981187396</v>
      </c>
      <c r="I50" s="65">
        <f t="shared" si="7"/>
        <v>-2.1276725877884597</v>
      </c>
      <c r="J50" s="66">
        <f t="shared" si="8"/>
        <v>-14.94830033682395</v>
      </c>
      <c r="K50" s="67">
        <f t="shared" si="9"/>
        <v>-24.011751027834091</v>
      </c>
      <c r="L50" s="71">
        <f t="shared" si="10"/>
        <v>-0.55687626407781443</v>
      </c>
      <c r="M50" s="72">
        <f t="shared" si="11"/>
        <v>24.011435973597251</v>
      </c>
      <c r="N50" s="73">
        <f t="shared" si="12"/>
        <v>-14.948697093180078</v>
      </c>
      <c r="O50" s="65">
        <f t="shared" si="13"/>
        <v>0.22856117077005056</v>
      </c>
      <c r="P50" s="66">
        <f t="shared" si="14"/>
        <v>34.089810122678202</v>
      </c>
      <c r="Q50" s="67">
        <f t="shared" si="15"/>
        <v>7.9298162875257772</v>
      </c>
      <c r="R50" s="71">
        <f t="shared" si="16"/>
        <v>1.0139986056179155</v>
      </c>
      <c r="S50" s="72">
        <f t="shared" si="17"/>
        <v>14.948382038943242</v>
      </c>
      <c r="T50" s="73">
        <f t="shared" si="18"/>
        <v>24.011039217241123</v>
      </c>
    </row>
    <row r="51" spans="2:20" x14ac:dyDescent="0.25">
      <c r="B51" s="61">
        <v>0.95</v>
      </c>
      <c r="C51" s="65">
        <f t="shared" si="1"/>
        <v>2.613365075674817</v>
      </c>
      <c r="D51" s="66">
        <f t="shared" si="2"/>
        <v>-24.42856265433311</v>
      </c>
      <c r="E51" s="67">
        <f t="shared" si="3"/>
        <v>14.255925571613801</v>
      </c>
      <c r="F51" s="71">
        <f t="shared" si="4"/>
        <v>3.3987239707060999</v>
      </c>
      <c r="G51" s="72">
        <f t="shared" si="5"/>
        <v>-33.849270274172284</v>
      </c>
      <c r="H51" s="73">
        <f t="shared" si="6"/>
        <v>-8.9011525675103975</v>
      </c>
      <c r="I51" s="65">
        <f t="shared" si="7"/>
        <v>-2.0991024414422035</v>
      </c>
      <c r="J51" s="66">
        <f t="shared" si="8"/>
        <v>-14.256273394168016</v>
      </c>
      <c r="K51" s="67">
        <f t="shared" si="9"/>
        <v>-24.429013761510788</v>
      </c>
      <c r="L51" s="71">
        <f t="shared" si="10"/>
        <v>-0.52830611773155811</v>
      </c>
      <c r="M51" s="72">
        <f t="shared" si="11"/>
        <v>24.428665938956573</v>
      </c>
      <c r="N51" s="73">
        <f t="shared" si="12"/>
        <v>-14.256724501345689</v>
      </c>
      <c r="O51" s="65">
        <f t="shared" si="13"/>
        <v>0.25713131711630688</v>
      </c>
      <c r="P51" s="66">
        <f t="shared" si="14"/>
        <v>33.849373558795747</v>
      </c>
      <c r="Q51" s="67">
        <f t="shared" si="15"/>
        <v>8.9003536377785153</v>
      </c>
      <c r="R51" s="71">
        <f t="shared" si="16"/>
        <v>1.042568751964172</v>
      </c>
      <c r="S51" s="72">
        <f t="shared" si="17"/>
        <v>14.256376678791474</v>
      </c>
      <c r="T51" s="73">
        <f t="shared" si="18"/>
        <v>24.428214831778899</v>
      </c>
    </row>
    <row r="52" spans="2:20" ht="15.75" thickBot="1" x14ac:dyDescent="0.3">
      <c r="B52" s="87">
        <v>1</v>
      </c>
      <c r="C52" s="88">
        <f t="shared" si="1"/>
        <v>2.6419352220210737</v>
      </c>
      <c r="D52" s="89">
        <f t="shared" si="2"/>
        <v>-24.825831217445973</v>
      </c>
      <c r="E52" s="90">
        <f t="shared" si="3"/>
        <v>13.552230206388673</v>
      </c>
      <c r="F52" s="91">
        <f t="shared" si="4"/>
        <v>3.4272941170523561</v>
      </c>
      <c r="G52" s="92">
        <f t="shared" si="5"/>
        <v>-33.581183147762538</v>
      </c>
      <c r="H52" s="93">
        <f t="shared" si="6"/>
        <v>-9.8645119362814118</v>
      </c>
      <c r="I52" s="88">
        <f t="shared" si="7"/>
        <v>-2.0705322950959468</v>
      </c>
      <c r="J52" s="89">
        <f t="shared" si="8"/>
        <v>-13.552609231287864</v>
      </c>
      <c r="K52" s="90">
        <f t="shared" si="9"/>
        <v>-24.826337589332955</v>
      </c>
      <c r="L52" s="91">
        <f t="shared" si="10"/>
        <v>-0.49973597138530179</v>
      </c>
      <c r="M52" s="92">
        <f t="shared" si="11"/>
        <v>24.825958564433762</v>
      </c>
      <c r="N52" s="93">
        <f t="shared" si="12"/>
        <v>-13.553115603174851</v>
      </c>
      <c r="O52" s="88">
        <f t="shared" si="13"/>
        <v>0.2857014634625632</v>
      </c>
      <c r="P52" s="89">
        <f t="shared" si="14"/>
        <v>33.581310494750326</v>
      </c>
      <c r="Q52" s="90">
        <f t="shared" si="15"/>
        <v>9.8636265394952538</v>
      </c>
      <c r="R52" s="91">
        <f t="shared" si="16"/>
        <v>1.0711388983104282</v>
      </c>
      <c r="S52" s="92">
        <f t="shared" si="17"/>
        <v>13.552736578275663</v>
      </c>
      <c r="T52" s="93">
        <f t="shared" si="18"/>
        <v>24.825452192546781</v>
      </c>
    </row>
  </sheetData>
  <mergeCells count="48"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  <mergeCell ref="G25:M25"/>
    <mergeCell ref="G12:M12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6:C6"/>
    <mergeCell ref="D6:E6"/>
    <mergeCell ref="F6:G6"/>
    <mergeCell ref="H6:I6"/>
    <mergeCell ref="B25:D25"/>
    <mergeCell ref="B13:D13"/>
    <mergeCell ref="B14:D14"/>
    <mergeCell ref="B15:D15"/>
    <mergeCell ref="B16:D16"/>
    <mergeCell ref="B17:D17"/>
    <mergeCell ref="B18:D18"/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abSelected="1" workbookViewId="0"/>
  </sheetViews>
  <sheetFormatPr defaultRowHeight="15" x14ac:dyDescent="0.25"/>
  <cols>
    <col min="2" max="2" width="9.28515625" bestFit="1" customWidth="1"/>
    <col min="3" max="3" width="13.42578125" customWidth="1"/>
    <col min="4" max="4" width="10.5703125" bestFit="1" customWidth="1"/>
  </cols>
  <sheetData>
    <row r="2" spans="1:4" x14ac:dyDescent="0.25">
      <c r="A2" s="53" t="s">
        <v>75</v>
      </c>
      <c r="B2" s="52">
        <v>25</v>
      </c>
      <c r="D2" s="52">
        <v>1999</v>
      </c>
    </row>
    <row r="3" spans="1:4" x14ac:dyDescent="0.25">
      <c r="A3">
        <v>-85</v>
      </c>
      <c r="B3" s="94">
        <f t="shared" ref="B3:B19" si="0">ABS(A3)/$B$2</f>
        <v>3.4</v>
      </c>
      <c r="C3" s="94">
        <f>EXP(B3) / EXP($B$3)</f>
        <v>1</v>
      </c>
      <c r="D3" s="95">
        <f t="shared" ref="D3:D38" si="1">$D$2*C3</f>
        <v>1999</v>
      </c>
    </row>
    <row r="4" spans="1:4" x14ac:dyDescent="0.25">
      <c r="A4">
        <v>-80</v>
      </c>
      <c r="B4" s="94">
        <f t="shared" si="0"/>
        <v>3.2</v>
      </c>
      <c r="C4" s="94">
        <f t="shared" ref="C4:C23" si="2">EXP(B4) / EXP($B$3)</f>
        <v>0.81873075307798204</v>
      </c>
      <c r="D4" s="95">
        <f t="shared" si="1"/>
        <v>1636.6427754028862</v>
      </c>
    </row>
    <row r="5" spans="1:4" x14ac:dyDescent="0.25">
      <c r="A5">
        <v>-75</v>
      </c>
      <c r="B5" s="94">
        <f t="shared" si="0"/>
        <v>3</v>
      </c>
      <c r="C5" s="94">
        <f t="shared" si="2"/>
        <v>0.67032004603563933</v>
      </c>
      <c r="D5" s="95">
        <f t="shared" si="1"/>
        <v>1339.9697720252429</v>
      </c>
    </row>
    <row r="6" spans="1:4" x14ac:dyDescent="0.25">
      <c r="A6">
        <v>-70</v>
      </c>
      <c r="B6" s="94">
        <f t="shared" si="0"/>
        <v>2.8</v>
      </c>
      <c r="C6" s="94">
        <f t="shared" si="2"/>
        <v>0.54881163609402639</v>
      </c>
      <c r="D6" s="95">
        <f t="shared" si="1"/>
        <v>1097.0744605519587</v>
      </c>
    </row>
    <row r="7" spans="1:4" x14ac:dyDescent="0.25">
      <c r="A7">
        <v>-65</v>
      </c>
      <c r="B7" s="94">
        <f t="shared" si="0"/>
        <v>2.6</v>
      </c>
      <c r="C7" s="94">
        <f t="shared" si="2"/>
        <v>0.44932896411722167</v>
      </c>
      <c r="D7" s="95">
        <f t="shared" si="1"/>
        <v>898.20859927032609</v>
      </c>
    </row>
    <row r="8" spans="1:4" x14ac:dyDescent="0.25">
      <c r="A8">
        <v>-60</v>
      </c>
      <c r="B8" s="94">
        <f t="shared" si="0"/>
        <v>2.4</v>
      </c>
      <c r="C8" s="94">
        <f t="shared" si="2"/>
        <v>0.36787944117144233</v>
      </c>
      <c r="D8" s="95">
        <f t="shared" si="1"/>
        <v>735.39100290171325</v>
      </c>
    </row>
    <row r="9" spans="1:4" x14ac:dyDescent="0.25">
      <c r="A9">
        <v>-55</v>
      </c>
      <c r="B9" s="94">
        <f t="shared" si="0"/>
        <v>2.2000000000000002</v>
      </c>
      <c r="C9" s="94">
        <f t="shared" si="2"/>
        <v>0.30119421191220214</v>
      </c>
      <c r="D9" s="95">
        <f t="shared" si="1"/>
        <v>602.08722961249202</v>
      </c>
    </row>
    <row r="10" spans="1:4" x14ac:dyDescent="0.25">
      <c r="A10">
        <v>-50</v>
      </c>
      <c r="B10" s="94">
        <f t="shared" si="0"/>
        <v>2</v>
      </c>
      <c r="C10" s="94">
        <f t="shared" si="2"/>
        <v>0.24659696394160649</v>
      </c>
      <c r="D10" s="95">
        <f t="shared" si="1"/>
        <v>492.94733091927139</v>
      </c>
    </row>
    <row r="11" spans="1:4" x14ac:dyDescent="0.25">
      <c r="A11">
        <v>-45</v>
      </c>
      <c r="B11" s="94">
        <f t="shared" si="0"/>
        <v>1.8</v>
      </c>
      <c r="C11" s="94">
        <f t="shared" si="2"/>
        <v>0.20189651799465544</v>
      </c>
      <c r="D11" s="95">
        <f t="shared" si="1"/>
        <v>403.59113947131624</v>
      </c>
    </row>
    <row r="12" spans="1:4" x14ac:dyDescent="0.25">
      <c r="A12">
        <v>-40</v>
      </c>
      <c r="B12" s="94">
        <f t="shared" si="0"/>
        <v>1.6</v>
      </c>
      <c r="C12" s="94">
        <f t="shared" si="2"/>
        <v>0.16529888822158656</v>
      </c>
      <c r="D12" s="95">
        <f t="shared" si="1"/>
        <v>330.43247755495156</v>
      </c>
    </row>
    <row r="13" spans="1:4" x14ac:dyDescent="0.25">
      <c r="A13">
        <v>-35</v>
      </c>
      <c r="B13" s="94">
        <f t="shared" si="0"/>
        <v>1.4</v>
      </c>
      <c r="C13" s="94">
        <f t="shared" si="2"/>
        <v>0.1353352832366127</v>
      </c>
      <c r="D13" s="95">
        <f t="shared" si="1"/>
        <v>270.53523118998879</v>
      </c>
    </row>
    <row r="14" spans="1:4" x14ac:dyDescent="0.25">
      <c r="A14">
        <v>-30</v>
      </c>
      <c r="B14" s="94">
        <f t="shared" si="0"/>
        <v>1.2</v>
      </c>
      <c r="C14" s="94">
        <f t="shared" si="2"/>
        <v>0.11080315836233388</v>
      </c>
      <c r="D14" s="95">
        <f t="shared" si="1"/>
        <v>221.49551356630545</v>
      </c>
    </row>
    <row r="15" spans="1:4" x14ac:dyDescent="0.25">
      <c r="A15">
        <v>-25</v>
      </c>
      <c r="B15" s="94">
        <f t="shared" si="0"/>
        <v>1</v>
      </c>
      <c r="C15" s="94">
        <f t="shared" si="2"/>
        <v>9.0717953289412512E-2</v>
      </c>
      <c r="D15" s="95">
        <f t="shared" si="1"/>
        <v>181.3451886255356</v>
      </c>
    </row>
    <row r="16" spans="1:4" x14ac:dyDescent="0.25">
      <c r="A16">
        <v>-20</v>
      </c>
      <c r="B16" s="94">
        <f t="shared" si="0"/>
        <v>0.8</v>
      </c>
      <c r="C16" s="94">
        <f t="shared" si="2"/>
        <v>7.4273578214333891E-2</v>
      </c>
      <c r="D16" s="95">
        <f t="shared" si="1"/>
        <v>148.47288285045346</v>
      </c>
    </row>
    <row r="17" spans="1:4" x14ac:dyDescent="0.25">
      <c r="A17">
        <v>-15</v>
      </c>
      <c r="B17" s="94">
        <f t="shared" si="0"/>
        <v>0.6</v>
      </c>
      <c r="C17" s="94">
        <f t="shared" si="2"/>
        <v>6.0810062625217966E-2</v>
      </c>
      <c r="D17" s="95">
        <f t="shared" si="1"/>
        <v>121.55931518781071</v>
      </c>
    </row>
    <row r="18" spans="1:4" x14ac:dyDescent="0.25">
      <c r="A18">
        <v>-10</v>
      </c>
      <c r="B18" s="94">
        <f t="shared" si="0"/>
        <v>0.4</v>
      </c>
      <c r="C18" s="94">
        <f t="shared" si="2"/>
        <v>4.9787068367863951E-2</v>
      </c>
      <c r="D18" s="95">
        <f t="shared" si="1"/>
        <v>99.524349667360042</v>
      </c>
    </row>
    <row r="19" spans="1:4" x14ac:dyDescent="0.25">
      <c r="A19">
        <v>-5</v>
      </c>
      <c r="B19" s="94">
        <f t="shared" si="0"/>
        <v>0.2</v>
      </c>
      <c r="C19" s="94">
        <f t="shared" si="2"/>
        <v>4.0762203978366218E-2</v>
      </c>
      <c r="D19" s="95">
        <f t="shared" si="1"/>
        <v>81.483645752754072</v>
      </c>
    </row>
    <row r="20" spans="1:4" x14ac:dyDescent="0.25">
      <c r="A20">
        <v>-1</v>
      </c>
      <c r="B20" s="94">
        <f>ABS(A20)/$B$2</f>
        <v>0.04</v>
      </c>
      <c r="C20" s="94">
        <f t="shared" si="2"/>
        <v>3.4735258944738563E-2</v>
      </c>
      <c r="D20" s="95">
        <f t="shared" si="1"/>
        <v>69.435782630532387</v>
      </c>
    </row>
    <row r="21" spans="1:4" x14ac:dyDescent="0.25">
      <c r="A21">
        <v>1</v>
      </c>
      <c r="B21" s="94">
        <f>ABS(A21)/$B$2</f>
        <v>0.04</v>
      </c>
      <c r="C21" s="94">
        <f t="shared" si="2"/>
        <v>3.4735258944738563E-2</v>
      </c>
      <c r="D21" s="95">
        <f t="shared" si="1"/>
        <v>69.435782630532387</v>
      </c>
    </row>
    <row r="22" spans="1:4" x14ac:dyDescent="0.25">
      <c r="A22">
        <v>5</v>
      </c>
      <c r="B22" s="94">
        <f t="shared" ref="B22:B38" si="3">ABS(A22)/$B$2</f>
        <v>0.2</v>
      </c>
      <c r="C22" s="94">
        <f t="shared" si="2"/>
        <v>4.0762203978366218E-2</v>
      </c>
      <c r="D22" s="95">
        <f t="shared" si="1"/>
        <v>81.483645752754072</v>
      </c>
    </row>
    <row r="23" spans="1:4" x14ac:dyDescent="0.25">
      <c r="A23">
        <v>10</v>
      </c>
      <c r="B23" s="94">
        <f t="shared" si="3"/>
        <v>0.4</v>
      </c>
      <c r="C23" s="94">
        <f t="shared" si="2"/>
        <v>4.9787068367863951E-2</v>
      </c>
      <c r="D23" s="95">
        <f t="shared" si="1"/>
        <v>99.524349667360042</v>
      </c>
    </row>
    <row r="24" spans="1:4" x14ac:dyDescent="0.25">
      <c r="A24">
        <v>15</v>
      </c>
      <c r="B24" s="94">
        <f t="shared" si="3"/>
        <v>0.6</v>
      </c>
      <c r="C24" s="94">
        <f t="shared" ref="C24:C38" si="4">EXP(B24) / EXP($B$38)</f>
        <v>6.0810062625217966E-2</v>
      </c>
      <c r="D24" s="95">
        <f t="shared" si="1"/>
        <v>121.55931518781071</v>
      </c>
    </row>
    <row r="25" spans="1:4" x14ac:dyDescent="0.25">
      <c r="A25">
        <v>20</v>
      </c>
      <c r="B25" s="94">
        <f t="shared" si="3"/>
        <v>0.8</v>
      </c>
      <c r="C25" s="94">
        <f t="shared" si="4"/>
        <v>7.4273578214333891E-2</v>
      </c>
      <c r="D25" s="95">
        <f t="shared" si="1"/>
        <v>148.47288285045346</v>
      </c>
    </row>
    <row r="26" spans="1:4" x14ac:dyDescent="0.25">
      <c r="A26">
        <v>25</v>
      </c>
      <c r="B26" s="94">
        <f t="shared" si="3"/>
        <v>1</v>
      </c>
      <c r="C26" s="94">
        <f t="shared" si="4"/>
        <v>9.0717953289412512E-2</v>
      </c>
      <c r="D26" s="95">
        <f t="shared" si="1"/>
        <v>181.3451886255356</v>
      </c>
    </row>
    <row r="27" spans="1:4" x14ac:dyDescent="0.25">
      <c r="A27">
        <v>30</v>
      </c>
      <c r="B27" s="94">
        <f t="shared" si="3"/>
        <v>1.2</v>
      </c>
      <c r="C27" s="94">
        <f t="shared" si="4"/>
        <v>0.11080315836233388</v>
      </c>
      <c r="D27" s="95">
        <f t="shared" si="1"/>
        <v>221.49551356630545</v>
      </c>
    </row>
    <row r="28" spans="1:4" x14ac:dyDescent="0.25">
      <c r="A28">
        <v>35</v>
      </c>
      <c r="B28" s="94">
        <f t="shared" si="3"/>
        <v>1.4</v>
      </c>
      <c r="C28" s="94">
        <f t="shared" si="4"/>
        <v>0.1353352832366127</v>
      </c>
      <c r="D28" s="95">
        <f t="shared" si="1"/>
        <v>270.53523118998879</v>
      </c>
    </row>
    <row r="29" spans="1:4" x14ac:dyDescent="0.25">
      <c r="A29">
        <v>40</v>
      </c>
      <c r="B29" s="94">
        <f t="shared" si="3"/>
        <v>1.6</v>
      </c>
      <c r="C29" s="94">
        <f t="shared" si="4"/>
        <v>0.16529888822158656</v>
      </c>
      <c r="D29" s="95">
        <f t="shared" si="1"/>
        <v>330.43247755495156</v>
      </c>
    </row>
    <row r="30" spans="1:4" x14ac:dyDescent="0.25">
      <c r="A30">
        <v>45</v>
      </c>
      <c r="B30" s="94">
        <f t="shared" si="3"/>
        <v>1.8</v>
      </c>
      <c r="C30" s="94">
        <f t="shared" si="4"/>
        <v>0.20189651799465544</v>
      </c>
      <c r="D30" s="95">
        <f t="shared" si="1"/>
        <v>403.59113947131624</v>
      </c>
    </row>
    <row r="31" spans="1:4" x14ac:dyDescent="0.25">
      <c r="A31">
        <v>50</v>
      </c>
      <c r="B31" s="94">
        <f t="shared" si="3"/>
        <v>2</v>
      </c>
      <c r="C31" s="94">
        <f t="shared" si="4"/>
        <v>0.24659696394160649</v>
      </c>
      <c r="D31" s="95">
        <f t="shared" si="1"/>
        <v>492.94733091927139</v>
      </c>
    </row>
    <row r="32" spans="1:4" x14ac:dyDescent="0.25">
      <c r="A32">
        <v>55</v>
      </c>
      <c r="B32" s="94">
        <f t="shared" si="3"/>
        <v>2.2000000000000002</v>
      </c>
      <c r="C32" s="94">
        <f t="shared" si="4"/>
        <v>0.30119421191220214</v>
      </c>
      <c r="D32" s="95">
        <f t="shared" si="1"/>
        <v>602.08722961249202</v>
      </c>
    </row>
    <row r="33" spans="1:4" x14ac:dyDescent="0.25">
      <c r="A33">
        <v>60</v>
      </c>
      <c r="B33" s="94">
        <f t="shared" si="3"/>
        <v>2.4</v>
      </c>
      <c r="C33" s="94">
        <f t="shared" si="4"/>
        <v>0.36787944117144233</v>
      </c>
      <c r="D33" s="95">
        <f t="shared" si="1"/>
        <v>735.39100290171325</v>
      </c>
    </row>
    <row r="34" spans="1:4" x14ac:dyDescent="0.25">
      <c r="A34">
        <v>65</v>
      </c>
      <c r="B34" s="94">
        <f t="shared" si="3"/>
        <v>2.6</v>
      </c>
      <c r="C34" s="94">
        <f t="shared" si="4"/>
        <v>0.44932896411722167</v>
      </c>
      <c r="D34" s="95">
        <f t="shared" si="1"/>
        <v>898.20859927032609</v>
      </c>
    </row>
    <row r="35" spans="1:4" x14ac:dyDescent="0.25">
      <c r="A35">
        <v>70</v>
      </c>
      <c r="B35" s="94">
        <f t="shared" si="3"/>
        <v>2.8</v>
      </c>
      <c r="C35" s="94">
        <f t="shared" si="4"/>
        <v>0.54881163609402639</v>
      </c>
      <c r="D35" s="95">
        <f t="shared" si="1"/>
        <v>1097.0744605519587</v>
      </c>
    </row>
    <row r="36" spans="1:4" x14ac:dyDescent="0.25">
      <c r="A36">
        <v>75</v>
      </c>
      <c r="B36" s="94">
        <f t="shared" si="3"/>
        <v>3</v>
      </c>
      <c r="C36" s="94">
        <f t="shared" si="4"/>
        <v>0.67032004603563933</v>
      </c>
      <c r="D36" s="95">
        <f t="shared" si="1"/>
        <v>1339.9697720252429</v>
      </c>
    </row>
    <row r="37" spans="1:4" x14ac:dyDescent="0.25">
      <c r="A37">
        <v>80</v>
      </c>
      <c r="B37" s="94">
        <f t="shared" si="3"/>
        <v>3.2</v>
      </c>
      <c r="C37" s="94">
        <f t="shared" si="4"/>
        <v>0.81873075307798204</v>
      </c>
      <c r="D37" s="95">
        <f t="shared" si="1"/>
        <v>1636.6427754028862</v>
      </c>
    </row>
    <row r="38" spans="1:4" x14ac:dyDescent="0.25">
      <c r="A38">
        <v>85</v>
      </c>
      <c r="B38" s="94">
        <f t="shared" si="3"/>
        <v>3.4</v>
      </c>
      <c r="C38" s="94">
        <f t="shared" si="4"/>
        <v>1</v>
      </c>
      <c r="D38" s="95">
        <f t="shared" si="1"/>
        <v>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2020-03-31T11:57:55Z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