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/>
  <bookViews>
    <workbookView xWindow="0" yWindow="0" windowWidth="21240" windowHeight="6675" activeTab="0"/>
  </bookViews>
  <sheets>
    <sheet name="Лист1" sheetId="6" r:id="rId1"/>
    <sheet name="Лист2" sheetId="3" r:id="rId2"/>
    <sheet name="Лист3" sheetId="4" r:id="rId3"/>
  </sheets>
  <definedNames>
    <definedName name="_GoBack" localSheetId="2">#REF!</definedName>
    <definedName name="_xlnm.Print_Area" localSheetId="0">'Лист1'!$A$1:$M$57</definedName>
    <definedName name="_xlnm.Print_Area" localSheetId="2">'Лист3'!$A$1:$Q$38</definedName>
  </definedNames>
  <calcPr calcId="152511"/>
</workbook>
</file>

<file path=xl/sharedStrings.xml><?xml version="1.0" encoding="utf-8"?>
<sst xmlns="http://schemas.openxmlformats.org/spreadsheetml/2006/main" count="360" uniqueCount="286">
  <si>
    <t>Эритроциты</t>
  </si>
  <si>
    <t>Эозинофилы</t>
  </si>
  <si>
    <t>СОЭ</t>
  </si>
  <si>
    <t>Цвет</t>
  </si>
  <si>
    <t>Мутность</t>
  </si>
  <si>
    <t>Относительная плотность</t>
  </si>
  <si>
    <t>Белок</t>
  </si>
  <si>
    <t>Глюкоза</t>
  </si>
  <si>
    <t>Лейкоциты</t>
  </si>
  <si>
    <t>Соли</t>
  </si>
  <si>
    <t>Бактерии</t>
  </si>
  <si>
    <t>(наименование организации здравоохранения)</t>
  </si>
  <si>
    <t xml:space="preserve">                Форма N 213/у-07</t>
  </si>
  <si>
    <r>
      <t>Биохимическое исследование биологического материала  (указать) _______</t>
    </r>
    <r>
      <rPr>
        <u val="single"/>
        <sz val="9"/>
        <color theme="1"/>
        <rFont val="Calibri"/>
        <family val="2"/>
        <scheme val="minor"/>
      </rPr>
      <t>кровь</t>
    </r>
    <r>
      <rPr>
        <sz val="9"/>
        <color theme="1"/>
        <rFont val="Calibri"/>
        <family val="2"/>
        <scheme val="minor"/>
      </rPr>
      <t>_________</t>
    </r>
  </si>
  <si>
    <t xml:space="preserve">«____» ____________ 20___г. </t>
  </si>
  <si>
    <t>Наименование исследования</t>
  </si>
  <si>
    <t>Результат исследования</t>
  </si>
  <si>
    <t>2.5 – 6.0 ммоль/л</t>
  </si>
  <si>
    <t>Холестерин</t>
  </si>
  <si>
    <t>3.65 – 6.25 ммоль/л</t>
  </si>
  <si>
    <t>Клинико-лабораторное заключение: ______________________________________________________</t>
  </si>
  <si>
    <t>______________________________________________________________________________________</t>
  </si>
  <si>
    <t>Дата выдачи результатов исследования «______» __________________________ 20____г.</t>
  </si>
  <si>
    <r>
      <t>4.Адрес места жительства : область:</t>
    </r>
    <r>
      <rPr>
        <u val="single"/>
        <sz val="9"/>
        <color theme="1"/>
        <rFont val="Times New Roman"/>
        <family val="1"/>
      </rPr>
      <t xml:space="preserve"> Могилёвская </t>
    </r>
    <r>
      <rPr>
        <sz val="9"/>
        <color theme="1"/>
        <rFont val="Times New Roman"/>
        <family val="1"/>
      </rPr>
      <t>; район, город(пгт)  Бобруйск    ; село(деревня)</t>
    </r>
  </si>
  <si>
    <t>Время(часы, минуты) взятия материала_____________________________________________</t>
  </si>
  <si>
    <t xml:space="preserve">Электрокардиография </t>
  </si>
  <si>
    <t>Время</t>
  </si>
  <si>
    <t>!Помощник врача!</t>
  </si>
  <si>
    <t>ФИО</t>
  </si>
  <si>
    <t>Адрес</t>
  </si>
  <si>
    <t>Диагноз</t>
  </si>
  <si>
    <t>Дата рождения</t>
  </si>
  <si>
    <t>Кабинет</t>
  </si>
  <si>
    <r>
      <t>Биохимическое исследование биологического материала  (указать) _____</t>
    </r>
    <r>
      <rPr>
        <u val="single"/>
        <sz val="9"/>
        <color theme="1"/>
        <rFont val="Calibri"/>
        <family val="2"/>
        <scheme val="minor"/>
      </rPr>
      <t>кровь</t>
    </r>
    <r>
      <rPr>
        <sz val="9"/>
        <color theme="1"/>
        <rFont val="Calibri"/>
        <family val="2"/>
        <scheme val="minor"/>
      </rPr>
      <t>_______</t>
    </r>
  </si>
  <si>
    <t>Отметить назначение</t>
  </si>
  <si>
    <t>Норма</t>
  </si>
  <si>
    <t>Результат</t>
  </si>
  <si>
    <t>ммоль-л</t>
  </si>
  <si>
    <t>2,8-6,0</t>
  </si>
  <si>
    <t>Биллирубин общий</t>
  </si>
  <si>
    <t>Мкмоль-л</t>
  </si>
  <si>
    <t>8,5-20,5</t>
  </si>
  <si>
    <t>Биллирубин прямой</t>
  </si>
  <si>
    <t>1,0-3,5</t>
  </si>
  <si>
    <t>Мочевина</t>
  </si>
  <si>
    <t>3,0-8,0</t>
  </si>
  <si>
    <t>Мочевая кислота</t>
  </si>
  <si>
    <t>120-400</t>
  </si>
  <si>
    <t>Креатинин</t>
  </si>
  <si>
    <t>40-130</t>
  </si>
  <si>
    <t>Общий белок</t>
  </si>
  <si>
    <t>Г-л</t>
  </si>
  <si>
    <t>60-85</t>
  </si>
  <si>
    <t>Альбумины</t>
  </si>
  <si>
    <t>35-55</t>
  </si>
  <si>
    <t>Тимоловая проба</t>
  </si>
  <si>
    <t>Ед.</t>
  </si>
  <si>
    <t>1.0.-5.0</t>
  </si>
  <si>
    <t>Церулоплазмин</t>
  </si>
  <si>
    <t>Мг-л</t>
  </si>
  <si>
    <t>220-300</t>
  </si>
  <si>
    <t>Серомукоид</t>
  </si>
  <si>
    <t>Усл.ед.</t>
  </si>
  <si>
    <t>0,13-0,20</t>
  </si>
  <si>
    <t>Ревмафактор</t>
  </si>
  <si>
    <t>Ме/л</t>
  </si>
  <si>
    <t>до 8</t>
  </si>
  <si>
    <t>С-реак. белок</t>
  </si>
  <si>
    <t>Мл/л</t>
  </si>
  <si>
    <t>до 6</t>
  </si>
  <si>
    <t>Общие липиды</t>
  </si>
  <si>
    <t>3,5-8,0</t>
  </si>
  <si>
    <t>Антистрептолизин-о</t>
  </si>
  <si>
    <t>Ме/мл</t>
  </si>
  <si>
    <t>До 200</t>
  </si>
  <si>
    <t>В-липопротеиды</t>
  </si>
  <si>
    <t>4,5-6,5</t>
  </si>
  <si>
    <t>Ммоль-л</t>
  </si>
  <si>
    <t>3,65-6,7</t>
  </si>
  <si>
    <t>Фосфолипиды</t>
  </si>
  <si>
    <t>Моль-л</t>
  </si>
  <si>
    <t>1,98-4,71</t>
  </si>
  <si>
    <t>Триацилглицерины</t>
  </si>
  <si>
    <t>0,55-1,65</t>
  </si>
  <si>
    <t>Альфа- холестерин</t>
  </si>
  <si>
    <t>0,9-1,9</t>
  </si>
  <si>
    <t>ГГТП</t>
  </si>
  <si>
    <t>Е/л</t>
  </si>
  <si>
    <t>7.0-50.0</t>
  </si>
  <si>
    <t>АлАТ</t>
  </si>
  <si>
    <t>10.0-60.0</t>
  </si>
  <si>
    <t>АсАТ</t>
  </si>
  <si>
    <t>ЛДГ</t>
  </si>
  <si>
    <t>100-450</t>
  </si>
  <si>
    <t>Креатинкиназа (КК)</t>
  </si>
  <si>
    <t>24-190</t>
  </si>
  <si>
    <t>Щелочная фосфатаза</t>
  </si>
  <si>
    <t>70-306</t>
  </si>
  <si>
    <t>Кислая фосфатаза</t>
  </si>
  <si>
    <t>0-9</t>
  </si>
  <si>
    <t>Холинэстераза</t>
  </si>
  <si>
    <t>Моль(ч/л)</t>
  </si>
  <si>
    <t>160-340</t>
  </si>
  <si>
    <t>Альфа-амилаза</t>
  </si>
  <si>
    <t>Г(ч/л)</t>
  </si>
  <si>
    <t>16-30</t>
  </si>
  <si>
    <t>Калий</t>
  </si>
  <si>
    <t>3,4-5,3</t>
  </si>
  <si>
    <t>Натрий</t>
  </si>
  <si>
    <t>133-156</t>
  </si>
  <si>
    <t>Кальций ионизирован.</t>
  </si>
  <si>
    <t>1,10-1,50</t>
  </si>
  <si>
    <t>Хлор</t>
  </si>
  <si>
    <t>95-110</t>
  </si>
  <si>
    <t>Фосфор</t>
  </si>
  <si>
    <t>0,7-1,3</t>
  </si>
  <si>
    <t>Железо</t>
  </si>
  <si>
    <t>11,6-25,1</t>
  </si>
  <si>
    <t>Клинико-лабораторное заключение: ___________________________________________</t>
  </si>
  <si>
    <t>____________________________________________________________________________</t>
  </si>
  <si>
    <t xml:space="preserve">                                                                                                                </t>
  </si>
  <si>
    <t>Показатель</t>
  </si>
  <si>
    <t>телефон Velcom +375 29 923-83-37</t>
  </si>
  <si>
    <t>Телефон 80 (225) 74-16-43 . Факс 80 (225) 74-16-43 e-mail – mail@bgp7</t>
  </si>
  <si>
    <t>Информация для выдачи результата:</t>
  </si>
  <si>
    <t xml:space="preserve">                                                                   (подпись)                            (инициалы,фамилия)</t>
  </si>
  <si>
    <r>
      <t xml:space="preserve">11. Степень срочности исследования </t>
    </r>
    <r>
      <rPr>
        <u val="single"/>
        <sz val="10"/>
        <color theme="1"/>
        <rFont val="Calibri"/>
        <family val="2"/>
        <scheme val="minor"/>
      </rPr>
      <t>                                                                                                    </t>
    </r>
  </si>
  <si>
    <t>Х</t>
  </si>
  <si>
    <t>Работник организации здравоохранения(какой)</t>
  </si>
  <si>
    <t>ОРИ*</t>
  </si>
  <si>
    <t>Пневмония*</t>
  </si>
  <si>
    <t>Контакт 2-го уровня</t>
  </si>
  <si>
    <t>Контакт 1-го уровня</t>
  </si>
  <si>
    <t>первичное</t>
  </si>
  <si>
    <t>Обследования</t>
  </si>
  <si>
    <t>С кем (ФИО)</t>
  </si>
  <si>
    <t>10. Анамнез/показания для обследования                                                                                            </t>
  </si>
  <si>
    <t>Регистрационный №_______________________________________________________</t>
  </si>
  <si>
    <t>9. Время(часы, минуты) взятия материала                                                                                            </t>
  </si>
  <si>
    <t>8. Дата проявления первых симптомов заболевая                                                                              </t>
  </si>
  <si>
    <t>Врач-специалист назначивший</t>
  </si>
  <si>
    <t>Номер медицинской карты амбулаторного больного______________________________</t>
  </si>
  <si>
    <t>Номер медицинской карты стационарного больного_____________________________</t>
  </si>
  <si>
    <t>6. Адрес места жительства : область:  Могилёвская  ; район, город(пгт)      Бобруйск     ;</t>
  </si>
  <si>
    <t>5. Пол: Мужской, Женский(нужное подчеркнуть), тел.                                                                      </t>
  </si>
  <si>
    <t>Исследование биологического материала: мазок из зева и носа  методом    ПЦР</t>
  </si>
  <si>
    <r>
      <t xml:space="preserve">на исследование биологического материала </t>
    </r>
    <r>
      <rPr>
        <u val="single"/>
        <sz val="10"/>
        <color theme="1"/>
        <rFont val="Calibri"/>
        <family val="2"/>
        <scheme val="minor"/>
      </rPr>
      <t>кровь</t>
    </r>
    <r>
      <rPr>
        <sz val="10"/>
        <color theme="1"/>
        <rFont val="Calibri"/>
        <family val="2"/>
        <scheme val="minor"/>
      </rPr>
      <t xml:space="preserve">  для диагностики сифилиса</t>
    </r>
  </si>
  <si>
    <t>Учреждение здравоохранения «Бобруйская городская поликлиника №7»</t>
  </si>
  <si>
    <t xml:space="preserve">биологического материала на инфекцию COVID-19 </t>
  </si>
  <si>
    <t>Направление</t>
  </si>
  <si>
    <t>Направление на исследование</t>
  </si>
  <si>
    <t>_______________________________________________________________________</t>
  </si>
  <si>
    <t>Клинико-лабораторное заключение: __________________________________________</t>
  </si>
  <si>
    <t>8.Результат исследования нативного материала________________________________</t>
  </si>
  <si>
    <t>7. Реакция иммобилизации бледных трепонем(РИБТ)_____________________________</t>
  </si>
  <si>
    <t>6. Реакция иммунофлюоресценции(РИФ-200)__________________________________</t>
  </si>
  <si>
    <t>5. Реакция иммунофлюоресценции с абсорбцией(РИФ-абс) _____________________</t>
  </si>
  <si>
    <t>4. Реакция пассивной гемагглютинации(РПГА) ___________ титр антител__________</t>
  </si>
  <si>
    <t>3. Иммуноферментный анализ (ИФА)______________________________________</t>
  </si>
  <si>
    <t>2. Микрореакция преципитации(МРП)__________________ титр антител_____________</t>
  </si>
  <si>
    <t xml:space="preserve">     1.2. трепонемным_________________________________ титр антител___________</t>
  </si>
  <si>
    <t xml:space="preserve">     1.1. кардиолипиновым____________________________ титр антител__________</t>
  </si>
  <si>
    <t>1. РСК(реакция Вассермана) с антигенами:_________________________________</t>
  </si>
  <si>
    <t>Время(часы, минуты) взятия материала___________________________________</t>
  </si>
  <si>
    <t>105 каб. 8.00 – 10. 00                                         Приложение 1 к приказу от 24.04.2020 №295</t>
  </si>
  <si>
    <t xml:space="preserve">ФИО контактного лица Цвиль Анна Николаевна. </t>
  </si>
  <si>
    <t>Рабочий телефон 80 (225) 74-16-45, Моб.</t>
  </si>
  <si>
    <r>
      <t xml:space="preserve">Наименование  </t>
    </r>
    <r>
      <rPr>
        <u val="single"/>
        <sz val="10"/>
        <color theme="1"/>
        <rFont val="Calibri"/>
        <family val="2"/>
        <scheme val="minor"/>
      </rPr>
      <t>УЗ «Бобруйская городская поликлиника №7»</t>
    </r>
  </si>
  <si>
    <r>
      <t xml:space="preserve">Врач лабораторной диагностики </t>
    </r>
    <r>
      <rPr>
        <u val="single"/>
        <sz val="10"/>
        <color theme="1"/>
        <rFont val="Calibri"/>
        <family val="2"/>
        <scheme val="minor"/>
      </rPr>
      <t>                          </t>
    </r>
    <r>
      <rPr>
        <sz val="10"/>
        <color theme="1"/>
        <rFont val="Calibri"/>
        <family val="2"/>
        <scheme val="minor"/>
      </rPr>
      <t xml:space="preserve">         </t>
    </r>
    <r>
      <rPr>
        <u val="single"/>
        <sz val="10"/>
        <color theme="1"/>
        <rFont val="Calibri"/>
        <family val="2"/>
        <scheme val="minor"/>
      </rPr>
      <t>                                                                     </t>
    </r>
  </si>
  <si>
    <r>
      <t xml:space="preserve">Ф.И.О. врача </t>
    </r>
    <r>
      <rPr>
        <u val="single"/>
        <sz val="10"/>
        <color theme="1"/>
        <rFont val="Calibri"/>
        <family val="2"/>
        <scheme val="minor"/>
      </rPr>
      <t>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  </r>
  </si>
  <si>
    <r>
      <t xml:space="preserve">Фельдшер-лаборант                        </t>
    </r>
    <r>
      <rPr>
        <u val="single"/>
        <sz val="10"/>
        <color theme="1"/>
        <rFont val="Calibri"/>
        <family val="2"/>
        <scheme val="minor"/>
      </rPr>
      <t>                     </t>
    </r>
    <r>
      <rPr>
        <sz val="10"/>
        <color theme="1"/>
        <rFont val="Calibri"/>
        <family val="2"/>
        <scheme val="minor"/>
      </rPr>
      <t xml:space="preserve">                </t>
    </r>
    <r>
      <rPr>
        <u val="single"/>
        <sz val="10"/>
        <color theme="1"/>
        <rFont val="Calibri"/>
        <family val="2"/>
        <scheme val="minor"/>
      </rPr>
      <t>                                                                   </t>
    </r>
  </si>
  <si>
    <r>
      <t>Дата выдачи результатов исследования «</t>
    </r>
    <r>
      <rPr>
        <u val="single"/>
        <sz val="10"/>
        <color theme="1"/>
        <rFont val="Calibri"/>
        <family val="2"/>
        <scheme val="minor"/>
      </rPr>
      <t>              »</t>
    </r>
    <r>
      <rPr>
        <sz val="10"/>
        <color theme="1"/>
        <rFont val="Calibri"/>
        <family val="2"/>
        <scheme val="minor"/>
      </rPr>
      <t xml:space="preserve"> </t>
    </r>
    <r>
      <rPr>
        <u val="single"/>
        <sz val="10"/>
        <color theme="1"/>
        <rFont val="Calibri"/>
        <family val="2"/>
        <scheme val="minor"/>
      </rPr>
      <t>                                                    </t>
    </r>
    <r>
      <rPr>
        <sz val="10"/>
        <color theme="1"/>
        <rFont val="Calibri"/>
        <family val="2"/>
        <scheme val="minor"/>
      </rPr>
      <t xml:space="preserve"> 20</t>
    </r>
    <r>
      <rPr>
        <u val="single"/>
        <sz val="10"/>
        <color theme="1"/>
        <rFont val="Calibri"/>
        <family val="2"/>
        <scheme val="minor"/>
      </rPr>
      <t>           </t>
    </r>
    <r>
      <rPr>
        <sz val="10"/>
        <color theme="1"/>
        <rFont val="Calibri"/>
        <family val="2"/>
        <scheme val="minor"/>
      </rPr>
      <t xml:space="preserve"> г.</t>
    </r>
  </si>
  <si>
    <t>Врач лабораторной диагностики   ______________       ___________________________</t>
  </si>
  <si>
    <t>Фельдшер-лаборант                        ______________       ___________________________</t>
  </si>
  <si>
    <t xml:space="preserve">    от 28.09.2007 N 787 Форма N 222/у-07</t>
  </si>
  <si>
    <t>Протромбированное время, с</t>
  </si>
  <si>
    <t>Тромбиновое время(ТВ) 6-8 ед, с</t>
  </si>
  <si>
    <t>Тромбиновое время(ТВ) 6-8 ед, R</t>
  </si>
  <si>
    <t>Фибриноген А, г/л</t>
  </si>
  <si>
    <t>РФМК-тест мг/100 мл</t>
  </si>
  <si>
    <t>24-34</t>
  </si>
  <si>
    <t>0.85-1.15</t>
  </si>
  <si>
    <t>12-19</t>
  </si>
  <si>
    <t>2.0-4.0</t>
  </si>
  <si>
    <t>отриц</t>
  </si>
  <si>
    <t>Форма N 212/у-07</t>
  </si>
  <si>
    <t>ГЕМОСТАЗИОГРАММА №____________</t>
  </si>
  <si>
    <t>11-14</t>
  </si>
  <si>
    <t>6. Время(часы, минуты) взятия материала_____________________________________________</t>
  </si>
  <si>
    <t>Врач лабораторной</t>
  </si>
  <si>
    <t xml:space="preserve"> диагностики</t>
  </si>
  <si>
    <t xml:space="preserve">_________________                   ____________________________ </t>
  </si>
  <si>
    <t xml:space="preserve">Фельдшер лаборант _________________                   ____________________________ </t>
  </si>
  <si>
    <t>Нормальное значение</t>
  </si>
  <si>
    <t>№</t>
  </si>
  <si>
    <t>7. Время(часы, минуты) взятия материала_____________________________________________</t>
  </si>
  <si>
    <t>Дата выдачи результатов исследования __________________________</t>
  </si>
  <si>
    <t>Фельдшер лаборант __________          ______________________</t>
  </si>
  <si>
    <t>Врач лабораторной  диагностики ________              _______________</t>
  </si>
  <si>
    <t>Клинико-лабораторное заключение: ___________________________</t>
  </si>
  <si>
    <t>-</t>
  </si>
  <si>
    <t>2-15</t>
  </si>
  <si>
    <t>3-11</t>
  </si>
  <si>
    <t>Моноциты</t>
  </si>
  <si>
    <t>Цилиндры</t>
  </si>
  <si>
    <t>19-37</t>
  </si>
  <si>
    <t>Лимфоциты, %</t>
  </si>
  <si>
    <t>1-3 в п/з</t>
  </si>
  <si>
    <t>47-72</t>
  </si>
  <si>
    <t>Сегментоядерные,%</t>
  </si>
  <si>
    <t>1-2 в п/з</t>
  </si>
  <si>
    <t>1-6</t>
  </si>
  <si>
    <t>Палочкоядерные, %</t>
  </si>
  <si>
    <t>Почечный эпителий</t>
  </si>
  <si>
    <t>Метамиелоциты, %</t>
  </si>
  <si>
    <t>Переходный эпителий</t>
  </si>
  <si>
    <t>Миелоциты, %</t>
  </si>
  <si>
    <t>до 5 в п/з</t>
  </si>
  <si>
    <t>Плоский эпителий</t>
  </si>
  <si>
    <t>Промиелоциты, %</t>
  </si>
  <si>
    <t>до 10 мг/л</t>
  </si>
  <si>
    <t>Уробилин</t>
  </si>
  <si>
    <t>Нейтрофилы:</t>
  </si>
  <si>
    <t>Билирубин</t>
  </si>
  <si>
    <t>3-4</t>
  </si>
  <si>
    <t>Кетоновые тела</t>
  </si>
  <si>
    <t>0-0.5</t>
  </si>
  <si>
    <t>Базофилы, %</t>
  </si>
  <si>
    <t>6-8</t>
  </si>
  <si>
    <t>Лейкоциты, 10/л</t>
  </si>
  <si>
    <t>до 0.03 г/л</t>
  </si>
  <si>
    <t>140-450</t>
  </si>
  <si>
    <t>Тромбоциты, 10/л</t>
  </si>
  <si>
    <t>4.5-8.0</t>
  </si>
  <si>
    <t>Реакция</t>
  </si>
  <si>
    <t>5-15</t>
  </si>
  <si>
    <t>Ретикулоциты, %</t>
  </si>
  <si>
    <t>1010-1025 мг/л</t>
  </si>
  <si>
    <t>0.85-1.05</t>
  </si>
  <si>
    <t>Цветовой показатель</t>
  </si>
  <si>
    <t>прозрачный</t>
  </si>
  <si>
    <t>120-140</t>
  </si>
  <si>
    <t>Гемоглобин, г/л</t>
  </si>
  <si>
    <t>светло-жёлт</t>
  </si>
  <si>
    <t>3.9-4.7</t>
  </si>
  <si>
    <t>Эритроциты, 10/л</t>
  </si>
  <si>
    <t>7. Время(часы, минуты) взятия материала____________________</t>
  </si>
  <si>
    <t>3. Пол: мужской, женский(нужное подчеркнуть)</t>
  </si>
  <si>
    <t>АНАЛИЗ МОЧИ ОБЩИЙ №____</t>
  </si>
  <si>
    <t>АНАЛИЗ КРОВИ ОБЩИЙ №____</t>
  </si>
  <si>
    <t>№787  Форма N 202/у-07</t>
  </si>
  <si>
    <t>№787  Форма N 209/у-07</t>
  </si>
  <si>
    <t>к приказу МЗ РБ 2007</t>
  </si>
  <si>
    <t xml:space="preserve">5. Диагноз: госпитализация    </t>
  </si>
  <si>
    <t>Отделение</t>
  </si>
  <si>
    <t>«____» ____________ 20___г.</t>
  </si>
  <si>
    <t xml:space="preserve">«              »                                           20__ г   </t>
  </si>
  <si>
    <t>ООВП №2</t>
  </si>
  <si>
    <t>Антон Желнов</t>
  </si>
  <si>
    <t>Обследование</t>
  </si>
  <si>
    <t>Клинико-лабораторное заключение: _____________________</t>
  </si>
  <si>
    <t>Дата выдачи результатов исследования ___________________</t>
  </si>
  <si>
    <t xml:space="preserve">Активированное частичное </t>
  </si>
  <si>
    <t>тромбиновое время (АЧТВ), с</t>
  </si>
  <si>
    <t>Активированное частичное</t>
  </si>
  <si>
    <t xml:space="preserve"> тромбиновое время (АЧТВ), R</t>
  </si>
  <si>
    <t xml:space="preserve">Международное нормализованное </t>
  </si>
  <si>
    <t>отношение(МНО)</t>
  </si>
  <si>
    <t xml:space="preserve">Повторно (указать
</t>
  </si>
  <si>
    <t>первичного исследования)</t>
  </si>
  <si>
    <t>дату и результат</t>
  </si>
  <si>
    <r>
      <t xml:space="preserve">М/с </t>
    </r>
    <r>
      <rPr>
        <u val="single"/>
        <sz val="10"/>
        <color theme="1"/>
        <rFont val="Calibri"/>
        <family val="2"/>
        <scheme val="minor"/>
      </rPr>
      <t xml:space="preserve"> 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  </r>
  </si>
  <si>
    <t/>
  </si>
  <si>
    <t>Бобруйская городская поликлиника №7</t>
  </si>
  <si>
    <t xml:space="preserve">Приложение 14 к приказу МЗ РБ </t>
  </si>
  <si>
    <t>Приложение 14 к приказу МЗ РБ 28.09.2007 N 787</t>
  </si>
  <si>
    <t xml:space="preserve">Приложение 10 </t>
  </si>
  <si>
    <t>УЗ Бобруйска городская поликлиника № 100</t>
  </si>
  <si>
    <t>2000</t>
  </si>
  <si>
    <t>Лынькова</t>
  </si>
  <si>
    <t>1</t>
  </si>
  <si>
    <t>Желнов</t>
  </si>
  <si>
    <t>Антон</t>
  </si>
  <si>
    <t>Олегович</t>
  </si>
  <si>
    <t>75</t>
  </si>
  <si>
    <t>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</si>
</sst>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* #,##0\ &quot;₽&quot;_-;\-* #,##0\ &quot;₽&quot;_-;_-* &quot;-&quot;\ &quot;₽&quot;_-;_-@_-"/>
    <numFmt numFmtId="41" formatCode="_-* #,##0\ _₽_-;\-* #,##0\ _₽_-;_-* &quot;-&quot;\ _₽_-;_-@_-"/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00&quot;.&quot;00&quot;.20&quot;00&quot; &quot;00&quot;:&quot;00"/>
  </numFmts>
  <fonts count="18">
    <font>
      <sz val="11"/>
      <color theme="1"/>
      <name val="Calibri"/>
      <family val="2"/>
      <scheme val="minor"/>
    </font>
    <font>
      <sz val="10"/>
      <name val="Tahoma"/>
      <family val="2"/>
    </font>
    <font>
      <sz val="9"/>
      <color theme="1"/>
      <name val="Calibri"/>
      <family val="2"/>
      <scheme val="minor"/>
    </font>
    <font>
      <u val="single"/>
      <sz val="9"/>
      <color theme="1"/>
      <name val="Calibri"/>
      <family val="2"/>
      <scheme val="minor"/>
    </font>
    <font>
      <sz val="9"/>
      <color theme="1"/>
      <name val="Times New Roman"/>
      <family val="1"/>
    </font>
    <font>
      <u val="single"/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 val="single"/>
      <sz val="11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u val="single"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3">
    <fill>
      <patternFill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 style="thin"/>
      <bottom style="thin"/>
    </border>
    <border>
      <left style="thin"/>
      <right/>
      <top style="thin"/>
      <bottom/>
    </border>
    <border>
      <left/>
      <right style="thin"/>
      <top style="thin"/>
      <bottom/>
    </border>
    <border>
      <left style="thin"/>
      <right/>
      <top/>
      <bottom/>
    </border>
    <border>
      <left/>
      <right style="thin"/>
      <top/>
      <bottom/>
    </border>
    <border>
      <left style="thin"/>
      <right/>
      <top/>
      <bottom style="thin"/>
    </border>
    <border>
      <left/>
      <right style="thin"/>
      <top/>
      <bottom style="thin"/>
    </border>
    <border>
      <left/>
      <right/>
      <top style="thin"/>
      <bottom/>
    </border>
    <border>
      <left/>
      <right/>
      <top/>
      <bottom style="thin"/>
    </border>
  </borders>
  <cellStyleXfs count="118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96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6" fillId="0" borderId="0" xfId="0" applyFont="1" applyAlignment="1">
      <alignment vertical="center"/>
    </xf>
    <xf numFmtId="0" fontId="8" fillId="0" borderId="0" xfId="0" applyFont="1"/>
    <xf numFmtId="0" fontId="0" fillId="0" borderId="0" xfId="0" applyFont="1"/>
    <xf numFmtId="0" fontId="7" fillId="0" borderId="0" xfId="0" applyFont="1"/>
    <xf numFmtId="0" fontId="0" fillId="0" borderId="1" xfId="0" applyFont="1" applyBorder="1"/>
    <xf numFmtId="0" fontId="7" fillId="0" borderId="1" xfId="0" applyFont="1" applyBorder="1"/>
    <xf numFmtId="0" fontId="0" fillId="0" borderId="0" xfId="0" applyFont="1"/>
    <xf numFmtId="0" fontId="3" fillId="0" borderId="0" xfId="0" applyFont="1" applyAlignment="1">
      <alignment vertical="center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NumberFormat="1" applyFont="1" applyBorder="1" applyAlignment="1">
      <alignment vertical="center" wrapText="1"/>
    </xf>
    <xf numFmtId="17" fontId="10" fillId="0" borderId="1" xfId="0" applyNumberFormat="1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5" fillId="0" borderId="0" xfId="0" applyFont="1"/>
    <xf numFmtId="0" fontId="2" fillId="0" borderId="0" xfId="0" applyFont="1"/>
    <xf numFmtId="49" fontId="2" fillId="0" borderId="1" xfId="0" applyNumberFormat="1" applyFont="1" applyBorder="1" applyAlignment="1">
      <alignment horizontal="center"/>
    </xf>
    <xf numFmtId="0" fontId="16" fillId="0" borderId="0" xfId="0" applyFo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0" xfId="0" applyFont="1" applyBorder="1" applyAlignment="1">
      <alignment horizontal="center"/>
    </xf>
    <xf numFmtId="0" fontId="1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17" fillId="0" borderId="1" xfId="0" applyFont="1" applyBorder="1" applyAlignment="1">
      <alignment vertic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/>
    </xf>
    <xf numFmtId="0" fontId="2" fillId="0" borderId="2" xfId="0" applyFont="1" applyFill="1" applyBorder="1"/>
    <xf numFmtId="0" fontId="2" fillId="0" borderId="3" xfId="0" applyFont="1" applyFill="1" applyBorder="1"/>
    <xf numFmtId="0" fontId="2" fillId="0" borderId="1" xfId="0" applyFont="1" applyBorder="1"/>
    <xf numFmtId="0" fontId="2" fillId="0" borderId="2" xfId="0" applyFont="1" applyBorder="1" applyAlignment="1">
      <alignment/>
    </xf>
    <xf numFmtId="0" fontId="2" fillId="0" borderId="3" xfId="0" applyFont="1" applyBorder="1" applyAlignment="1">
      <alignment/>
    </xf>
    <xf numFmtId="0" fontId="2" fillId="0" borderId="2" xfId="0" applyFont="1" applyFill="1" applyBorder="1" applyAlignment="1">
      <alignment/>
    </xf>
    <xf numFmtId="0" fontId="2" fillId="0" borderId="3" xfId="0" applyFont="1" applyFill="1" applyBorder="1" applyAlignment="1">
      <alignment/>
    </xf>
    <xf numFmtId="0" fontId="0" fillId="0" borderId="2" xfId="0" applyFont="1" applyBorder="1"/>
    <xf numFmtId="0" fontId="0" fillId="0" borderId="3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0" fillId="0" borderId="4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2" fontId="4" fillId="2" borderId="9" xfId="0" applyNumberFormat="1" applyFont="1" applyFill="1" applyBorder="1" applyAlignment="1">
      <alignment horizontal="center" vertical="center" wrapText="1"/>
    </xf>
    <xf numFmtId="2" fontId="4" fillId="2" borderId="10" xfId="0" applyNumberFormat="1" applyFont="1" applyFill="1" applyBorder="1" applyAlignment="1">
      <alignment horizontal="center" vertical="center" wrapText="1"/>
    </xf>
    <xf numFmtId="0" fontId="0" fillId="0" borderId="5" xfId="0" applyFont="1" applyBorder="1"/>
    <xf numFmtId="0" fontId="0" fillId="0" borderId="6" xfId="0" applyFont="1" applyBorder="1"/>
    <xf numFmtId="0" fontId="4" fillId="2" borderId="7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49" fontId="4" fillId="2" borderId="10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top" wrapText="1"/>
    </xf>
    <xf numFmtId="0" fontId="12" fillId="0" borderId="1" xfId="0" applyFont="1" applyBorder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view="pageBreakPreview" zoomScale="130" zoomScaleSheetLayoutView="130" workbookViewId="0" topLeftCell="A34">
      <selection activeCell="E38" sqref="E38"/>
    </sheetView>
  </sheetViews>
  <sheetFormatPr defaultColWidth="9.140625" defaultRowHeight="15"/>
  <cols>
    <col min="1" max="1" width="3.57421875" style="10" customWidth="1" collapsed="1"/>
    <col min="2" max="6" width="9.140625" style="10" customWidth="1" collapsed="1"/>
    <col min="7" max="7" width="1.28515625" style="10" customWidth="1" collapsed="1"/>
    <col min="8" max="8" width="3.140625" style="10" customWidth="1" collapsed="1"/>
    <col min="9" max="10" width="9.140625" style="10" customWidth="1" collapsed="1"/>
    <col min="11" max="11" width="11.28125" style="10" customWidth="1" collapsed="1"/>
    <col min="12" max="12" width="6.57421875" style="10" customWidth="1" collapsed="1"/>
    <col min="13" max="13" width="10.140625" style="10" customWidth="1" collapsed="1"/>
    <col min="14" max="20" width="9.140625" style="10" customWidth="1" collapsed="1"/>
    <col min="21" max="16384" width="9.140625" style="10" customWidth="1" collapsed="1"/>
  </cols>
  <sheetData>
    <row r="1" spans="1:13" ht="12.75" customHeight="1">
      <c r="A1" s="11" t="s">
        <v>277</v>
      </c>
      <c r="B1" s="25"/>
      <c r="C1" s="25"/>
      <c r="D1" s="25"/>
      <c r="E1" s="27"/>
      <c r="F1" s="35" t="s">
        <v>276</v>
      </c>
      <c r="G1" s="25"/>
      <c r="H1" s="11" t="str">
        <f>A1</f>
        <v>УЗ Бобруйска городская поликлиника № 100</v>
      </c>
      <c r="I1" s="25"/>
      <c r="J1" s="25"/>
      <c r="K1" s="25"/>
      <c r="L1" s="27"/>
      <c r="M1" s="35" t="s">
        <v>276</v>
      </c>
    </row>
    <row r="2" spans="1:13" ht="12.75" customHeight="1">
      <c r="A2" s="1"/>
      <c r="B2" s="25"/>
      <c r="C2" s="25"/>
      <c r="D2" s="25"/>
      <c r="E2" s="27" t="s">
        <v>252</v>
      </c>
      <c r="F2" s="27"/>
      <c r="G2" s="25"/>
      <c r="H2" s="1"/>
      <c r="I2" s="25"/>
      <c r="J2" s="25"/>
      <c r="K2" s="25"/>
      <c r="L2" s="27" t="s">
        <v>252</v>
      </c>
      <c r="M2" s="27"/>
    </row>
    <row r="3" spans="1:13" ht="12.75" customHeight="1">
      <c r="A3" s="25"/>
      <c r="B3" s="25"/>
      <c r="C3" s="25"/>
      <c r="D3" s="1"/>
      <c r="E3" s="27" t="s">
        <v>251</v>
      </c>
      <c r="F3" s="27"/>
      <c r="G3" s="25"/>
      <c r="H3" s="25"/>
      <c r="I3" s="25"/>
      <c r="J3" s="25"/>
      <c r="K3" s="1"/>
      <c r="L3" s="27" t="s">
        <v>250</v>
      </c>
      <c r="M3" s="27"/>
    </row>
    <row r="4" spans="1:13" ht="12.75" customHeight="1">
      <c r="A4" s="25"/>
      <c r="B4" s="25" t="s">
        <v>249</v>
      </c>
      <c r="C4" s="25"/>
      <c r="D4" s="25"/>
      <c r="E4" s="25"/>
      <c r="F4" s="25"/>
      <c r="G4" s="25"/>
      <c r="H4" s="25"/>
      <c r="J4" s="25" t="s">
        <v>248</v>
      </c>
      <c r="K4" s="25"/>
      <c r="L4" s="25"/>
      <c r="M4" s="25"/>
    </row>
    <row r="5" spans="1:13" ht="12.75" customHeight="1">
      <c r="A5" s="2" t="s">
        <v>255</v>
      </c>
      <c r="B5" s="25"/>
      <c r="C5" s="2"/>
      <c r="D5" s="25"/>
      <c r="E5" s="25" t="str">
        <f>CONCATENATE("Отделение ",L55)</f>
        <v>Отделение ООВП №2</v>
      </c>
      <c r="F5" s="25"/>
      <c r="G5" s="25"/>
      <c r="H5" s="2" t="s">
        <v>255</v>
      </c>
      <c r="I5" s="25"/>
      <c r="J5" s="2"/>
      <c r="K5" s="25"/>
      <c r="L5" s="25" t="str">
        <f>CONCATENATE("Отделение ",L55)</f>
        <v>Отделение ООВП №2</v>
      </c>
      <c r="M5" s="25"/>
    </row>
    <row r="6" spans="1:13" ht="12.75" customHeight="1">
      <c r="A6" s="25" t="str">
        <f>CONCATENATE("1. Ф.И.О: "," ",C55," ",E55," ",F55," ")</f>
        <v>1. Ф.И.О:  Желнов Антон Олегович </v>
      </c>
      <c r="B6" s="25"/>
      <c r="C6" s="25"/>
      <c r="D6" s="25"/>
      <c r="E6" s="25"/>
      <c r="F6" s="25"/>
      <c r="G6" s="25"/>
      <c r="H6" s="25" t="str">
        <f>CONCATENATE("1. Ф.И.О: "," ",C55," ",E55," ",F55," ")</f>
        <v>1. Ф.И.О:  Желнов Антон Олегович </v>
      </c>
      <c r="I6" s="25"/>
      <c r="J6" s="25"/>
      <c r="K6" s="25"/>
      <c r="L6" s="25"/>
      <c r="M6" s="25"/>
    </row>
    <row r="7" spans="1:13" ht="12.75" customHeight="1">
      <c r="A7" s="25" t="str">
        <f>CONCATENATE("2. Число, месяц, год рождения: ",D56,".",E56,".",F56)</f>
        <v>2. Число, месяц, год рождения: 1.1.2000</v>
      </c>
      <c r="B7" s="25"/>
      <c r="C7" s="25"/>
      <c r="D7" s="25"/>
      <c r="E7" s="25"/>
      <c r="F7" s="25"/>
      <c r="G7" s="25"/>
      <c r="H7" s="25" t="str">
        <f>CONCATENATE("2. Число, месяц, год рождения: ",D56,".",E56,".",F56)</f>
        <v>2. Число, месяц, год рождения: 1.1.2000</v>
      </c>
      <c r="I7" s="25"/>
      <c r="J7" s="25"/>
      <c r="K7" s="25"/>
      <c r="L7" s="25"/>
      <c r="M7" s="25"/>
    </row>
    <row r="8" spans="1:13" ht="12.75" customHeight="1">
      <c r="A8" s="25" t="s">
        <v>247</v>
      </c>
      <c r="B8" s="25"/>
      <c r="C8" s="25"/>
      <c r="D8" s="25"/>
      <c r="E8" s="25"/>
      <c r="F8" s="25"/>
      <c r="G8" s="25"/>
      <c r="H8" s="25" t="s">
        <v>247</v>
      </c>
      <c r="I8" s="25"/>
      <c r="J8" s="25"/>
      <c r="K8" s="25"/>
      <c r="L8" s="25"/>
      <c r="M8" s="25"/>
    </row>
    <row r="9" spans="1:13" ht="12.75" customHeight="1">
      <c r="A9" s="25" t="str">
        <f>IF(VALUE(G57)=0,CONCATENATE("4. Адрес: ",C57,", дом ",E57),IF(F57="",CONCATENATE("4. Адрес: ",C57,", дом ",E57,F57,", квартира ",G57),CONCATENATE("4. Адрес:  ",C57,", дом ",E57,", корпус ",F57,", квартира ",G57)))</f>
        <v>4. Адрес: Лынькова, дом 75, квартира 103</v>
      </c>
      <c r="B9" s="25"/>
      <c r="C9" s="25"/>
      <c r="D9" s="25"/>
      <c r="E9" s="25"/>
      <c r="F9" s="25"/>
      <c r="G9" s="25"/>
      <c r="H9" s="25" t="str">
        <f>IF(VALUE(G57)=0,CONCATENATE("4. Адрес: ",C57,", дом ",E57),IF(F57="",CONCATENATE("4. Адрес: ",C57,", дом ",E57,F57,", квартира ",G57),CONCATENATE("4. Адрес:  ",C57,", дом ",E57,", корпус ",F57,", квартира ",G57)))</f>
        <v>4. Адрес: Лынькова, дом 75, квартира 103</v>
      </c>
      <c r="I9" s="25"/>
      <c r="J9" s="25"/>
      <c r="K9" s="25"/>
      <c r="L9" s="25"/>
      <c r="M9" s="25"/>
    </row>
    <row r="10" spans="1:13" ht="12.75" customHeight="1">
      <c r="A10" s="25" t="str">
        <f>CONCATENATE("5. Диагноз: ",TEXT(K54,0),)</f>
        <v>5. Диагноз: Обследование</v>
      </c>
      <c r="B10" s="25"/>
      <c r="C10" s="25"/>
      <c r="D10" s="25" t="str">
        <f>CONCATENATE("6. Направил: ",F54)</f>
        <v>6. Направил: Антон Желнов</v>
      </c>
      <c r="E10" s="25"/>
      <c r="F10" s="25"/>
      <c r="G10" s="25"/>
      <c r="H10" s="25" t="s">
        <v>253</v>
      </c>
      <c r="I10" s="25"/>
      <c r="J10" s="25"/>
      <c r="K10" s="25" t="str">
        <f>CONCATENATE("6. Направил: ",F54)</f>
        <v>6. Направил: Антон Желнов</v>
      </c>
      <c r="L10" s="25"/>
      <c r="M10" s="25"/>
    </row>
    <row r="11" spans="1:13" ht="12.75" customHeight="1">
      <c r="A11" s="25" t="s">
        <v>246</v>
      </c>
      <c r="B11" s="25"/>
      <c r="C11" s="25"/>
      <c r="D11" s="25"/>
      <c r="E11" s="25"/>
      <c r="F11" s="25"/>
      <c r="G11" s="25"/>
      <c r="H11" s="25" t="s">
        <v>246</v>
      </c>
      <c r="I11" s="25"/>
      <c r="J11" s="25"/>
      <c r="K11" s="25"/>
      <c r="L11" s="25"/>
      <c r="M11" s="25"/>
    </row>
    <row r="12" spans="1:13" ht="12.75" customHeight="1">
      <c r="A12" s="30" t="s">
        <v>194</v>
      </c>
      <c r="B12" s="51" t="s">
        <v>121</v>
      </c>
      <c r="C12" s="51"/>
      <c r="D12" s="30" t="s">
        <v>35</v>
      </c>
      <c r="E12" s="51" t="s">
        <v>36</v>
      </c>
      <c r="F12" s="51"/>
      <c r="G12" s="25"/>
      <c r="H12" s="30" t="s">
        <v>194</v>
      </c>
      <c r="I12" s="51" t="s">
        <v>121</v>
      </c>
      <c r="J12" s="51"/>
      <c r="K12" s="30" t="s">
        <v>35</v>
      </c>
      <c r="L12" s="51" t="s">
        <v>36</v>
      </c>
      <c r="M12" s="51"/>
    </row>
    <row r="13" spans="1:13" ht="12.75" customHeight="1">
      <c r="A13" s="31">
        <v>1</v>
      </c>
      <c r="B13" s="44" t="s">
        <v>245</v>
      </c>
      <c r="C13" s="44"/>
      <c r="D13" s="30" t="s">
        <v>244</v>
      </c>
      <c r="E13" s="44"/>
      <c r="F13" s="44"/>
      <c r="G13" s="25"/>
      <c r="H13" s="31">
        <v>1</v>
      </c>
      <c r="I13" s="45" t="s">
        <v>3</v>
      </c>
      <c r="J13" s="46"/>
      <c r="K13" s="30" t="s">
        <v>243</v>
      </c>
      <c r="L13" s="44"/>
      <c r="M13" s="44"/>
    </row>
    <row r="14" spans="1:13" ht="12.75" customHeight="1">
      <c r="A14" s="31">
        <v>2</v>
      </c>
      <c r="B14" s="44" t="s">
        <v>242</v>
      </c>
      <c r="C14" s="44"/>
      <c r="D14" s="30" t="s">
        <v>241</v>
      </c>
      <c r="E14" s="44"/>
      <c r="F14" s="44"/>
      <c r="G14" s="25"/>
      <c r="H14" s="31">
        <v>2</v>
      </c>
      <c r="I14" s="45" t="s">
        <v>4</v>
      </c>
      <c r="J14" s="46"/>
      <c r="K14" s="30" t="s">
        <v>240</v>
      </c>
      <c r="L14" s="44"/>
      <c r="M14" s="44"/>
    </row>
    <row r="15" spans="1:13" ht="12.75" customHeight="1">
      <c r="A15" s="31">
        <v>3</v>
      </c>
      <c r="B15" s="44" t="s">
        <v>239</v>
      </c>
      <c r="C15" s="44"/>
      <c r="D15" s="30" t="s">
        <v>238</v>
      </c>
      <c r="E15" s="44"/>
      <c r="F15" s="44"/>
      <c r="G15" s="25"/>
      <c r="H15" s="31">
        <v>3</v>
      </c>
      <c r="I15" s="45" t="s">
        <v>5</v>
      </c>
      <c r="J15" s="46"/>
      <c r="K15" s="30" t="s">
        <v>237</v>
      </c>
      <c r="L15" s="44"/>
      <c r="M15" s="44"/>
    </row>
    <row r="16" spans="1:13" ht="12.75" customHeight="1">
      <c r="A16" s="31">
        <v>4</v>
      </c>
      <c r="B16" s="52" t="s">
        <v>236</v>
      </c>
      <c r="C16" s="52"/>
      <c r="D16" s="26" t="s">
        <v>235</v>
      </c>
      <c r="E16" s="44"/>
      <c r="F16" s="44"/>
      <c r="G16" s="25"/>
      <c r="H16" s="31">
        <v>4</v>
      </c>
      <c r="I16" s="49" t="s">
        <v>234</v>
      </c>
      <c r="J16" s="50"/>
      <c r="K16" s="26" t="s">
        <v>233</v>
      </c>
      <c r="L16" s="44"/>
      <c r="M16" s="44"/>
    </row>
    <row r="17" spans="1:13" ht="12.75" customHeight="1">
      <c r="A17" s="31">
        <v>5</v>
      </c>
      <c r="B17" s="52" t="s">
        <v>232</v>
      </c>
      <c r="C17" s="52"/>
      <c r="D17" s="30" t="s">
        <v>231</v>
      </c>
      <c r="E17" s="44"/>
      <c r="F17" s="44"/>
      <c r="G17" s="25"/>
      <c r="H17" s="31">
        <v>5</v>
      </c>
      <c r="I17" s="47" t="s">
        <v>6</v>
      </c>
      <c r="J17" s="48"/>
      <c r="K17" s="30" t="s">
        <v>230</v>
      </c>
      <c r="L17" s="44"/>
      <c r="M17" s="44"/>
    </row>
    <row r="18" spans="1:13" ht="12.75" customHeight="1">
      <c r="A18" s="31">
        <v>6</v>
      </c>
      <c r="B18" s="52" t="s">
        <v>229</v>
      </c>
      <c r="C18" s="52"/>
      <c r="D18" s="26" t="s">
        <v>228</v>
      </c>
      <c r="E18" s="44"/>
      <c r="F18" s="44"/>
      <c r="G18" s="25"/>
      <c r="H18" s="31">
        <v>6</v>
      </c>
      <c r="I18" s="42" t="s">
        <v>7</v>
      </c>
      <c r="J18" s="43"/>
      <c r="K18" s="26" t="s">
        <v>200</v>
      </c>
      <c r="L18" s="44"/>
      <c r="M18" s="44"/>
    </row>
    <row r="19" spans="1:13" ht="12.75" customHeight="1">
      <c r="A19" s="31">
        <v>7</v>
      </c>
      <c r="B19" s="52" t="s">
        <v>227</v>
      </c>
      <c r="C19" s="52"/>
      <c r="D19" s="30" t="s">
        <v>226</v>
      </c>
      <c r="E19" s="44"/>
      <c r="F19" s="44"/>
      <c r="G19" s="25"/>
      <c r="H19" s="31">
        <v>7</v>
      </c>
      <c r="I19" s="42" t="s">
        <v>225</v>
      </c>
      <c r="J19" s="43"/>
      <c r="K19" s="30" t="s">
        <v>200</v>
      </c>
      <c r="L19" s="44"/>
      <c r="M19" s="44"/>
    </row>
    <row r="20" spans="1:13" ht="12.75" customHeight="1">
      <c r="A20" s="31">
        <v>8</v>
      </c>
      <c r="B20" s="52" t="s">
        <v>1</v>
      </c>
      <c r="C20" s="52"/>
      <c r="D20" s="26" t="s">
        <v>224</v>
      </c>
      <c r="E20" s="44"/>
      <c r="F20" s="44"/>
      <c r="G20" s="25"/>
      <c r="H20" s="31">
        <v>8</v>
      </c>
      <c r="I20" s="42" t="s">
        <v>223</v>
      </c>
      <c r="J20" s="43"/>
      <c r="K20" s="26" t="s">
        <v>200</v>
      </c>
      <c r="L20" s="44"/>
      <c r="M20" s="44"/>
    </row>
    <row r="21" spans="1:13" ht="12.75" customHeight="1">
      <c r="A21" s="31">
        <v>9</v>
      </c>
      <c r="B21" s="52" t="s">
        <v>222</v>
      </c>
      <c r="C21" s="52"/>
      <c r="D21" s="30"/>
      <c r="E21" s="44"/>
      <c r="F21" s="44"/>
      <c r="G21" s="25"/>
      <c r="H21" s="31">
        <v>9</v>
      </c>
      <c r="I21" s="42" t="s">
        <v>221</v>
      </c>
      <c r="J21" s="43"/>
      <c r="K21" s="30" t="s">
        <v>220</v>
      </c>
      <c r="L21" s="44"/>
      <c r="M21" s="44"/>
    </row>
    <row r="22" spans="1:13" ht="12.75" customHeight="1">
      <c r="A22" s="31"/>
      <c r="B22" s="52" t="s">
        <v>219</v>
      </c>
      <c r="C22" s="52"/>
      <c r="D22" s="26" t="s">
        <v>200</v>
      </c>
      <c r="E22" s="44"/>
      <c r="F22" s="44"/>
      <c r="G22" s="25"/>
      <c r="H22" s="31">
        <v>10</v>
      </c>
      <c r="I22" s="42" t="s">
        <v>218</v>
      </c>
      <c r="J22" s="43"/>
      <c r="K22" s="26" t="s">
        <v>217</v>
      </c>
      <c r="L22" s="44"/>
      <c r="M22" s="44"/>
    </row>
    <row r="23" spans="1:13" ht="12.75" customHeight="1">
      <c r="A23" s="31"/>
      <c r="B23" s="52" t="s">
        <v>216</v>
      </c>
      <c r="C23" s="52"/>
      <c r="D23" s="30" t="s">
        <v>200</v>
      </c>
      <c r="E23" s="44"/>
      <c r="F23" s="44"/>
      <c r="G23" s="25"/>
      <c r="H23" s="31">
        <v>11</v>
      </c>
      <c r="I23" s="42" t="s">
        <v>215</v>
      </c>
      <c r="J23" s="43"/>
      <c r="K23" s="30" t="s">
        <v>200</v>
      </c>
      <c r="L23" s="44"/>
      <c r="M23" s="44"/>
    </row>
    <row r="24" spans="1:13" ht="12.75" customHeight="1">
      <c r="A24" s="31"/>
      <c r="B24" s="52" t="s">
        <v>214</v>
      </c>
      <c r="C24" s="52"/>
      <c r="D24" s="26" t="s">
        <v>200</v>
      </c>
      <c r="E24" s="44"/>
      <c r="F24" s="44"/>
      <c r="G24" s="25"/>
      <c r="H24" s="31">
        <v>12</v>
      </c>
      <c r="I24" s="42" t="s">
        <v>213</v>
      </c>
      <c r="J24" s="43"/>
      <c r="K24" s="26" t="s">
        <v>200</v>
      </c>
      <c r="L24" s="44"/>
      <c r="M24" s="44"/>
    </row>
    <row r="25" spans="1:13" ht="12.75" customHeight="1">
      <c r="A25" s="31"/>
      <c r="B25" s="52" t="s">
        <v>212</v>
      </c>
      <c r="C25" s="52"/>
      <c r="D25" s="26" t="s">
        <v>211</v>
      </c>
      <c r="E25" s="44"/>
      <c r="F25" s="44"/>
      <c r="G25" s="25"/>
      <c r="H25" s="31">
        <v>13</v>
      </c>
      <c r="I25" s="42" t="s">
        <v>0</v>
      </c>
      <c r="J25" s="43"/>
      <c r="K25" s="26" t="s">
        <v>210</v>
      </c>
      <c r="L25" s="44"/>
      <c r="M25" s="44"/>
    </row>
    <row r="26" spans="1:13" ht="12.75" customHeight="1">
      <c r="A26" s="31"/>
      <c r="B26" s="52" t="s">
        <v>209</v>
      </c>
      <c r="C26" s="52"/>
      <c r="D26" s="26" t="s">
        <v>208</v>
      </c>
      <c r="E26" s="44"/>
      <c r="F26" s="44"/>
      <c r="G26" s="25"/>
      <c r="H26" s="31">
        <v>14</v>
      </c>
      <c r="I26" s="42" t="s">
        <v>8</v>
      </c>
      <c r="J26" s="43"/>
      <c r="K26" s="26" t="s">
        <v>207</v>
      </c>
      <c r="L26" s="44"/>
      <c r="M26" s="44"/>
    </row>
    <row r="27" spans="1:13" ht="12.75" customHeight="1">
      <c r="A27" s="31">
        <v>10</v>
      </c>
      <c r="B27" s="52" t="s">
        <v>206</v>
      </c>
      <c r="C27" s="52"/>
      <c r="D27" s="26" t="s">
        <v>205</v>
      </c>
      <c r="E27" s="44"/>
      <c r="F27" s="44"/>
      <c r="G27" s="25"/>
      <c r="H27" s="31">
        <v>15</v>
      </c>
      <c r="I27" s="42" t="s">
        <v>204</v>
      </c>
      <c r="J27" s="43"/>
      <c r="K27" s="26" t="s">
        <v>200</v>
      </c>
      <c r="L27" s="44"/>
      <c r="M27" s="44"/>
    </row>
    <row r="28" spans="1:13" ht="12.75" customHeight="1">
      <c r="A28" s="31">
        <v>11</v>
      </c>
      <c r="B28" s="52" t="s">
        <v>203</v>
      </c>
      <c r="C28" s="52"/>
      <c r="D28" s="26" t="s">
        <v>202</v>
      </c>
      <c r="E28" s="44"/>
      <c r="F28" s="44"/>
      <c r="G28" s="25"/>
      <c r="H28" s="31">
        <v>16</v>
      </c>
      <c r="I28" s="42" t="s">
        <v>9</v>
      </c>
      <c r="J28" s="43"/>
      <c r="K28" s="26" t="s">
        <v>200</v>
      </c>
      <c r="L28" s="44"/>
      <c r="M28" s="44"/>
    </row>
    <row r="29" spans="1:13" ht="12.75" customHeight="1">
      <c r="A29" s="31">
        <v>12</v>
      </c>
      <c r="B29" s="52" t="s">
        <v>2</v>
      </c>
      <c r="C29" s="52"/>
      <c r="D29" s="26" t="s">
        <v>201</v>
      </c>
      <c r="E29" s="44"/>
      <c r="F29" s="44"/>
      <c r="G29" s="25"/>
      <c r="H29" s="31">
        <v>17</v>
      </c>
      <c r="I29" s="42" t="s">
        <v>10</v>
      </c>
      <c r="J29" s="43"/>
      <c r="K29" s="26" t="s">
        <v>200</v>
      </c>
      <c r="L29" s="44"/>
      <c r="M29" s="44"/>
    </row>
    <row r="30" spans="1:13" ht="12.75" customHeight="1">
      <c r="A30" s="2" t="s">
        <v>199</v>
      </c>
      <c r="B30" s="25"/>
      <c r="C30" s="25"/>
      <c r="D30" s="25"/>
      <c r="E30" s="25"/>
      <c r="F30" s="25"/>
      <c r="G30" s="25"/>
      <c r="H30" s="2" t="s">
        <v>260</v>
      </c>
      <c r="I30" s="25"/>
      <c r="J30" s="25"/>
      <c r="K30" s="25"/>
      <c r="L30" s="25"/>
      <c r="M30" s="25"/>
    </row>
    <row r="31" spans="1:13" ht="12.75" customHeight="1">
      <c r="A31" s="25" t="s">
        <v>198</v>
      </c>
      <c r="B31" s="25"/>
      <c r="C31" s="25"/>
      <c r="D31" s="25"/>
      <c r="E31" s="25"/>
      <c r="F31" s="25"/>
      <c r="G31" s="25"/>
      <c r="H31" s="25" t="s">
        <v>198</v>
      </c>
      <c r="I31" s="25"/>
      <c r="J31" s="25"/>
      <c r="K31" s="25"/>
      <c r="L31" s="25"/>
      <c r="M31" s="25"/>
    </row>
    <row r="32" spans="1:13" ht="12.75" customHeight="1">
      <c r="A32" s="25" t="s">
        <v>197</v>
      </c>
      <c r="B32" s="25"/>
      <c r="C32" s="25"/>
      <c r="D32" s="25"/>
      <c r="E32" s="25"/>
      <c r="F32" s="25"/>
      <c r="G32" s="25"/>
      <c r="H32" s="25" t="s">
        <v>197</v>
      </c>
      <c r="I32" s="25"/>
      <c r="J32" s="25"/>
      <c r="K32" s="25"/>
      <c r="L32" s="25"/>
      <c r="M32" s="25"/>
    </row>
    <row r="33" spans="1:13" ht="12.75" customHeight="1">
      <c r="A33" s="3" t="s">
        <v>196</v>
      </c>
      <c r="D33" s="25"/>
      <c r="E33" s="25"/>
      <c r="F33" s="25"/>
      <c r="G33" s="25"/>
      <c r="H33" s="3" t="s">
        <v>261</v>
      </c>
      <c r="K33" s="25"/>
      <c r="L33" s="25"/>
      <c r="M33" s="25"/>
    </row>
    <row r="34" spans="7:12" ht="12.75" customHeight="1">
      <c r="G34" s="25"/>
      <c r="H34" s="25"/>
      <c r="I34" s="25"/>
      <c r="J34" s="25"/>
      <c r="K34" s="25"/>
      <c r="L34" s="25"/>
    </row>
    <row r="35" spans="1:12" ht="12.75" customHeight="1">
      <c r="A35" s="1" t="str">
        <f>A1</f>
        <v>УЗ Бобруйска городская поликлиника № 100</v>
      </c>
      <c r="F35" s="25"/>
      <c r="G35" s="25"/>
      <c r="H35" s="25"/>
      <c r="I35" s="25"/>
      <c r="J35" s="34" t="s">
        <v>275</v>
      </c>
      <c r="K35" s="25"/>
      <c r="L35" s="25"/>
    </row>
    <row r="36" spans="1:12" ht="15">
      <c r="A36" s="1" t="s">
        <v>11</v>
      </c>
      <c r="F36" s="25"/>
      <c r="G36" s="25"/>
      <c r="H36" s="1" t="s">
        <v>12</v>
      </c>
      <c r="I36" s="25"/>
      <c r="J36" s="25"/>
      <c r="K36" s="25"/>
      <c r="L36" s="25"/>
    </row>
    <row r="37" spans="1:12" ht="15">
      <c r="A37" s="1" t="s">
        <v>13</v>
      </c>
      <c r="F37" s="25"/>
      <c r="G37" s="25"/>
      <c r="H37" s="25"/>
      <c r="I37" s="25"/>
      <c r="J37" s="25"/>
      <c r="K37" s="25"/>
      <c r="L37" s="25"/>
    </row>
    <row r="38" spans="1:12" ht="15">
      <c r="A38" s="2" t="s">
        <v>14</v>
      </c>
      <c r="E38" s="2" t="str">
        <f>CONCATENATE("Отделение ",L55)</f>
        <v>Отделение ООВП №2</v>
      </c>
      <c r="G38" s="25"/>
      <c r="H38" s="25"/>
      <c r="I38" s="25"/>
      <c r="J38" s="25"/>
      <c r="K38" s="25"/>
      <c r="L38" s="25"/>
    </row>
    <row r="39" spans="1:7" ht="15">
      <c r="A39" s="2" t="str">
        <f>CONCATENATE("1. Ф.И.О: "," ",C55," ",E55," ",F55," ")</f>
        <v>1. Ф.И.О:  Желнов Антон Олегович </v>
      </c>
      <c r="G39" s="17"/>
    </row>
    <row r="40" ht="15">
      <c r="A40" s="2" t="str">
        <f>CONCATENATE("2. Число, месяц, год рождения: ",D56,".",E56,".",F56,"        3. Пол: мужской, женский(нужное подчеркнуть)")</f>
        <v>2. Число, месяц, год рождения: 1.1.2000        3. Пол: мужской, женский(нужное подчеркнуть)</v>
      </c>
    </row>
    <row r="41" ht="15">
      <c r="A41" s="2" t="s">
        <v>23</v>
      </c>
    </row>
    <row r="42" ht="15">
      <c r="A42" s="25" t="str">
        <f>IF(VALUE(G57)=0,CONCATENATE("проспект/улица/ переулок/проезд ",C57,", дом ",E57),IF(F57="",CONCATENATE("проспект/улица/ переулок/проезд ",C57," дом ",E57,F57," квартира ",G57),CONCATENATE("Адрес: улица ",C57," дом ",E57," корпус ",F57," квартира ",G57)))</f>
        <v>проспект/улица/ переулок/проезд Лынькова дом 75 квартира 103</v>
      </c>
    </row>
    <row r="43" ht="15">
      <c r="A43" s="2" t="str">
        <f>CONCATENATE("5. Диагноз: ",TEXT(K54,0),)</f>
        <v>5. Диагноз: Обследование</v>
      </c>
    </row>
    <row r="44" ht="15">
      <c r="A44" s="4" t="str">
        <f>CONCATENATE("6. Направил: ",C54," ",F54)</f>
        <v>6. Направил: !Помощник врача! Антон Желнов</v>
      </c>
    </row>
    <row r="45" ht="15">
      <c r="A45" s="2" t="s">
        <v>195</v>
      </c>
    </row>
    <row r="46" spans="1:9" ht="33" customHeight="1">
      <c r="A46" s="8" t="s">
        <v>194</v>
      </c>
      <c r="B46" s="39" t="s">
        <v>15</v>
      </c>
      <c r="C46" s="39"/>
      <c r="D46" s="39" t="s">
        <v>193</v>
      </c>
      <c r="E46" s="39"/>
      <c r="F46" s="39" t="s">
        <v>16</v>
      </c>
      <c r="G46" s="39"/>
      <c r="H46" s="39"/>
      <c r="I46" s="39"/>
    </row>
    <row r="47" spans="1:9" ht="15" customHeight="1">
      <c r="A47" s="8">
        <v>1</v>
      </c>
      <c r="B47" s="39" t="s">
        <v>7</v>
      </c>
      <c r="C47" s="39"/>
      <c r="D47" s="40" t="s">
        <v>17</v>
      </c>
      <c r="E47" s="40"/>
      <c r="F47" s="41"/>
      <c r="G47" s="41"/>
      <c r="H47" s="41"/>
      <c r="I47" s="41"/>
    </row>
    <row r="48" spans="1:9" ht="15" customHeight="1">
      <c r="A48" s="8">
        <v>2</v>
      </c>
      <c r="B48" s="39" t="s">
        <v>18</v>
      </c>
      <c r="C48" s="39"/>
      <c r="D48" s="40" t="s">
        <v>19</v>
      </c>
      <c r="E48" s="40"/>
      <c r="F48" s="41"/>
      <c r="G48" s="41"/>
      <c r="H48" s="41"/>
      <c r="I48" s="41"/>
    </row>
    <row r="49" ht="15">
      <c r="A49" s="2" t="s">
        <v>20</v>
      </c>
    </row>
    <row r="50" ht="15">
      <c r="A50" s="2" t="s">
        <v>21</v>
      </c>
    </row>
    <row r="51" ht="15">
      <c r="A51" s="3" t="s">
        <v>22</v>
      </c>
    </row>
    <row r="53" spans="3:13" ht="15">
      <c r="C53" s="7" t="s">
        <v>25</v>
      </c>
      <c r="F53" s="7" t="s">
        <v>32</v>
      </c>
      <c r="G53" s="54">
        <v>238</v>
      </c>
      <c r="H53" s="54"/>
      <c r="I53" s="54"/>
      <c r="J53" s="9" t="s">
        <v>26</v>
      </c>
      <c r="K53" s="55">
        <v>3007210900</v>
      </c>
      <c r="L53" s="55"/>
      <c r="M53" s="55"/>
    </row>
    <row r="54" spans="3:13" ht="15">
      <c r="C54" s="6" t="s">
        <v>27</v>
      </c>
      <c r="F54" s="5" t="s">
        <v>258</v>
      </c>
      <c r="J54" s="8" t="s">
        <v>30</v>
      </c>
      <c r="K54" s="37" t="s">
        <v>259</v>
      </c>
      <c r="L54" s="53"/>
      <c r="M54" s="38"/>
    </row>
    <row r="55" spans="1:13" ht="15">
      <c r="A55" s="8" t="s">
        <v>28</v>
      </c>
      <c r="B55" s="8"/>
      <c r="C55" s="37" t="s">
        <v>281</v>
      </c>
      <c r="D55" s="38"/>
      <c r="E55" s="29" t="s">
        <v>282</v>
      </c>
      <c r="F55" s="37" t="s">
        <v>283</v>
      </c>
      <c r="G55" s="53"/>
      <c r="H55" s="53"/>
      <c r="I55" s="38"/>
      <c r="K55" s="8" t="s">
        <v>254</v>
      </c>
      <c r="L55" s="56" t="s">
        <v>257</v>
      </c>
      <c r="M55" s="56"/>
    </row>
    <row r="56" spans="1:9" ht="15">
      <c r="A56" s="8" t="s">
        <v>31</v>
      </c>
      <c r="B56" s="8"/>
      <c r="C56" s="8"/>
      <c r="D56" s="29" t="s">
        <v>280</v>
      </c>
      <c r="E56" s="28" t="s">
        <v>280</v>
      </c>
      <c r="F56" s="29" t="s">
        <v>278</v>
      </c>
      <c r="G56" s="32"/>
      <c r="H56" s="32"/>
      <c r="I56" s="32"/>
    </row>
    <row r="57" spans="1:9" ht="15">
      <c r="A57" s="8" t="s">
        <v>29</v>
      </c>
      <c r="B57" s="8"/>
      <c r="C57" s="37" t="s">
        <v>279</v>
      </c>
      <c r="D57" s="38"/>
      <c r="E57" s="28" t="s">
        <v>284</v>
      </c>
      <c r="F57" s="29" t="s">
        <v>272</v>
      </c>
      <c r="G57" s="37" t="s">
        <v>285</v>
      </c>
      <c r="H57" s="53"/>
      <c r="I57" s="38"/>
    </row>
  </sheetData>
  <mergeCells count="89">
    <mergeCell ref="G57:I57"/>
    <mergeCell ref="K54:M54"/>
    <mergeCell ref="G53:I53"/>
    <mergeCell ref="K53:M53"/>
    <mergeCell ref="F55:I55"/>
    <mergeCell ref="L55:M55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I12:J12"/>
    <mergeCell ref="L12:M12"/>
    <mergeCell ref="I13:J13"/>
    <mergeCell ref="L13:M13"/>
    <mergeCell ref="I14:J14"/>
    <mergeCell ref="L14:M14"/>
    <mergeCell ref="I15:J15"/>
    <mergeCell ref="L15:M15"/>
    <mergeCell ref="I17:J17"/>
    <mergeCell ref="L16:M16"/>
    <mergeCell ref="L17:M17"/>
    <mergeCell ref="I16:J16"/>
    <mergeCell ref="I18:J18"/>
    <mergeCell ref="L18:M18"/>
    <mergeCell ref="I19:J19"/>
    <mergeCell ref="L19:M19"/>
    <mergeCell ref="I20:J20"/>
    <mergeCell ref="L20:M20"/>
    <mergeCell ref="I21:J21"/>
    <mergeCell ref="L21:M21"/>
    <mergeCell ref="I22:J22"/>
    <mergeCell ref="L22:M22"/>
    <mergeCell ref="I23:J23"/>
    <mergeCell ref="L23:M23"/>
    <mergeCell ref="I24:J24"/>
    <mergeCell ref="L24:M24"/>
    <mergeCell ref="I25:J25"/>
    <mergeCell ref="L25:M25"/>
    <mergeCell ref="I26:J26"/>
    <mergeCell ref="L26:M26"/>
    <mergeCell ref="F46:I46"/>
    <mergeCell ref="F47:I47"/>
    <mergeCell ref="F48:I48"/>
    <mergeCell ref="I27:J27"/>
    <mergeCell ref="L27:M27"/>
    <mergeCell ref="I28:J28"/>
    <mergeCell ref="L28:M28"/>
    <mergeCell ref="I29:J29"/>
    <mergeCell ref="L29:M29"/>
    <mergeCell ref="C57:D57"/>
    <mergeCell ref="B46:C46"/>
    <mergeCell ref="B47:C47"/>
    <mergeCell ref="B48:C48"/>
    <mergeCell ref="D46:E46"/>
    <mergeCell ref="C55:D55"/>
    <mergeCell ref="D47:E47"/>
    <mergeCell ref="D48:E48"/>
  </mergeCells>
  <printOptions/>
  <pageMargins left="0.196850393700787" right="0.118110236220472" top="0.15748031496063" bottom="0.748031496062992" header="0.31496062992126" footer="0.31496062992126"/>
  <pageSetup horizontalDpi="600" verticalDpi="600" orientation="portrait" paperSize="9" scale="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view="pageBreakPreview" zoomScaleSheetLayoutView="100" workbookViewId="0" topLeftCell="A1">
      <selection activeCell="E38" sqref="E38"/>
    </sheetView>
  </sheetViews>
  <sheetFormatPr defaultColWidth="9.140625" defaultRowHeight="15"/>
  <cols>
    <col min="1" max="1" width="10.421875" style="10" bestFit="1" customWidth="1" collapsed="1"/>
    <col min="2" max="2" width="21.00390625" style="10" customWidth="1" collapsed="1"/>
    <col min="3" max="9" width="9.140625" style="10" customWidth="1" collapsed="1"/>
    <col min="10" max="16384" width="9.140625" style="10" customWidth="1" collapsed="1"/>
  </cols>
  <sheetData>
    <row r="1" spans="1:15" ht="11.85" customHeight="1">
      <c r="A1" s="11" t="s">
        <v>273</v>
      </c>
      <c r="F1" s="35" t="s">
        <v>275</v>
      </c>
      <c r="H1" s="11" t="str">
        <f>Лист1!H1</f>
        <v>УЗ Бобруйска городская поликлиника № 100</v>
      </c>
      <c r="O1" s="34" t="s">
        <v>275</v>
      </c>
    </row>
    <row r="2" spans="1:13" ht="11.85" customHeight="1">
      <c r="A2" s="1" t="s">
        <v>11</v>
      </c>
      <c r="D2" s="1" t="s">
        <v>12</v>
      </c>
      <c r="F2" s="6"/>
      <c r="H2" s="1" t="s">
        <v>11</v>
      </c>
      <c r="I2" s="16"/>
      <c r="M2" s="10" t="s">
        <v>185</v>
      </c>
    </row>
    <row r="3" spans="1:9" ht="11.85" customHeight="1">
      <c r="A3" s="1"/>
      <c r="I3" s="16" t="s">
        <v>120</v>
      </c>
    </row>
    <row r="4" spans="1:15" ht="11.85" customHeight="1">
      <c r="A4" s="1" t="s">
        <v>33</v>
      </c>
      <c r="H4" s="58" t="s">
        <v>186</v>
      </c>
      <c r="I4" s="58"/>
      <c r="J4" s="58"/>
      <c r="K4" s="58"/>
      <c r="L4" s="58"/>
      <c r="M4" s="58"/>
      <c r="N4" s="58"/>
      <c r="O4" s="58"/>
    </row>
    <row r="5" spans="1:11" ht="15" customHeight="1">
      <c r="A5" s="2" t="s">
        <v>14</v>
      </c>
      <c r="C5" s="2" t="str">
        <f>CONCATENATE("Отделение ",Лист1!L55)</f>
        <v>Отделение ООВП №2</v>
      </c>
      <c r="H5" s="2" t="s">
        <v>14</v>
      </c>
      <c r="K5" s="2" t="str">
        <f>CONCATENATE("Отделение ",Лист1!L55)</f>
        <v>Отделение ООВП №2</v>
      </c>
    </row>
    <row r="6" spans="1:8" ht="11.85" customHeight="1">
      <c r="A6" s="2" t="str">
        <f>CONCATENATE("1. Ф.И.О. пациента: ",Лист1!C55," ",Лист1!E55," ",Лист1!F55," ")</f>
        <v>1. Ф.И.О. пациента: Желнов Антон Олегович </v>
      </c>
      <c r="H6" s="2" t="str">
        <f>CONCATENATE("1. Ф.И.О. пациента: ",Лист1!C55," ",Лист1!E55," ",Лист1!F55," ")</f>
        <v>1. Ф.И.О. пациента: Желнов Антон Олегович </v>
      </c>
    </row>
    <row r="7" spans="1:8" ht="11.85" customHeight="1">
      <c r="A7" s="2" t="str">
        <f>CONCATENATE("2. Число, месяц, год рождения: ",Лист1!D56,".",Лист1!E56,".",Лист1!F56)</f>
        <v>2. Число, месяц, год рождения: 1.1.2000</v>
      </c>
      <c r="G7" s="6"/>
      <c r="H7" s="2" t="str">
        <f>CONCATENATE("2. Число, месяц, год рождения: ",Лист1!D56,".",Лист1!E56,".",Лист1!F56)</f>
        <v>2. Число, месяц, год рождения: 1.1.2000</v>
      </c>
    </row>
    <row r="8" spans="1:8" ht="11.85" customHeight="1">
      <c r="A8" s="2" t="str">
        <f>IF(VALUE(Лист1!G57)=0,CONCATENATE("4. Адрес: ",Лист1!C57,", дом ",Лист1!E57),IF(Лист1!F57="",CONCATENATE("4. Адрес: ",Лист1!C57,", дом ",Лист1!E57,Лист1!F57,", квартира ",Лист1!G57),CONCATENATE("4. Адрес:  ",Лист1!C57,", дом ",Лист1!E57,", корпус ",Лист1!F57,", квартира ",Лист1!G57)))</f>
        <v>4. Адрес: Лынькова, дом 75, квартира 103</v>
      </c>
      <c r="H8" s="2" t="str">
        <f>IF(VALUE(Лист1!G57)=0,CONCATENATE("4. Адрес: ",Лист1!C57,", дом ",Лист1!E57),IF(Лист1!F57="",CONCATENATE("4. Адрес: ",Лист1!C57,", дом ",Лист1!E57,Лист1!F57,", квартира ",Лист1!G57),CONCATENATE("4. Адрес:  ",Лист1!C57,", дом ",Лист1!E57,", корпус ",Лист1!F57,", квартира ",Лист1!G57)))</f>
        <v>4. Адрес: Лынькова, дом 75, квартира 103</v>
      </c>
    </row>
    <row r="9" spans="1:8" ht="11.85" customHeight="1">
      <c r="A9" s="2" t="str">
        <f>CONCATENATE("5. Диагноз: ",TEXT(Лист1!K54,0))</f>
        <v>5. Диагноз: Обследование</v>
      </c>
      <c r="H9" s="2" t="str">
        <f>CONCATENATE("5. Диагноз: ",TEXT(Лист1!K54,0))</f>
        <v>5. Диагноз: Обследование</v>
      </c>
    </row>
    <row r="10" spans="1:8" ht="11.85" customHeight="1">
      <c r="A10" s="2" t="s">
        <v>24</v>
      </c>
      <c r="H10" s="2" t="s">
        <v>188</v>
      </c>
    </row>
    <row r="11" spans="1:5" ht="11.85" customHeight="1">
      <c r="A11" s="57" t="s">
        <v>34</v>
      </c>
      <c r="B11" s="57"/>
      <c r="C11" s="57"/>
      <c r="D11" s="12" t="s">
        <v>35</v>
      </c>
      <c r="E11" s="12" t="s">
        <v>36</v>
      </c>
    </row>
    <row r="12" spans="1:14" ht="11.85" customHeight="1">
      <c r="A12" s="13">
        <v>1</v>
      </c>
      <c r="B12" s="13" t="s">
        <v>7</v>
      </c>
      <c r="C12" s="13" t="s">
        <v>37</v>
      </c>
      <c r="D12" s="13" t="s">
        <v>38</v>
      </c>
      <c r="E12" s="13"/>
      <c r="H12" s="70" t="s">
        <v>121</v>
      </c>
      <c r="I12" s="71"/>
      <c r="J12" s="72"/>
      <c r="K12" s="70" t="s">
        <v>35</v>
      </c>
      <c r="L12" s="72"/>
      <c r="M12" s="70" t="s">
        <v>36</v>
      </c>
      <c r="N12" s="72"/>
    </row>
    <row r="13" spans="1:14" ht="11.85" customHeight="1">
      <c r="A13" s="13">
        <v>2</v>
      </c>
      <c r="B13" s="13" t="s">
        <v>39</v>
      </c>
      <c r="C13" s="13" t="s">
        <v>40</v>
      </c>
      <c r="D13" s="13" t="s">
        <v>41</v>
      </c>
      <c r="E13" s="13"/>
      <c r="H13" s="68" t="s">
        <v>262</v>
      </c>
      <c r="I13" s="85"/>
      <c r="J13" s="69"/>
      <c r="K13" s="77"/>
      <c r="L13" s="78"/>
      <c r="M13" s="68"/>
      <c r="N13" s="69"/>
    </row>
    <row r="14" spans="1:14" ht="11.85" customHeight="1">
      <c r="A14" s="13">
        <v>3</v>
      </c>
      <c r="B14" s="13" t="s">
        <v>42</v>
      </c>
      <c r="C14" s="13" t="s">
        <v>40</v>
      </c>
      <c r="D14" s="13" t="s">
        <v>43</v>
      </c>
      <c r="E14" s="13"/>
      <c r="H14" s="79" t="s">
        <v>263</v>
      </c>
      <c r="I14" s="80"/>
      <c r="J14" s="81"/>
      <c r="K14" s="73" t="s">
        <v>180</v>
      </c>
      <c r="L14" s="74"/>
      <c r="M14" s="79"/>
      <c r="N14" s="81"/>
    </row>
    <row r="15" spans="1:14" ht="11.85" customHeight="1">
      <c r="A15" s="13">
        <v>4</v>
      </c>
      <c r="B15" s="13" t="s">
        <v>44</v>
      </c>
      <c r="C15" s="13" t="s">
        <v>40</v>
      </c>
      <c r="D15" s="13" t="s">
        <v>45</v>
      </c>
      <c r="E15" s="13"/>
      <c r="H15" s="82"/>
      <c r="I15" s="83"/>
      <c r="J15" s="84"/>
      <c r="K15" s="75"/>
      <c r="L15" s="76"/>
      <c r="M15" s="82"/>
      <c r="N15" s="84"/>
    </row>
    <row r="16" spans="1:14" ht="11.85" customHeight="1">
      <c r="A16" s="13">
        <v>5</v>
      </c>
      <c r="B16" s="13" t="s">
        <v>46</v>
      </c>
      <c r="C16" s="13" t="s">
        <v>40</v>
      </c>
      <c r="D16" s="13" t="s">
        <v>47</v>
      </c>
      <c r="E16" s="13"/>
      <c r="H16" s="68" t="s">
        <v>264</v>
      </c>
      <c r="I16" s="85"/>
      <c r="J16" s="69"/>
      <c r="K16" s="77"/>
      <c r="L16" s="78"/>
      <c r="M16" s="68"/>
      <c r="N16" s="69"/>
    </row>
    <row r="17" spans="1:14" ht="11.85" customHeight="1">
      <c r="A17" s="13">
        <v>6</v>
      </c>
      <c r="B17" s="13" t="s">
        <v>48</v>
      </c>
      <c r="C17" s="13" t="s">
        <v>40</v>
      </c>
      <c r="D17" s="13" t="s">
        <v>49</v>
      </c>
      <c r="E17" s="13"/>
      <c r="H17" s="79" t="s">
        <v>265</v>
      </c>
      <c r="I17" s="80"/>
      <c r="J17" s="81"/>
      <c r="K17" s="73" t="s">
        <v>181</v>
      </c>
      <c r="L17" s="74"/>
      <c r="M17" s="79"/>
      <c r="N17" s="81"/>
    </row>
    <row r="18" spans="1:14" ht="11.85" customHeight="1">
      <c r="A18" s="13">
        <v>7</v>
      </c>
      <c r="B18" s="13" t="s">
        <v>50</v>
      </c>
      <c r="C18" s="13" t="s">
        <v>51</v>
      </c>
      <c r="D18" s="13" t="s">
        <v>52</v>
      </c>
      <c r="E18" s="13"/>
      <c r="H18" s="82"/>
      <c r="I18" s="83"/>
      <c r="J18" s="84"/>
      <c r="K18" s="75"/>
      <c r="L18" s="76"/>
      <c r="M18" s="82"/>
      <c r="N18" s="84"/>
    </row>
    <row r="19" spans="1:14" ht="11.85" customHeight="1">
      <c r="A19" s="13">
        <v>8</v>
      </c>
      <c r="B19" s="13" t="s">
        <v>53</v>
      </c>
      <c r="C19" s="13" t="s">
        <v>51</v>
      </c>
      <c r="D19" s="13" t="s">
        <v>54</v>
      </c>
      <c r="E19" s="13"/>
      <c r="H19" s="68"/>
      <c r="I19" s="85"/>
      <c r="J19" s="69"/>
      <c r="K19" s="77"/>
      <c r="L19" s="78"/>
      <c r="M19" s="68"/>
      <c r="N19" s="69"/>
    </row>
    <row r="20" spans="1:14" ht="11.85" customHeight="1">
      <c r="A20" s="13">
        <v>9</v>
      </c>
      <c r="B20" s="13" t="s">
        <v>55</v>
      </c>
      <c r="C20" s="13" t="s">
        <v>56</v>
      </c>
      <c r="D20" s="14" t="s">
        <v>57</v>
      </c>
      <c r="E20" s="13"/>
      <c r="H20" s="79" t="s">
        <v>175</v>
      </c>
      <c r="I20" s="80"/>
      <c r="J20" s="81"/>
      <c r="K20" s="86" t="s">
        <v>182</v>
      </c>
      <c r="L20" s="87"/>
      <c r="M20" s="79"/>
      <c r="N20" s="81"/>
    </row>
    <row r="21" spans="1:14" ht="11.85" customHeight="1">
      <c r="A21" s="13">
        <v>10</v>
      </c>
      <c r="B21" s="13" t="s">
        <v>58</v>
      </c>
      <c r="C21" s="13" t="s">
        <v>59</v>
      </c>
      <c r="D21" s="13" t="s">
        <v>60</v>
      </c>
      <c r="E21" s="13"/>
      <c r="H21" s="82"/>
      <c r="I21" s="83"/>
      <c r="J21" s="84"/>
      <c r="K21" s="88"/>
      <c r="L21" s="89"/>
      <c r="M21" s="82"/>
      <c r="N21" s="84"/>
    </row>
    <row r="22" spans="1:14" ht="11.85" customHeight="1">
      <c r="A22" s="13">
        <v>11</v>
      </c>
      <c r="B22" s="13" t="s">
        <v>61</v>
      </c>
      <c r="C22" s="13" t="s">
        <v>62</v>
      </c>
      <c r="D22" s="13" t="s">
        <v>63</v>
      </c>
      <c r="E22" s="13"/>
      <c r="H22" s="68" t="s">
        <v>266</v>
      </c>
      <c r="I22" s="85"/>
      <c r="J22" s="69"/>
      <c r="K22" s="77"/>
      <c r="L22" s="78"/>
      <c r="M22" s="68"/>
      <c r="N22" s="69"/>
    </row>
    <row r="23" spans="1:14" ht="11.85" customHeight="1">
      <c r="A23" s="13">
        <v>12</v>
      </c>
      <c r="B23" s="13" t="s">
        <v>64</v>
      </c>
      <c r="C23" s="13" t="s">
        <v>65</v>
      </c>
      <c r="D23" s="13" t="s">
        <v>66</v>
      </c>
      <c r="E23" s="13"/>
      <c r="H23" s="79" t="s">
        <v>267</v>
      </c>
      <c r="I23" s="80"/>
      <c r="J23" s="81"/>
      <c r="K23" s="73" t="s">
        <v>181</v>
      </c>
      <c r="L23" s="74"/>
      <c r="M23" s="79"/>
      <c r="N23" s="81"/>
    </row>
    <row r="24" spans="1:14" ht="11.85" customHeight="1">
      <c r="A24" s="13">
        <v>13</v>
      </c>
      <c r="B24" s="13" t="s">
        <v>67</v>
      </c>
      <c r="C24" s="13" t="s">
        <v>68</v>
      </c>
      <c r="D24" s="13" t="s">
        <v>69</v>
      </c>
      <c r="E24" s="13"/>
      <c r="H24" s="82"/>
      <c r="I24" s="83"/>
      <c r="J24" s="84"/>
      <c r="K24" s="75"/>
      <c r="L24" s="76"/>
      <c r="M24" s="82"/>
      <c r="N24" s="84"/>
    </row>
    <row r="25" spans="1:14" ht="11.85" customHeight="1">
      <c r="A25" s="13">
        <v>14</v>
      </c>
      <c r="B25" s="13" t="s">
        <v>70</v>
      </c>
      <c r="C25" s="13" t="s">
        <v>51</v>
      </c>
      <c r="D25" s="13" t="s">
        <v>71</v>
      </c>
      <c r="E25" s="13"/>
      <c r="H25" s="68"/>
      <c r="I25" s="85"/>
      <c r="J25" s="69"/>
      <c r="K25" s="77"/>
      <c r="L25" s="78"/>
      <c r="M25" s="68"/>
      <c r="N25" s="69"/>
    </row>
    <row r="26" spans="1:14" ht="11.85" customHeight="1">
      <c r="A26" s="13">
        <v>15</v>
      </c>
      <c r="B26" s="13" t="s">
        <v>72</v>
      </c>
      <c r="C26" s="13" t="s">
        <v>73</v>
      </c>
      <c r="D26" s="13" t="s">
        <v>74</v>
      </c>
      <c r="E26" s="13"/>
      <c r="H26" s="79" t="s">
        <v>176</v>
      </c>
      <c r="I26" s="80"/>
      <c r="J26" s="81"/>
      <c r="K26" s="86" t="s">
        <v>187</v>
      </c>
      <c r="L26" s="87"/>
      <c r="M26" s="79"/>
      <c r="N26" s="81"/>
    </row>
    <row r="27" spans="1:14" ht="11.85" customHeight="1">
      <c r="A27" s="13">
        <v>16</v>
      </c>
      <c r="B27" s="13" t="s">
        <v>75</v>
      </c>
      <c r="C27" s="13" t="s">
        <v>51</v>
      </c>
      <c r="D27" s="13" t="s">
        <v>76</v>
      </c>
      <c r="E27" s="13"/>
      <c r="H27" s="82"/>
      <c r="I27" s="83"/>
      <c r="J27" s="84"/>
      <c r="K27" s="88"/>
      <c r="L27" s="89"/>
      <c r="M27" s="82"/>
      <c r="N27" s="84"/>
    </row>
    <row r="28" spans="1:14" ht="11.85" customHeight="1">
      <c r="A28" s="13">
        <v>17</v>
      </c>
      <c r="B28" s="13" t="s">
        <v>18</v>
      </c>
      <c r="C28" s="13" t="s">
        <v>77</v>
      </c>
      <c r="D28" s="13" t="s">
        <v>78</v>
      </c>
      <c r="E28" s="13"/>
      <c r="H28" s="68"/>
      <c r="I28" s="85"/>
      <c r="J28" s="69"/>
      <c r="K28" s="77"/>
      <c r="L28" s="78"/>
      <c r="M28" s="68"/>
      <c r="N28" s="69"/>
    </row>
    <row r="29" spans="1:14" ht="11.85" customHeight="1">
      <c r="A29" s="13">
        <v>18</v>
      </c>
      <c r="B29" s="13" t="s">
        <v>79</v>
      </c>
      <c r="C29" s="13" t="s">
        <v>80</v>
      </c>
      <c r="D29" s="13" t="s">
        <v>81</v>
      </c>
      <c r="E29" s="13"/>
      <c r="H29" s="79" t="s">
        <v>177</v>
      </c>
      <c r="I29" s="80"/>
      <c r="J29" s="81"/>
      <c r="K29" s="73" t="s">
        <v>181</v>
      </c>
      <c r="L29" s="74"/>
      <c r="M29" s="79"/>
      <c r="N29" s="81"/>
    </row>
    <row r="30" spans="1:14" ht="11.85" customHeight="1">
      <c r="A30" s="13">
        <v>19</v>
      </c>
      <c r="B30" s="13" t="s">
        <v>82</v>
      </c>
      <c r="C30" s="13" t="s">
        <v>80</v>
      </c>
      <c r="D30" s="13" t="s">
        <v>83</v>
      </c>
      <c r="E30" s="13"/>
      <c r="H30" s="82"/>
      <c r="I30" s="83"/>
      <c r="J30" s="84"/>
      <c r="K30" s="75"/>
      <c r="L30" s="76"/>
      <c r="M30" s="82"/>
      <c r="N30" s="84"/>
    </row>
    <row r="31" spans="1:14" ht="11.85" customHeight="1">
      <c r="A31" s="13">
        <v>20</v>
      </c>
      <c r="B31" s="13" t="s">
        <v>84</v>
      </c>
      <c r="C31" s="13" t="s">
        <v>77</v>
      </c>
      <c r="D31" s="13" t="s">
        <v>85</v>
      </c>
      <c r="E31" s="13"/>
      <c r="H31" s="68"/>
      <c r="I31" s="85"/>
      <c r="J31" s="69"/>
      <c r="K31" s="77"/>
      <c r="L31" s="78"/>
      <c r="M31" s="68"/>
      <c r="N31" s="69"/>
    </row>
    <row r="32" spans="1:14" ht="11.85" customHeight="1">
      <c r="A32" s="13">
        <v>21</v>
      </c>
      <c r="B32" s="13" t="s">
        <v>86</v>
      </c>
      <c r="C32" s="13" t="s">
        <v>87</v>
      </c>
      <c r="D32" s="15" t="s">
        <v>88</v>
      </c>
      <c r="E32" s="13"/>
      <c r="H32" s="79" t="s">
        <v>178</v>
      </c>
      <c r="I32" s="80"/>
      <c r="J32" s="81"/>
      <c r="K32" s="73" t="s">
        <v>183</v>
      </c>
      <c r="L32" s="74"/>
      <c r="M32" s="79"/>
      <c r="N32" s="81"/>
    </row>
    <row r="33" spans="1:14" ht="11.85" customHeight="1">
      <c r="A33" s="13">
        <v>22</v>
      </c>
      <c r="B33" s="13" t="s">
        <v>89</v>
      </c>
      <c r="C33" s="13" t="s">
        <v>87</v>
      </c>
      <c r="D33" s="15" t="s">
        <v>90</v>
      </c>
      <c r="E33" s="13"/>
      <c r="H33" s="82"/>
      <c r="I33" s="83"/>
      <c r="J33" s="84"/>
      <c r="K33" s="75"/>
      <c r="L33" s="76"/>
      <c r="M33" s="82"/>
      <c r="N33" s="84"/>
    </row>
    <row r="34" spans="1:14" ht="11.85" customHeight="1">
      <c r="A34" s="13">
        <v>23</v>
      </c>
      <c r="B34" s="13" t="s">
        <v>91</v>
      </c>
      <c r="C34" s="13" t="s">
        <v>87</v>
      </c>
      <c r="D34" s="15" t="s">
        <v>90</v>
      </c>
      <c r="E34" s="13"/>
      <c r="H34" s="68"/>
      <c r="I34" s="85"/>
      <c r="J34" s="69"/>
      <c r="K34" s="77"/>
      <c r="L34" s="78"/>
      <c r="M34" s="68"/>
      <c r="N34" s="69"/>
    </row>
    <row r="35" spans="1:14" ht="11.85" customHeight="1">
      <c r="A35" s="13">
        <v>24</v>
      </c>
      <c r="B35" s="13" t="s">
        <v>92</v>
      </c>
      <c r="C35" s="13" t="s">
        <v>87</v>
      </c>
      <c r="D35" s="13" t="s">
        <v>93</v>
      </c>
      <c r="E35" s="13"/>
      <c r="H35" s="79" t="s">
        <v>179</v>
      </c>
      <c r="I35" s="80"/>
      <c r="J35" s="81"/>
      <c r="K35" s="73" t="s">
        <v>184</v>
      </c>
      <c r="L35" s="74"/>
      <c r="M35" s="79"/>
      <c r="N35" s="81"/>
    </row>
    <row r="36" spans="1:14" ht="11.85" customHeight="1">
      <c r="A36" s="13">
        <v>25</v>
      </c>
      <c r="B36" s="13" t="s">
        <v>94</v>
      </c>
      <c r="C36" s="13" t="s">
        <v>87</v>
      </c>
      <c r="D36" s="13" t="s">
        <v>95</v>
      </c>
      <c r="E36" s="13"/>
      <c r="H36" s="82"/>
      <c r="I36" s="83"/>
      <c r="J36" s="84"/>
      <c r="K36" s="75"/>
      <c r="L36" s="76"/>
      <c r="M36" s="82"/>
      <c r="N36" s="84"/>
    </row>
    <row r="37" spans="1:14" ht="11.85" customHeight="1">
      <c r="A37" s="13">
        <v>26</v>
      </c>
      <c r="B37" s="13" t="s">
        <v>96</v>
      </c>
      <c r="C37" s="13" t="s">
        <v>87</v>
      </c>
      <c r="D37" s="13" t="s">
        <v>97</v>
      </c>
      <c r="E37" s="13"/>
      <c r="H37" s="59"/>
      <c r="I37" s="65"/>
      <c r="J37" s="60"/>
      <c r="K37" s="59"/>
      <c r="L37" s="60"/>
      <c r="M37" s="59"/>
      <c r="N37" s="60"/>
    </row>
    <row r="38" spans="1:14" ht="11.85" customHeight="1">
      <c r="A38" s="13">
        <v>27</v>
      </c>
      <c r="B38" s="13" t="s">
        <v>98</v>
      </c>
      <c r="C38" s="13" t="s">
        <v>87</v>
      </c>
      <c r="D38" s="13" t="s">
        <v>99</v>
      </c>
      <c r="E38" s="13"/>
      <c r="H38" s="61"/>
      <c r="I38" s="66"/>
      <c r="J38" s="62"/>
      <c r="K38" s="61"/>
      <c r="L38" s="62"/>
      <c r="M38" s="61"/>
      <c r="N38" s="62"/>
    </row>
    <row r="39" spans="1:14" ht="11.85" customHeight="1">
      <c r="A39" s="13">
        <v>28</v>
      </c>
      <c r="B39" s="13" t="s">
        <v>100</v>
      </c>
      <c r="C39" s="13" t="s">
        <v>101</v>
      </c>
      <c r="D39" s="13" t="s">
        <v>102</v>
      </c>
      <c r="E39" s="13"/>
      <c r="H39" s="63"/>
      <c r="I39" s="67"/>
      <c r="J39" s="64"/>
      <c r="K39" s="63"/>
      <c r="L39" s="64"/>
      <c r="M39" s="63"/>
      <c r="N39" s="64"/>
    </row>
    <row r="40" spans="1:8" ht="11.85" customHeight="1">
      <c r="A40" s="13">
        <v>29</v>
      </c>
      <c r="B40" s="13" t="s">
        <v>103</v>
      </c>
      <c r="C40" s="13" t="s">
        <v>104</v>
      </c>
      <c r="D40" s="13" t="s">
        <v>105</v>
      </c>
      <c r="E40" s="13"/>
      <c r="H40" s="2" t="s">
        <v>118</v>
      </c>
    </row>
    <row r="41" spans="1:8" ht="11.85" customHeight="1">
      <c r="A41" s="13">
        <v>30</v>
      </c>
      <c r="B41" s="13" t="s">
        <v>106</v>
      </c>
      <c r="C41" s="13" t="s">
        <v>77</v>
      </c>
      <c r="D41" s="13" t="s">
        <v>107</v>
      </c>
      <c r="E41" s="13"/>
      <c r="H41" s="2" t="s">
        <v>119</v>
      </c>
    </row>
    <row r="42" spans="1:5" ht="11.85" customHeight="1">
      <c r="A42" s="36">
        <v>31</v>
      </c>
      <c r="B42" s="13" t="s">
        <v>108</v>
      </c>
      <c r="C42" s="13" t="s">
        <v>77</v>
      </c>
      <c r="D42" s="13" t="s">
        <v>109</v>
      </c>
      <c r="E42" s="13"/>
    </row>
    <row r="43" spans="1:8" ht="11.85" customHeight="1">
      <c r="A43" s="13">
        <v>32</v>
      </c>
      <c r="B43" s="13" t="s">
        <v>110</v>
      </c>
      <c r="C43" s="13" t="s">
        <v>77</v>
      </c>
      <c r="D43" s="13" t="s">
        <v>111</v>
      </c>
      <c r="E43" s="13"/>
      <c r="H43" s="4" t="str">
        <f>CONCATENATE("Направил: ",Лист1!C54," ",Лист1!F54)</f>
        <v>Направил: !Помощник врача! Антон Желнов</v>
      </c>
    </row>
    <row r="44" spans="1:5" ht="11.85" customHeight="1">
      <c r="A44" s="13">
        <v>33</v>
      </c>
      <c r="B44" s="13" t="s">
        <v>112</v>
      </c>
      <c r="C44" s="13" t="s">
        <v>77</v>
      </c>
      <c r="D44" s="13" t="s">
        <v>113</v>
      </c>
      <c r="E44" s="13"/>
    </row>
    <row r="45" spans="1:8" ht="11.85" customHeight="1">
      <c r="A45" s="13">
        <v>34</v>
      </c>
      <c r="B45" s="13" t="s">
        <v>114</v>
      </c>
      <c r="C45" s="13" t="s">
        <v>77</v>
      </c>
      <c r="D45" s="13" t="s">
        <v>115</v>
      </c>
      <c r="E45" s="13"/>
      <c r="H45" s="10" t="s">
        <v>189</v>
      </c>
    </row>
    <row r="46" spans="1:10" ht="11.85" customHeight="1">
      <c r="A46" s="13">
        <v>35</v>
      </c>
      <c r="B46" s="13" t="s">
        <v>116</v>
      </c>
      <c r="C46" s="13" t="s">
        <v>77</v>
      </c>
      <c r="D46" s="13" t="s">
        <v>117</v>
      </c>
      <c r="E46" s="13"/>
      <c r="H46" s="10" t="s">
        <v>190</v>
      </c>
      <c r="J46" s="10" t="s">
        <v>191</v>
      </c>
    </row>
    <row r="47" ht="11.85" customHeight="1">
      <c r="A47" s="2" t="s">
        <v>118</v>
      </c>
    </row>
    <row r="48" spans="1:8" ht="15" customHeight="1">
      <c r="A48" s="2" t="s">
        <v>119</v>
      </c>
      <c r="H48" s="10" t="s">
        <v>192</v>
      </c>
    </row>
    <row r="49" spans="1:14" ht="11.85" customHeight="1">
      <c r="A49" s="4" t="str">
        <f>CONCATENATE("Направил: ",Лист1!C54," ",Лист1!F54)</f>
        <v>Направил: !Помощник врача! Антон Желнов</v>
      </c>
      <c r="N49" s="17"/>
    </row>
    <row r="50" spans="1:8" ht="16.5" customHeight="1">
      <c r="A50" s="3" t="s">
        <v>22</v>
      </c>
      <c r="H50" s="3" t="s">
        <v>22</v>
      </c>
    </row>
    <row r="51" ht="11.85" customHeight="1"/>
    <row r="52" ht="11.85" customHeight="1"/>
    <row r="53" ht="11.85" customHeight="1"/>
    <row r="54" ht="11.85" customHeight="1"/>
    <row r="55" ht="11.85" customHeight="1"/>
    <row r="56" ht="11.85" customHeight="1"/>
    <row r="57" ht="11.85" customHeight="1"/>
    <row r="58" ht="11.85" customHeight="1"/>
    <row r="59" ht="11.85" customHeight="1"/>
    <row r="60" ht="11.85" customHeight="1"/>
    <row r="61" ht="11.85" customHeight="1"/>
    <row r="62" ht="11.85" customHeight="1"/>
    <row r="63" ht="11.85" customHeight="1"/>
    <row r="64" ht="11.85" customHeight="1"/>
    <row r="65" ht="11.85" customHeight="1"/>
    <row r="66" ht="11.85" customHeight="1"/>
    <row r="67" ht="11.85" customHeight="1"/>
    <row r="68" ht="11.85" customHeight="1"/>
    <row r="69" ht="11.85" customHeight="1"/>
    <row r="70" ht="11.85" customHeight="1"/>
    <row r="71" ht="11.85" customHeight="1"/>
    <row r="72" ht="11.85" customHeight="1"/>
    <row r="73" ht="11.85" customHeight="1"/>
    <row r="74" ht="11.85" customHeight="1"/>
    <row r="75" ht="11.85" customHeight="1"/>
    <row r="76" ht="11.85" customHeight="1"/>
    <row r="77" ht="11.85" customHeight="1"/>
    <row r="78" ht="11.85" customHeight="1"/>
    <row r="79" ht="11.85" customHeight="1"/>
    <row r="80" ht="11.85" customHeight="1"/>
    <row r="81" ht="11.85" customHeight="1"/>
    <row r="82" ht="11.85" customHeight="1"/>
    <row r="83" ht="11.85" customHeight="1"/>
    <row r="84" ht="11.85" customHeight="1"/>
    <row r="85" ht="11.85" customHeight="1"/>
    <row r="86" ht="11.85" customHeight="1"/>
    <row r="87" ht="11.85" customHeight="1"/>
    <row r="88" ht="11.85" customHeight="1"/>
    <row r="89" ht="11.85" customHeight="1"/>
    <row r="90" ht="11.85" customHeight="1"/>
    <row r="91" ht="11.85" customHeight="1"/>
    <row r="92" ht="36.75" customHeight="1"/>
    <row r="93" ht="24.75" customHeight="1"/>
  </sheetData>
  <mergeCells count="86">
    <mergeCell ref="H35:J35"/>
    <mergeCell ref="H36:J36"/>
    <mergeCell ref="H27:J27"/>
    <mergeCell ref="H28:J28"/>
    <mergeCell ref="H29:J29"/>
    <mergeCell ref="H30:J30"/>
    <mergeCell ref="H31:J31"/>
    <mergeCell ref="K35:L35"/>
    <mergeCell ref="K36:L36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K27:L27"/>
    <mergeCell ref="K28:L28"/>
    <mergeCell ref="K29:L29"/>
    <mergeCell ref="K30:L30"/>
    <mergeCell ref="K31:L31"/>
    <mergeCell ref="M35:N35"/>
    <mergeCell ref="M36:N36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M30:N30"/>
    <mergeCell ref="M31:N31"/>
    <mergeCell ref="M32:N32"/>
    <mergeCell ref="M33:N33"/>
    <mergeCell ref="M34:N34"/>
    <mergeCell ref="M25:N25"/>
    <mergeCell ref="M26:N26"/>
    <mergeCell ref="M27:N27"/>
    <mergeCell ref="M28:N28"/>
    <mergeCell ref="M29:N29"/>
    <mergeCell ref="M20:N20"/>
    <mergeCell ref="M21:N21"/>
    <mergeCell ref="M22:N22"/>
    <mergeCell ref="M23:N23"/>
    <mergeCell ref="M24:N24"/>
    <mergeCell ref="M14:N14"/>
    <mergeCell ref="M15:N15"/>
    <mergeCell ref="M16:N16"/>
    <mergeCell ref="M17:N17"/>
    <mergeCell ref="M18:N18"/>
    <mergeCell ref="K32:L32"/>
    <mergeCell ref="K33:L33"/>
    <mergeCell ref="K34:L34"/>
    <mergeCell ref="H32:J32"/>
    <mergeCell ref="H33:J33"/>
    <mergeCell ref="H34:J34"/>
    <mergeCell ref="A11:C11"/>
    <mergeCell ref="H4:O4"/>
    <mergeCell ref="M37:N37"/>
    <mergeCell ref="M38:N38"/>
    <mergeCell ref="M39:N39"/>
    <mergeCell ref="K37:L37"/>
    <mergeCell ref="K38:L38"/>
    <mergeCell ref="K39:L39"/>
    <mergeCell ref="H37:J37"/>
    <mergeCell ref="H38:J38"/>
    <mergeCell ref="H39:J39"/>
    <mergeCell ref="M19:N19"/>
    <mergeCell ref="M13:N13"/>
    <mergeCell ref="H12:J12"/>
    <mergeCell ref="K12:L12"/>
    <mergeCell ref="M12:N12"/>
  </mergeCells>
  <printOptions/>
  <pageMargins left="0.236220472440945" right="0.236220472440945" top="0.15748031496063" bottom="0.15748031496063" header="0.31496062992126" footer="0.31496062992126"/>
  <pageSetup fitToHeight="0" fitToWidth="2" horizontalDpi="600" verticalDpi="600" orientation="landscape" paperSize="9" scale="95" r:id="rId1"/>
  <rowBreaks count="1" manualBreakCount="1">
    <brk id="5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abSelected="1" view="pageBreakPreview" zoomScaleSheetLayoutView="100" workbookViewId="0" topLeftCell="A1">
      <selection activeCell="E38" sqref="E38"/>
    </sheetView>
  </sheetViews>
  <sheetFormatPr defaultColWidth="9.140625" defaultRowHeight="12.75"/>
  <cols>
    <col min="1" max="12" width="9.140625" style="18" customWidth="1" collapsed="1"/>
    <col min="13" max="13" width="7.140625" style="18" customWidth="1" collapsed="1"/>
    <col min="14" max="14" width="5.28125" style="18" customWidth="1" collapsed="1"/>
    <col min="15" max="15" width="6.57421875" style="18" customWidth="1" collapsed="1"/>
    <col min="16" max="16" width="8.00390625" style="18" customWidth="1" collapsed="1"/>
    <col min="17" max="23" width="9.140625" style="18" customWidth="1" collapsed="1"/>
    <col min="24" max="16384" width="9.140625" style="18" customWidth="1" collapsed="1"/>
  </cols>
  <sheetData>
    <row r="1" spans="1:9" ht="15.75" customHeight="1">
      <c r="A1" s="11" t="s">
        <v>273</v>
      </c>
      <c r="H1" s="33" t="s">
        <v>274</v>
      </c>
      <c r="I1" s="18" t="s">
        <v>164</v>
      </c>
    </row>
    <row r="2" spans="1:12" ht="15.75" customHeight="1">
      <c r="A2" s="23"/>
      <c r="E2" s="23" t="s">
        <v>174</v>
      </c>
      <c r="L2" s="20" t="s">
        <v>150</v>
      </c>
    </row>
    <row r="3" ht="15.75" customHeight="1">
      <c r="L3" s="20" t="s">
        <v>148</v>
      </c>
    </row>
    <row r="4" spans="1:12" ht="15.75" customHeight="1">
      <c r="A4" s="23"/>
      <c r="D4" s="24" t="s">
        <v>149</v>
      </c>
      <c r="I4" s="18" t="s">
        <v>147</v>
      </c>
      <c r="L4" s="22"/>
    </row>
    <row r="5" spans="9:13" ht="15.75" customHeight="1">
      <c r="I5" s="18" t="s">
        <v>256</v>
      </c>
      <c r="L5" s="22"/>
      <c r="M5" s="18" t="str">
        <f>CONCATENATE("Отделение ",Лист1!L55)</f>
        <v>Отделение ООВП №2</v>
      </c>
    </row>
    <row r="6" spans="1:13" ht="15.75" customHeight="1">
      <c r="A6" s="23" t="s">
        <v>146</v>
      </c>
      <c r="I6" s="18" t="s">
        <v>145</v>
      </c>
      <c r="M6" s="20"/>
    </row>
    <row r="7" spans="1:13" ht="15.75" customHeight="1">
      <c r="A7" s="21" t="s">
        <v>14</v>
      </c>
      <c r="E7" s="21" t="str">
        <f>CONCATENATE("Отделение ",Лист1!L55)</f>
        <v>Отделение ООВП №2</v>
      </c>
      <c r="I7" s="18" t="str">
        <f>CONCATENATE("1. Фамилия :  ",Лист1!C55,"                                                            2. Имя:  ",Лист1!E55)</f>
        <v>1. Фамилия :  Желнов                                                            2. Имя:  Антон</v>
      </c>
      <c r="M7" s="20"/>
    </row>
    <row r="8" spans="1:13" ht="15.75" customHeight="1">
      <c r="A8" s="21" t="str">
        <f>CONCATENATE("1. Ф.И.О. пациента: ",Лист1!C55," ",Лист1!E55," ",Лист1!F55," ")</f>
        <v>1. Ф.И.О. пациента: Желнов Антон Олегович </v>
      </c>
      <c r="I8" s="18" t="str">
        <f>CONCATENATE("3. Отчество:  ",Лист1!F55,"")</f>
        <v>3. Отчество:  Олегович</v>
      </c>
      <c r="L8" s="18" t="str">
        <f>CONCATENATE("4. Число, месяц, год рождения: ",Лист1!D56,".",Лист1!E56,".",Лист1!F56)</f>
        <v>4. Число, месяц, год рождения: 1.1.2000</v>
      </c>
      <c r="M8" s="20"/>
    </row>
    <row r="9" spans="1:13" ht="15.75" customHeight="1">
      <c r="A9" s="21" t="str">
        <f>CONCATENATE("2. Число, месяц, год рождения: ",Лист1!D56,".",Лист1!E56,".",Лист1!F56)</f>
        <v>2. Число, месяц, год рождения: 1.1.2000</v>
      </c>
      <c r="I9" s="18" t="s">
        <v>144</v>
      </c>
      <c r="M9" s="20"/>
    </row>
    <row r="10" spans="1:13" ht="15.75" customHeight="1">
      <c r="A10" s="21" t="str">
        <f>IF(VALUE(Лист1!G57)=0,CONCATENATE("4. Адрес: ",Лист1!C57,", дом ",Лист1!E57),IF(Лист1!F57="",CONCATENATE("4. Адрес: ",Лист1!C57,", дом ",Лист1!E57,Лист1!F57,", квартира ",Лист1!G57),CONCATENATE("4. Адрес:  ",Лист1!C57,", дом ",Лист1!E57,", корпус ",Лист1!F57,", квартира ",Лист1!G57)))</f>
        <v>4. Адрес: Лынькова, дом 75, квартира 103</v>
      </c>
      <c r="I10" s="18" t="s">
        <v>143</v>
      </c>
      <c r="M10" s="20"/>
    </row>
    <row r="11" spans="1:13" ht="15.75" customHeight="1">
      <c r="A11" s="21" t="str">
        <f>CONCATENATE("5. Диагноз: ",TEXT(Лист1!K54,0))</f>
        <v>5. Диагноз: Обследование</v>
      </c>
      <c r="I11" s="18" t="str">
        <f>IF(Лист1!F57="",CONCATENATE("проспект/улица/переулок/проезд ",Лист1!C57,", дом ",Лист1!E57,Лист1!F57,", квартира ",Лист1!G57),CONCATENATE("проспект/улица/переулок/проезд ",Лист1!C57,", дом ",Лист1!E57,", корпус ",Лист1!F57,", квартира ",Лист1!G57))</f>
        <v>проспект/улица/переулок/проезд Лынькова, дом 75, квартира 103</v>
      </c>
      <c r="M11" s="20"/>
    </row>
    <row r="12" spans="1:13" ht="15.75" customHeight="1">
      <c r="A12" s="18" t="str">
        <f>CONCATENATE("6. Направил: ",Лист1!C54," ",Лист1!F54)</f>
        <v>6. Направил: !Помощник врача! Антон Желнов</v>
      </c>
      <c r="I12" s="18" t="str">
        <f>CONCATENATE("7. Диагноз: ",TEXT(Лист1!K54,0))</f>
        <v>7. Диагноз: Обследование</v>
      </c>
      <c r="M12" s="20"/>
    </row>
    <row r="13" spans="1:13" ht="15.75" customHeight="1">
      <c r="A13" s="21" t="s">
        <v>163</v>
      </c>
      <c r="I13" s="18" t="s">
        <v>139</v>
      </c>
      <c r="M13" s="20"/>
    </row>
    <row r="14" spans="1:13" ht="15.75" customHeight="1">
      <c r="A14" s="19" t="s">
        <v>142</v>
      </c>
      <c r="I14" s="18" t="s">
        <v>138</v>
      </c>
      <c r="M14" s="20"/>
    </row>
    <row r="15" spans="1:13" ht="15.75" customHeight="1">
      <c r="A15" s="19" t="s">
        <v>141</v>
      </c>
      <c r="I15" s="18" t="s">
        <v>136</v>
      </c>
      <c r="M15" s="20"/>
    </row>
    <row r="16" spans="1:17" ht="15.75" customHeight="1">
      <c r="A16" s="19" t="s">
        <v>140</v>
      </c>
      <c r="I16" s="94"/>
      <c r="J16" s="94"/>
      <c r="K16" s="94"/>
      <c r="L16" s="90"/>
      <c r="M16" s="90"/>
      <c r="N16" s="91" t="s">
        <v>134</v>
      </c>
      <c r="O16" s="91"/>
      <c r="P16" s="91"/>
      <c r="Q16" s="91"/>
    </row>
    <row r="17" spans="1:17" ht="15.75" customHeight="1">
      <c r="A17" s="19" t="str">
        <f>CONCATENATE("материал на исследование: ",Лист1!C54," ",Лист1!F54)</f>
        <v>материал на исследование: !Помощник врача! Антон Желнов</v>
      </c>
      <c r="I17" s="94"/>
      <c r="J17" s="94"/>
      <c r="K17" s="94"/>
      <c r="L17" s="90" t="s">
        <v>135</v>
      </c>
      <c r="M17" s="90"/>
      <c r="N17" s="93"/>
      <c r="O17" s="93"/>
      <c r="P17" s="92" t="s">
        <v>268</v>
      </c>
      <c r="Q17" s="92"/>
    </row>
    <row r="18" spans="1:17" ht="15.75" customHeight="1">
      <c r="A18" s="19" t="s">
        <v>137</v>
      </c>
      <c r="I18" s="94"/>
      <c r="J18" s="94"/>
      <c r="K18" s="94"/>
      <c r="L18" s="90"/>
      <c r="M18" s="90"/>
      <c r="N18" s="93" t="s">
        <v>133</v>
      </c>
      <c r="O18" s="93"/>
      <c r="P18" s="92" t="s">
        <v>270</v>
      </c>
      <c r="Q18" s="92"/>
    </row>
    <row r="19" spans="1:17" ht="15.75" customHeight="1">
      <c r="A19" s="19" t="s">
        <v>162</v>
      </c>
      <c r="I19" s="94"/>
      <c r="J19" s="94"/>
      <c r="K19" s="94"/>
      <c r="L19" s="90"/>
      <c r="M19" s="90"/>
      <c r="N19" s="93"/>
      <c r="O19" s="93"/>
      <c r="P19" s="92" t="s">
        <v>269</v>
      </c>
      <c r="Q19" s="92"/>
    </row>
    <row r="20" spans="1:17" ht="15.75" customHeight="1">
      <c r="A20" s="19" t="s">
        <v>161</v>
      </c>
      <c r="I20" s="94" t="s">
        <v>132</v>
      </c>
      <c r="J20" s="94"/>
      <c r="K20" s="94"/>
      <c r="L20" s="94"/>
      <c r="M20" s="94"/>
      <c r="N20" s="94"/>
      <c r="O20" s="94"/>
      <c r="P20" s="95"/>
      <c r="Q20" s="95"/>
    </row>
    <row r="21" spans="1:17" ht="15.75" customHeight="1">
      <c r="A21" s="19" t="s">
        <v>160</v>
      </c>
      <c r="I21" s="94" t="s">
        <v>131</v>
      </c>
      <c r="J21" s="94"/>
      <c r="K21" s="94"/>
      <c r="L21" s="94"/>
      <c r="M21" s="94"/>
      <c r="N21" s="94"/>
      <c r="O21" s="94"/>
      <c r="P21" s="95"/>
      <c r="Q21" s="95"/>
    </row>
    <row r="22" spans="1:17" ht="15.75" customHeight="1">
      <c r="A22" s="19" t="s">
        <v>159</v>
      </c>
      <c r="I22" s="94" t="s">
        <v>130</v>
      </c>
      <c r="J22" s="94"/>
      <c r="K22" s="94"/>
      <c r="L22" s="94" t="s">
        <v>127</v>
      </c>
      <c r="M22" s="94"/>
      <c r="N22" s="94"/>
      <c r="O22" s="94"/>
      <c r="P22" s="95"/>
      <c r="Q22" s="95"/>
    </row>
    <row r="23" spans="1:17" ht="15.75" customHeight="1">
      <c r="A23" s="19" t="s">
        <v>158</v>
      </c>
      <c r="I23" s="94" t="s">
        <v>129</v>
      </c>
      <c r="J23" s="94"/>
      <c r="K23" s="94"/>
      <c r="L23" s="94" t="s">
        <v>127</v>
      </c>
      <c r="M23" s="94"/>
      <c r="N23" s="94"/>
      <c r="O23" s="94"/>
      <c r="P23" s="95"/>
      <c r="Q23" s="95"/>
    </row>
    <row r="24" spans="1:17" ht="15.75" customHeight="1">
      <c r="A24" s="19" t="s">
        <v>157</v>
      </c>
      <c r="I24" s="94" t="s">
        <v>128</v>
      </c>
      <c r="J24" s="94"/>
      <c r="K24" s="94"/>
      <c r="L24" s="94" t="s">
        <v>127</v>
      </c>
      <c r="M24" s="94"/>
      <c r="N24" s="94"/>
      <c r="O24" s="94"/>
      <c r="P24" s="95"/>
      <c r="Q24" s="95"/>
    </row>
    <row r="25" spans="1:9" ht="15.75" customHeight="1">
      <c r="A25" s="19" t="s">
        <v>156</v>
      </c>
      <c r="I25" s="18" t="s">
        <v>126</v>
      </c>
    </row>
    <row r="26" spans="1:11" ht="15.75" customHeight="1">
      <c r="A26" s="19" t="s">
        <v>155</v>
      </c>
      <c r="I26" s="18" t="s">
        <v>169</v>
      </c>
      <c r="K26" s="18" t="str">
        <f>CONCATENATE(Лист1!C54," ",Лист1!F54)</f>
        <v>!Помощник врача! Антон Желнов</v>
      </c>
    </row>
    <row r="27" spans="1:9" ht="15.75" customHeight="1">
      <c r="A27" s="19" t="s">
        <v>154</v>
      </c>
      <c r="I27" s="18" t="s">
        <v>168</v>
      </c>
    </row>
    <row r="28" spans="1:9" ht="15.75" customHeight="1">
      <c r="A28" s="19" t="s">
        <v>153</v>
      </c>
      <c r="I28" s="18" t="s">
        <v>125</v>
      </c>
    </row>
    <row r="29" spans="1:9" ht="15.75" customHeight="1">
      <c r="A29" s="19" t="s">
        <v>151</v>
      </c>
      <c r="I29" s="18" t="s">
        <v>170</v>
      </c>
    </row>
    <row r="30" spans="1:9" ht="15.75" customHeight="1">
      <c r="A30" s="19" t="s">
        <v>152</v>
      </c>
      <c r="I30" s="18" t="s">
        <v>125</v>
      </c>
    </row>
    <row r="31" spans="1:9" ht="15.75" customHeight="1">
      <c r="A31" s="19" t="s">
        <v>151</v>
      </c>
      <c r="I31" s="18" t="s">
        <v>171</v>
      </c>
    </row>
    <row r="32" spans="1:9" ht="15.75" customHeight="1">
      <c r="A32" s="19" t="s">
        <v>151</v>
      </c>
      <c r="I32" s="18" t="s">
        <v>124</v>
      </c>
    </row>
    <row r="33" spans="1:9" ht="15.75" customHeight="1">
      <c r="A33" s="19" t="s">
        <v>172</v>
      </c>
      <c r="I33" s="18" t="s">
        <v>167</v>
      </c>
    </row>
    <row r="34" spans="1:9" ht="15.75" customHeight="1">
      <c r="A34" s="19" t="s">
        <v>173</v>
      </c>
      <c r="I34" s="18" t="s">
        <v>123</v>
      </c>
    </row>
    <row r="35" spans="1:9" ht="15.75" customHeight="1">
      <c r="A35" s="19" t="s">
        <v>22</v>
      </c>
      <c r="I35" s="18" t="s">
        <v>165</v>
      </c>
    </row>
    <row r="36" ht="15.75" customHeight="1">
      <c r="K36" s="18" t="s">
        <v>166</v>
      </c>
    </row>
    <row r="37" ht="15.75" customHeight="1">
      <c r="I37" s="18" t="s">
        <v>122</v>
      </c>
    </row>
    <row r="38" ht="15.75" customHeight="1">
      <c r="I38" s="18" t="s">
        <v>271</v>
      </c>
    </row>
    <row r="39" ht="15.75" customHeight="1"/>
    <row r="42" ht="12.75">
      <c r="A42" s="25"/>
    </row>
    <row r="57" ht="12.75">
      <c r="G57" s="18">
        <v>0</v>
      </c>
    </row>
  </sheetData>
  <mergeCells count="35">
    <mergeCell ref="P24:Q24"/>
    <mergeCell ref="N24:O24"/>
    <mergeCell ref="P20:Q20"/>
    <mergeCell ref="P21:Q21"/>
    <mergeCell ref="P22:Q22"/>
    <mergeCell ref="P23:Q23"/>
    <mergeCell ref="N23:O23"/>
    <mergeCell ref="N20:O20"/>
    <mergeCell ref="N21:O21"/>
    <mergeCell ref="N22:O22"/>
    <mergeCell ref="I24:K24"/>
    <mergeCell ref="L23:M23"/>
    <mergeCell ref="L24:M24"/>
    <mergeCell ref="L20:M20"/>
    <mergeCell ref="L21:M21"/>
    <mergeCell ref="I20:K20"/>
    <mergeCell ref="I21:K21"/>
    <mergeCell ref="L22:M22"/>
    <mergeCell ref="I22:K22"/>
    <mergeCell ref="I16:K16"/>
    <mergeCell ref="I17:K17"/>
    <mergeCell ref="I18:K18"/>
    <mergeCell ref="I19:K19"/>
    <mergeCell ref="I23:K23"/>
    <mergeCell ref="L16:M16"/>
    <mergeCell ref="L17:M17"/>
    <mergeCell ref="L18:M18"/>
    <mergeCell ref="L19:M19"/>
    <mergeCell ref="N16:Q16"/>
    <mergeCell ref="P17:Q17"/>
    <mergeCell ref="P18:Q18"/>
    <mergeCell ref="P19:Q19"/>
    <mergeCell ref="N17:O17"/>
    <mergeCell ref="N18:O18"/>
    <mergeCell ref="N19:O19"/>
  </mergeCells>
  <printOptions/>
  <pageMargins left="0.236220472440945" right="0.236220472440945" top="0.15748031496063" bottom="0.15748031496063" header="0" footer="0"/>
  <pageSetup horizontalDpi="600" verticalDpi="600" orientation="landscape" paperSize="9" scale="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SPecialiST RePack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Пользователь Windows</cp:lastModifiedBy>
  <cp:lastPrinted>2022-03-28T10:20:16Z</cp:lastPrinted>
  <dcterms:created xsi:type="dcterms:W3CDTF">2021-07-10T07:53:48Z</dcterms:created>
  <dcterms:modified xsi:type="dcterms:W3CDTF">2022-03-27T00:49:42Z</dcterms:modified>
  <cp:category/>
  <cp:contentType/>
  <cp:contentStatus/>
</cp:coreProperties>
</file>