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ny_lee/Desktop/거친코딩/강의/AB Test/"/>
    </mc:Choice>
  </mc:AlternateContent>
  <xr:revisionPtr revIDLastSave="0" documentId="13_ncr:1_{41BBA172-6EA0-484B-8F1B-F8B1EDF6B9D5}" xr6:coauthVersionLast="47" xr6:coauthVersionMax="47" xr10:uidLastSave="{00000000-0000-0000-0000-000000000000}"/>
  <bookViews>
    <workbookView xWindow="0" yWindow="760" windowWidth="34560" windowHeight="20420" xr2:uid="{CD69472C-360E-C845-81E9-F4A8A12512A6}"/>
  </bookViews>
  <sheets>
    <sheet name="1 Pager" sheetId="1" r:id="rId1"/>
    <sheet name=" 1번 실험 Summar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0" i="4" l="1"/>
  <c r="L38" i="4"/>
  <c r="M68" i="4" l="1"/>
  <c r="M66" i="4"/>
  <c r="J68" i="4"/>
  <c r="J67" i="4"/>
  <c r="J66" i="4"/>
  <c r="J64" i="4"/>
  <c r="J63" i="4"/>
  <c r="M64" i="4" s="1"/>
  <c r="J65" i="4"/>
  <c r="J39" i="4"/>
  <c r="J40" i="4"/>
  <c r="L40" i="4" s="1"/>
  <c r="J41" i="4"/>
  <c r="M42" i="4" s="1"/>
  <c r="J42" i="4"/>
  <c r="J43" i="4"/>
  <c r="J44" i="4"/>
  <c r="L44" i="4" s="1"/>
  <c r="J45" i="4"/>
  <c r="M46" i="4" s="1"/>
  <c r="J46" i="4"/>
  <c r="L46" i="4" s="1"/>
  <c r="J47" i="4"/>
  <c r="J48" i="4"/>
  <c r="M48" i="4" s="1"/>
  <c r="J49" i="4"/>
  <c r="J50" i="4"/>
  <c r="J51" i="4"/>
  <c r="J52" i="4"/>
  <c r="M52" i="4" s="1"/>
  <c r="J53" i="4"/>
  <c r="J54" i="4"/>
  <c r="L54" i="4" s="1"/>
  <c r="J55" i="4"/>
  <c r="J56" i="4"/>
  <c r="L56" i="4" s="1"/>
  <c r="J57" i="4"/>
  <c r="J58" i="4"/>
  <c r="M58" i="4" s="1"/>
  <c r="L48" i="4"/>
  <c r="L52" i="4"/>
  <c r="M54" i="4"/>
  <c r="M56" i="4"/>
  <c r="L58" i="4"/>
  <c r="J38" i="4"/>
  <c r="J37" i="4"/>
  <c r="M38" i="4"/>
  <c r="F26" i="4"/>
  <c r="G27" i="4" s="1"/>
  <c r="F27" i="4"/>
  <c r="Q68" i="4"/>
  <c r="P68" i="4"/>
  <c r="F68" i="4"/>
  <c r="Q67" i="4"/>
  <c r="P67" i="4"/>
  <c r="F67" i="4"/>
  <c r="Q66" i="4"/>
  <c r="P66" i="4"/>
  <c r="L66" i="4"/>
  <c r="F66" i="4"/>
  <c r="Q65" i="4"/>
  <c r="P65" i="4"/>
  <c r="F65" i="4"/>
  <c r="Q64" i="4"/>
  <c r="P64" i="4"/>
  <c r="U64" i="4" s="1"/>
  <c r="L64" i="4"/>
  <c r="F64" i="4"/>
  <c r="G64" i="4" s="1"/>
  <c r="Q63" i="4"/>
  <c r="P63" i="4"/>
  <c r="U63" i="4" s="1"/>
  <c r="F63" i="4"/>
  <c r="Q58" i="4"/>
  <c r="P58" i="4"/>
  <c r="F58" i="4"/>
  <c r="Q57" i="4"/>
  <c r="P57" i="4"/>
  <c r="F57" i="4"/>
  <c r="Q56" i="4"/>
  <c r="P56" i="4"/>
  <c r="F56" i="4"/>
  <c r="Q55" i="4"/>
  <c r="P55" i="4"/>
  <c r="T56" i="4" s="1"/>
  <c r="F55" i="4"/>
  <c r="Q54" i="4"/>
  <c r="P54" i="4"/>
  <c r="F54" i="4"/>
  <c r="Q53" i="4"/>
  <c r="P53" i="4"/>
  <c r="F53" i="4"/>
  <c r="Q52" i="4"/>
  <c r="P52" i="4"/>
  <c r="F52" i="4"/>
  <c r="Q51" i="4"/>
  <c r="P51" i="4"/>
  <c r="F51" i="4"/>
  <c r="Q50" i="4"/>
  <c r="P50" i="4"/>
  <c r="L50" i="4"/>
  <c r="F50" i="4"/>
  <c r="Q49" i="4"/>
  <c r="P49" i="4"/>
  <c r="F49" i="4"/>
  <c r="Q48" i="4"/>
  <c r="P48" i="4"/>
  <c r="F48" i="4"/>
  <c r="Q47" i="4"/>
  <c r="P47" i="4"/>
  <c r="F47" i="4"/>
  <c r="Q46" i="4"/>
  <c r="P46" i="4"/>
  <c r="F46" i="4"/>
  <c r="Q45" i="4"/>
  <c r="P45" i="4"/>
  <c r="F45" i="4"/>
  <c r="Q44" i="4"/>
  <c r="P44" i="4"/>
  <c r="F44" i="4"/>
  <c r="G44" i="4" s="1"/>
  <c r="Q43" i="4"/>
  <c r="P43" i="4"/>
  <c r="F43" i="4"/>
  <c r="Q42" i="4"/>
  <c r="P42" i="4"/>
  <c r="L42" i="4"/>
  <c r="F42" i="4"/>
  <c r="Q41" i="4"/>
  <c r="P41" i="4"/>
  <c r="F41" i="4"/>
  <c r="Q40" i="4"/>
  <c r="P40" i="4"/>
  <c r="F40" i="4"/>
  <c r="Q39" i="4"/>
  <c r="P39" i="4"/>
  <c r="F39" i="4"/>
  <c r="Q38" i="4"/>
  <c r="P38" i="4"/>
  <c r="F38" i="4"/>
  <c r="Q37" i="4"/>
  <c r="P37" i="4"/>
  <c r="F37" i="4"/>
  <c r="L31" i="4"/>
  <c r="K31" i="4"/>
  <c r="F31" i="4"/>
  <c r="L30" i="4"/>
  <c r="K30" i="4"/>
  <c r="F30" i="4"/>
  <c r="L29" i="4"/>
  <c r="K29" i="4"/>
  <c r="F29" i="4"/>
  <c r="L28" i="4"/>
  <c r="K28" i="4"/>
  <c r="F28" i="4"/>
  <c r="L27" i="4"/>
  <c r="K27" i="4"/>
  <c r="L26" i="4"/>
  <c r="K26" i="4"/>
  <c r="M40" i="4" l="1"/>
  <c r="L68" i="4"/>
  <c r="M44" i="4"/>
  <c r="G66" i="4"/>
  <c r="G29" i="4"/>
  <c r="U37" i="4"/>
  <c r="U68" i="4"/>
  <c r="P29" i="4"/>
  <c r="U50" i="4"/>
  <c r="U66" i="4"/>
  <c r="G46" i="4"/>
  <c r="T53" i="4"/>
  <c r="T63" i="4"/>
  <c r="G56" i="4"/>
  <c r="U48" i="4"/>
  <c r="P31" i="4"/>
  <c r="T39" i="4"/>
  <c r="U49" i="4"/>
  <c r="G38" i="4"/>
  <c r="G48" i="4"/>
  <c r="P28" i="4"/>
  <c r="U40" i="4"/>
  <c r="T44" i="4"/>
  <c r="U52" i="4"/>
  <c r="T40" i="4"/>
  <c r="U39" i="4"/>
  <c r="H40" i="4" s="1"/>
  <c r="G42" i="4"/>
  <c r="U46" i="4"/>
  <c r="U58" i="4"/>
  <c r="G40" i="4"/>
  <c r="U44" i="4"/>
  <c r="T50" i="4"/>
  <c r="G54" i="4"/>
  <c r="U47" i="4"/>
  <c r="T49" i="4"/>
  <c r="T67" i="4"/>
  <c r="U56" i="4"/>
  <c r="U42" i="4"/>
  <c r="G52" i="4"/>
  <c r="U38" i="4"/>
  <c r="T45" i="4"/>
  <c r="G50" i="4"/>
  <c r="U54" i="4"/>
  <c r="G58" i="4"/>
  <c r="T64" i="4"/>
  <c r="G68" i="4"/>
  <c r="G31" i="4"/>
  <c r="T58" i="4"/>
  <c r="P26" i="4"/>
  <c r="O26" i="4"/>
  <c r="O27" i="4"/>
  <c r="P27" i="4"/>
  <c r="H64" i="4"/>
  <c r="H50" i="4"/>
  <c r="O31" i="4"/>
  <c r="U45" i="4"/>
  <c r="O29" i="4"/>
  <c r="U43" i="4"/>
  <c r="U53" i="4"/>
  <c r="H54" i="4" s="1"/>
  <c r="U67" i="4"/>
  <c r="U55" i="4"/>
  <c r="T66" i="4"/>
  <c r="U65" i="4"/>
  <c r="O28" i="4"/>
  <c r="H29" i="4" s="1"/>
  <c r="T51" i="4"/>
  <c r="T65" i="4"/>
  <c r="T38" i="4"/>
  <c r="U41" i="4"/>
  <c r="U51" i="4"/>
  <c r="T47" i="4"/>
  <c r="T57" i="4"/>
  <c r="T55" i="4"/>
  <c r="O30" i="4"/>
  <c r="T48" i="4"/>
  <c r="T37" i="4"/>
  <c r="T54" i="4"/>
  <c r="U57" i="4"/>
  <c r="T68" i="4"/>
  <c r="T46" i="4"/>
  <c r="T42" i="4"/>
  <c r="T52" i="4"/>
  <c r="T41" i="4"/>
  <c r="P30" i="4"/>
  <c r="T43" i="4"/>
  <c r="H44" i="4" s="1"/>
  <c r="H38" i="4" l="1"/>
  <c r="H56" i="4"/>
  <c r="H52" i="4"/>
  <c r="H31" i="4"/>
  <c r="H42" i="4"/>
  <c r="H68" i="4"/>
  <c r="H27" i="4"/>
  <c r="H58" i="4"/>
  <c r="H48" i="4"/>
  <c r="H46" i="4"/>
  <c r="H66" i="4"/>
</calcChain>
</file>

<file path=xl/sharedStrings.xml><?xml version="1.0" encoding="utf-8"?>
<sst xmlns="http://schemas.openxmlformats.org/spreadsheetml/2006/main" count="300" uniqueCount="105">
  <si>
    <t>Target User</t>
    <phoneticPr fontId="1" type="noConversion"/>
  </si>
  <si>
    <t>Observation</t>
    <phoneticPr fontId="1" type="noConversion"/>
  </si>
  <si>
    <t>Problem Statement</t>
    <phoneticPr fontId="1" type="noConversion"/>
  </si>
  <si>
    <t>Hypothesis</t>
    <phoneticPr fontId="1" type="noConversion"/>
  </si>
  <si>
    <t>Test Group</t>
    <phoneticPr fontId="1" type="noConversion"/>
  </si>
  <si>
    <t>Metric</t>
    <phoneticPr fontId="1" type="noConversion"/>
  </si>
  <si>
    <t>Experiment Period</t>
    <phoneticPr fontId="1" type="noConversion"/>
  </si>
  <si>
    <t>Trade-Off</t>
    <phoneticPr fontId="1" type="noConversion"/>
  </si>
  <si>
    <t>Andon</t>
    <phoneticPr fontId="1" type="noConversion"/>
  </si>
  <si>
    <t>본인이 찾고자 하는 메뉴나 제휴점이 있음에도 불구하고 하단 검색 기능을 찾지 못한 고객</t>
    <phoneticPr fontId="1" type="noConversion"/>
  </si>
  <si>
    <t>Input Metric</t>
    <phoneticPr fontId="1" type="noConversion"/>
  </si>
  <si>
    <t>Output Metric</t>
    <phoneticPr fontId="1" type="noConversion"/>
  </si>
  <si>
    <t>Base Metric(기존 지표)</t>
    <phoneticPr fontId="1" type="noConversion"/>
  </si>
  <si>
    <t>Expected Metric(예상 지표)</t>
    <phoneticPr fontId="1" type="noConversion"/>
  </si>
  <si>
    <t>Alpha(유의수준)</t>
    <phoneticPr fontId="1" type="noConversion"/>
  </si>
  <si>
    <t>1-Beta(검정력)</t>
    <phoneticPr fontId="1" type="noConversion"/>
  </si>
  <si>
    <t>Minimum Sample Size</t>
    <phoneticPr fontId="1" type="noConversion"/>
  </si>
  <si>
    <t>Period Calculation</t>
    <phoneticPr fontId="1" type="noConversion"/>
  </si>
  <si>
    <t>Test Page UV</t>
    <phoneticPr fontId="1" type="noConversion"/>
  </si>
  <si>
    <t>Required Days</t>
    <phoneticPr fontId="1" type="noConversion"/>
  </si>
  <si>
    <t># of Test Group</t>
    <phoneticPr fontId="1" type="noConversion"/>
  </si>
  <si>
    <t>Period</t>
    <phoneticPr fontId="1" type="noConversion"/>
  </si>
  <si>
    <t>2개(A,B)</t>
    <phoneticPr fontId="1" type="noConversion"/>
  </si>
  <si>
    <t>Main Home 진입 유저 수 (= Main Home UV)</t>
    <phoneticPr fontId="1" type="noConversion"/>
  </si>
  <si>
    <t>구매 전환율 (= Order Complete UV / Main Home UV)</t>
    <phoneticPr fontId="1" type="noConversion"/>
  </si>
  <si>
    <t>검색 기능을 찾지 못하여, 본인이 원하는 메뉴 및 제휴점을 찾지 못하여 이탈한다.</t>
    <phoneticPr fontId="1" type="noConversion"/>
  </si>
  <si>
    <t>하단 검색탭을 상위로 노출시킨다면 검색 이용률이 더 높아질 것이다.</t>
    <phoneticPr fontId="1" type="noConversion"/>
  </si>
  <si>
    <t>홈 카테고리 이용이 줄어듬과 동시에 앱 전체의 탐색 과정을 하지 않은채 앱을 이탈할 수 있다.</t>
    <phoneticPr fontId="1" type="noConversion"/>
  </si>
  <si>
    <t>[Main Home] 하단 검색 모듈 상위 노출 실험 - 1 Pager</t>
    <phoneticPr fontId="1" type="noConversion"/>
  </si>
  <si>
    <t>전체</t>
    <phoneticPr fontId="1" type="noConversion"/>
  </si>
  <si>
    <t>한식</t>
    <phoneticPr fontId="1" type="noConversion"/>
  </si>
  <si>
    <t>치킨</t>
    <phoneticPr fontId="1" type="noConversion"/>
  </si>
  <si>
    <t>피자</t>
    <phoneticPr fontId="1" type="noConversion"/>
  </si>
  <si>
    <t>햄버거</t>
    <phoneticPr fontId="1" type="noConversion"/>
  </si>
  <si>
    <t>누들</t>
    <phoneticPr fontId="1" type="noConversion"/>
  </si>
  <si>
    <t>빵</t>
    <phoneticPr fontId="1" type="noConversion"/>
  </si>
  <si>
    <t>고기</t>
    <phoneticPr fontId="1" type="noConversion"/>
  </si>
  <si>
    <t>찌개</t>
    <phoneticPr fontId="1" type="noConversion"/>
  </si>
  <si>
    <t>도시락</t>
    <phoneticPr fontId="1" type="noConversion"/>
  </si>
  <si>
    <t>샐러드</t>
    <phoneticPr fontId="1" type="noConversion"/>
  </si>
  <si>
    <t>A</t>
    <phoneticPr fontId="1" type="noConversion"/>
  </si>
  <si>
    <t>B</t>
    <phoneticPr fontId="1" type="noConversion"/>
  </si>
  <si>
    <t>Category</t>
    <phoneticPr fontId="1" type="noConversion"/>
  </si>
  <si>
    <t>Buyer User</t>
    <phoneticPr fontId="1" type="noConversion"/>
  </si>
  <si>
    <t>Lift % (vs.A)</t>
    <phoneticPr fontId="1" type="noConversion"/>
  </si>
  <si>
    <t>P-Value</t>
    <phoneticPr fontId="1" type="noConversion"/>
  </si>
  <si>
    <t>Revenue Std</t>
    <phoneticPr fontId="1" type="noConversion"/>
  </si>
  <si>
    <t>Test User Count</t>
    <phoneticPr fontId="1" type="noConversion"/>
  </si>
  <si>
    <t>IOS</t>
    <phoneticPr fontId="1" type="noConversion"/>
  </si>
  <si>
    <t>AOS</t>
    <phoneticPr fontId="1" type="noConversion"/>
  </si>
  <si>
    <t>실험 기간</t>
    <phoneticPr fontId="1" type="noConversion"/>
  </si>
  <si>
    <t>실험 주제</t>
    <phoneticPr fontId="1" type="noConversion"/>
  </si>
  <si>
    <t>-</t>
    <phoneticPr fontId="1" type="noConversion"/>
  </si>
  <si>
    <t>관측빈도</t>
    <phoneticPr fontId="1" type="noConversion"/>
  </si>
  <si>
    <t>기대빈도</t>
    <phoneticPr fontId="1" type="noConversion"/>
  </si>
  <si>
    <t>Buy</t>
    <phoneticPr fontId="1" type="noConversion"/>
  </si>
  <si>
    <t>Not Buy</t>
    <phoneticPr fontId="1" type="noConversion"/>
  </si>
  <si>
    <t>OS Type</t>
    <phoneticPr fontId="1" type="noConversion"/>
  </si>
  <si>
    <t>구매 전환율 및 매출의 유의미한 하락(3일 이상 지속)</t>
    <phoneticPr fontId="1" type="noConversion"/>
  </si>
  <si>
    <t>Buy CVR</t>
    <phoneticPr fontId="1" type="noConversion"/>
  </si>
  <si>
    <t>1. 검색 기능 이용률</t>
    <phoneticPr fontId="1" type="noConversion"/>
  </si>
  <si>
    <t>Search CVR</t>
    <phoneticPr fontId="1" type="noConversion"/>
  </si>
  <si>
    <t>Search User</t>
    <phoneticPr fontId="1" type="noConversion"/>
  </si>
  <si>
    <t>Search</t>
    <phoneticPr fontId="1" type="noConversion"/>
  </si>
  <si>
    <t>Not Search</t>
    <phoneticPr fontId="1" type="noConversion"/>
  </si>
  <si>
    <r>
      <t xml:space="preserve">B그룹(전체 카테고리)에서 </t>
    </r>
    <r>
      <rPr>
        <b/>
        <sz val="12"/>
        <color rgb="FF0070C0"/>
        <rFont val="맑은 고딕"/>
        <family val="2"/>
        <charset val="129"/>
      </rPr>
      <t>A그룹 대비 약 4.33% 더 높은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(P-Value:0.0004)</t>
    </r>
    <phoneticPr fontId="1" type="noConversion"/>
  </si>
  <si>
    <r>
      <t xml:space="preserve">B그룹(피자 카테고리)에서 </t>
    </r>
    <r>
      <rPr>
        <b/>
        <sz val="12"/>
        <color rgb="FF0070C0"/>
        <rFont val="맑은 고딕"/>
        <family val="3"/>
        <charset val="129"/>
      </rPr>
      <t>A그룹 대비 약 10.34% 더 높은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(P-Value:0.01477)</t>
    </r>
    <phoneticPr fontId="1" type="noConversion"/>
  </si>
  <si>
    <t>2. 구매 전환율</t>
    <phoneticPr fontId="1" type="noConversion"/>
  </si>
  <si>
    <r>
      <t xml:space="preserve">B그룹(전체 OS Type)에서 </t>
    </r>
    <r>
      <rPr>
        <b/>
        <sz val="12"/>
        <color rgb="FF0070C0"/>
        <rFont val="맑은 고딕"/>
        <family val="2"/>
        <charset val="129"/>
      </rPr>
      <t>A그룹 대비 약 4.33% 더 높은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3"/>
        <charset val="129"/>
      </rPr>
      <t>(P-Value:0.0004)</t>
    </r>
    <phoneticPr fontId="1" type="noConversion"/>
  </si>
  <si>
    <r>
      <t xml:space="preserve">B그룹(AOS OS Type)에서 </t>
    </r>
    <r>
      <rPr>
        <b/>
        <sz val="12"/>
        <color rgb="FF0070C0"/>
        <rFont val="맑은 고딕"/>
        <family val="2"/>
        <charset val="129"/>
      </rPr>
      <t>A그룹 대비 약 5.88% 더 높은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3"/>
        <charset val="129"/>
      </rPr>
      <t>(P-Value:0.00139)</t>
    </r>
    <phoneticPr fontId="1" type="noConversion"/>
  </si>
  <si>
    <r>
      <t xml:space="preserve">B그룹(전체 OS Type)에서 </t>
    </r>
    <r>
      <rPr>
        <b/>
        <sz val="12"/>
        <color rgb="FF0070C0"/>
        <rFont val="맑은 고딕"/>
        <family val="2"/>
        <charset val="129"/>
      </rPr>
      <t>A그룹 대비 약 4.3% 더 높은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(P-Value:0.00001)</t>
    </r>
    <phoneticPr fontId="1" type="noConversion"/>
  </si>
  <si>
    <r>
      <t xml:space="preserve">B그룹(AOS OS Type)에서 </t>
    </r>
    <r>
      <rPr>
        <b/>
        <sz val="12"/>
        <color rgb="FF0070C0"/>
        <rFont val="맑은 고딕"/>
        <family val="2"/>
        <charset val="129"/>
      </rPr>
      <t>A그룹 대비 약 3.6% 더 높은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(P-Value:0.00023)</t>
    </r>
    <phoneticPr fontId="1" type="noConversion"/>
  </si>
  <si>
    <r>
      <t xml:space="preserve">B그룹(IOS OS Type)에서 </t>
    </r>
    <r>
      <rPr>
        <b/>
        <sz val="12"/>
        <color rgb="FF0070C0"/>
        <rFont val="맑은 고딕"/>
        <family val="2"/>
        <charset val="129"/>
      </rPr>
      <t>A그룹 대비 약 5.1% 더 높은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(P-Value:0.00001)</t>
    </r>
    <phoneticPr fontId="1" type="noConversion"/>
  </si>
  <si>
    <t>거친코딩</t>
    <phoneticPr fontId="1" type="noConversion"/>
  </si>
  <si>
    <t>실험 위치</t>
    <phoneticPr fontId="1" type="noConversion"/>
  </si>
  <si>
    <t>Main Home</t>
    <phoneticPr fontId="1" type="noConversion"/>
  </si>
  <si>
    <t>실험 분배</t>
    <phoneticPr fontId="1" type="noConversion"/>
  </si>
  <si>
    <t>A 50% : B 50%</t>
    <phoneticPr fontId="1" type="noConversion"/>
  </si>
  <si>
    <t>A/B Test Report Sheet</t>
    <phoneticPr fontId="1" type="noConversion"/>
  </si>
  <si>
    <t>실험 목표</t>
    <phoneticPr fontId="1" type="noConversion"/>
  </si>
  <si>
    <t>실험 분석가</t>
    <phoneticPr fontId="1" type="noConversion"/>
  </si>
  <si>
    <t>결론</t>
    <phoneticPr fontId="1" type="noConversion"/>
  </si>
  <si>
    <t>검색 이용률 (= Search Enter Click UV / Main Home UV)</t>
    <phoneticPr fontId="1" type="noConversion"/>
  </si>
  <si>
    <t>1. OS별 검색 이용률</t>
    <phoneticPr fontId="1" type="noConversion"/>
  </si>
  <si>
    <t>[Main Home] 하단 검색 모듈 상위 노출 실험</t>
    <phoneticPr fontId="1" type="noConversion"/>
  </si>
  <si>
    <t>Experiments Group</t>
    <phoneticPr fontId="1" type="noConversion"/>
  </si>
  <si>
    <t xml:space="preserve"> </t>
    <phoneticPr fontId="1" type="noConversion"/>
  </si>
  <si>
    <t>Revenue</t>
    <phoneticPr fontId="1" type="noConversion"/>
  </si>
  <si>
    <t>Average Revenue Per User</t>
    <phoneticPr fontId="1" type="noConversion"/>
  </si>
  <si>
    <t>Metric Summary</t>
    <phoneticPr fontId="1" type="noConversion"/>
  </si>
  <si>
    <r>
      <t xml:space="preserve">B그룹(전체 카테고리)에서 </t>
    </r>
    <r>
      <rPr>
        <b/>
        <sz val="12"/>
        <color rgb="FF0070C0"/>
        <rFont val="맑은 고딕"/>
        <family val="2"/>
        <charset val="129"/>
      </rPr>
      <t>A그룹 대비 약 0.68% 더 높은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(P-Value:0.00001)</t>
    </r>
    <phoneticPr fontId="1" type="noConversion"/>
  </si>
  <si>
    <r>
      <t xml:space="preserve">B그룹(고기 카테고리)에서 </t>
    </r>
    <r>
      <rPr>
        <b/>
        <sz val="12"/>
        <color rgb="FF0070C0"/>
        <rFont val="맑은 고딕"/>
        <family val="2"/>
        <charset val="129"/>
      </rPr>
      <t>A그룹 대비 약 0.78% 더 높은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(P-Value:0.00287)</t>
    </r>
    <phoneticPr fontId="1" type="noConversion"/>
  </si>
  <si>
    <r>
      <t xml:space="preserve">B그룹(전체 OS Type)에서 </t>
    </r>
    <r>
      <rPr>
        <b/>
        <sz val="12"/>
        <color rgb="FF0070C0"/>
        <rFont val="맑은 고딕"/>
        <family val="2"/>
        <charset val="129"/>
      </rPr>
      <t>A그룹 대비 약 0.68% 더 높은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(P-Value:0.00001)</t>
    </r>
    <phoneticPr fontId="1" type="noConversion"/>
  </si>
  <si>
    <r>
      <t xml:space="preserve">B그룹(AOS Type)에서 </t>
    </r>
    <r>
      <rPr>
        <b/>
        <sz val="12"/>
        <color rgb="FF0070C0"/>
        <rFont val="맑은 고딕"/>
        <family val="2"/>
        <charset val="129"/>
      </rPr>
      <t>A그룹 대비 약 1.03% 더 높은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(P-Value:0.00001)</t>
    </r>
    <phoneticPr fontId="1" type="noConversion"/>
  </si>
  <si>
    <r>
      <t xml:space="preserve">B그룹(IOS Type)에서 </t>
    </r>
    <r>
      <rPr>
        <b/>
        <sz val="12"/>
        <color rgb="FF0070C0"/>
        <rFont val="맑은 고딕"/>
        <family val="2"/>
        <charset val="129"/>
      </rPr>
      <t>A그룹 대비 약 0.33% 더 높은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(P-Value:0.00001)</t>
    </r>
    <phoneticPr fontId="1" type="noConversion"/>
  </si>
  <si>
    <t>2. 카테고리별 구매 전환율 및 ARPU</t>
    <phoneticPr fontId="1" type="noConversion"/>
  </si>
  <si>
    <t>3. OS별 구매 전환율 및 ARPU</t>
    <phoneticPr fontId="1" type="noConversion"/>
  </si>
  <si>
    <t>ARPU (= Average Revenue Per User)</t>
    <phoneticPr fontId="1" type="noConversion"/>
  </si>
  <si>
    <t>3. ARPU</t>
    <phoneticPr fontId="1" type="noConversion"/>
  </si>
  <si>
    <r>
      <t xml:space="preserve">검색 이용률(=Output Metric)이 Significant Postive 
-&gt; 기능 변화에 대한 </t>
    </r>
    <r>
      <rPr>
        <b/>
        <sz val="12"/>
        <color theme="1"/>
        <rFont val="맑은 고딕"/>
        <family val="2"/>
        <charset val="129"/>
        <scheme val="minor"/>
      </rPr>
      <t>서비스 사용성의 긍정 임팩트</t>
    </r>
    <r>
      <rPr>
        <sz val="12"/>
        <color theme="1"/>
        <rFont val="맑은 고딕"/>
        <family val="2"/>
        <charset val="129"/>
        <scheme val="minor"/>
      </rPr>
      <t xml:space="preserve"> 확인
구매 전환율 및 ARPU(=Monitoring Metric)이 Significant Postive이기 때문에
-&gt; 기능 변화로 인한 </t>
    </r>
    <r>
      <rPr>
        <b/>
        <sz val="12"/>
        <color theme="1"/>
        <rFont val="맑은 고딕"/>
        <family val="2"/>
        <charset val="129"/>
        <scheme val="minor"/>
      </rPr>
      <t>서비스 정량적 성장의 긍정 임팩트</t>
    </r>
    <r>
      <rPr>
        <sz val="12"/>
        <color theme="1"/>
        <rFont val="맑은 고딕"/>
        <family val="2"/>
        <charset val="129"/>
        <scheme val="minor"/>
      </rPr>
      <t xml:space="preserve"> 확인</t>
    </r>
    <phoneticPr fontId="1" type="noConversion"/>
  </si>
  <si>
    <r>
      <t>30.6% (2%</t>
    </r>
    <r>
      <rPr>
        <sz val="20"/>
        <color rgb="FFFF0000"/>
        <rFont val="맑은 고딕"/>
        <family val="2"/>
        <charset val="129"/>
      </rPr>
      <t>↑</t>
    </r>
    <r>
      <rPr>
        <sz val="20"/>
        <color theme="1"/>
        <rFont val="배달의민족 한나체 Air OTF"/>
        <family val="2"/>
        <charset val="129"/>
      </rPr>
      <t>)</t>
    </r>
    <phoneticPr fontId="1" type="noConversion"/>
  </si>
  <si>
    <t>최소 2일(&gt;=92,000)</t>
    <phoneticPr fontId="1" type="noConversion"/>
  </si>
  <si>
    <t>최소 4일</t>
    <phoneticPr fontId="1" type="noConversion"/>
  </si>
  <si>
    <t>2023-01-02 14:34:10 ~ 2023-01-06 14:34:28</t>
    <phoneticPr fontId="1" type="noConversion"/>
  </si>
  <si>
    <t>검색 클릭률 2% 상승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</si>
</sst>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0_);[Red]\(0\)"/>
    <numFmt numFmtId="177" formatCode="0.00000"/>
    <numFmt numFmtId="178" formatCode="0.00000000000"/>
    <numFmt numFmtId="179" formatCode="_(* #,##0_);_(* \(#,##0\);_(* &quot;-&quot;??_);_(@_)"/>
    <numFmt numFmtId="180" formatCode="0.0%"/>
    <numFmt numFmtId="181" formatCode="0.00000_);[Red]\(0.00000\)"/>
  </numFmts>
  <fonts count="2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배달의민족 한나체 Pro OTF"/>
      <family val="2"/>
      <charset val="129"/>
    </font>
    <font>
      <sz val="28"/>
      <color theme="1"/>
      <name val="배달의민족 한나체 Pro OTF"/>
      <family val="2"/>
      <charset val="129"/>
    </font>
    <font>
      <sz val="20"/>
      <color theme="1"/>
      <name val="배달의민족 한나체 Air OTF"/>
      <family val="2"/>
      <charset val="129"/>
    </font>
    <font>
      <sz val="12"/>
      <color theme="1"/>
      <name val="맑은 고딕"/>
      <family val="2"/>
      <charset val="129"/>
      <scheme val="minor"/>
    </font>
    <font>
      <sz val="10"/>
      <color theme="1"/>
      <name val="배달의민족 한나체 Pro OTF"/>
      <family val="2"/>
      <charset val="129"/>
    </font>
    <font>
      <sz val="12"/>
      <color theme="1"/>
      <name val="배달의민족 한나체 Air OTF"/>
      <family val="2"/>
      <charset val="129"/>
    </font>
    <font>
      <sz val="15"/>
      <color rgb="FF00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12"/>
      <color theme="9" tint="-0.249977111117893"/>
      <name val="배달의민족 한나체 Air OTF"/>
      <family val="2"/>
      <charset val="129"/>
    </font>
    <font>
      <sz val="12"/>
      <color theme="1"/>
      <name val="배달의민족 한나체 Pro OTF"/>
      <family val="2"/>
      <charset val="129"/>
    </font>
    <font>
      <b/>
      <sz val="12"/>
      <color theme="1"/>
      <name val="배달의민족 한나체 Air OTF"/>
      <family val="2"/>
      <charset val="129"/>
    </font>
    <font>
      <b/>
      <sz val="18"/>
      <color theme="1"/>
      <name val="맑은 고딕"/>
      <family val="2"/>
      <charset val="129"/>
      <scheme val="minor"/>
    </font>
    <font>
      <b/>
      <sz val="12"/>
      <color rgb="FF0070C0"/>
      <name val="맑은 고딕"/>
      <family val="2"/>
      <charset val="129"/>
    </font>
    <font>
      <b/>
      <sz val="12"/>
      <color rgb="FF0070C0"/>
      <name val="맑은 고딕"/>
      <family val="3"/>
      <charset val="129"/>
    </font>
    <font>
      <b/>
      <sz val="12"/>
      <color rgb="FF00B050"/>
      <name val="맑은 고딕"/>
      <family val="2"/>
      <charset val="129"/>
    </font>
    <font>
      <b/>
      <sz val="12"/>
      <color rgb="FF00B050"/>
      <name val="맑은 고딕"/>
      <family val="3"/>
      <charset val="129"/>
    </font>
    <font>
      <sz val="12"/>
      <color rgb="FF0070C0"/>
      <name val="배달의민족 한나체 Air OTF"/>
      <family val="2"/>
      <charset val="129"/>
    </font>
    <font>
      <sz val="12"/>
      <color rgb="FF0070C0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24"/>
      <color theme="1"/>
      <name val="배달의민족 한나체 Pro OTF"/>
      <family val="2"/>
      <charset val="129"/>
    </font>
    <font>
      <sz val="20"/>
      <color rgb="FFFF000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1" fontId="7" fillId="0" borderId="1" xfId="1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center" vertical="center"/>
    </xf>
    <xf numFmtId="177" fontId="7" fillId="0" borderId="1" xfId="2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3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1" fontId="0" fillId="0" borderId="1" xfId="1" applyFon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1" fillId="0" borderId="1" xfId="2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0" xfId="0" applyFont="1">
      <alignment vertical="center"/>
    </xf>
    <xf numFmtId="10" fontId="19" fillId="0" borderId="1" xfId="2" applyNumberFormat="1" applyFont="1" applyBorder="1" applyAlignment="1">
      <alignment horizontal="center" vertical="center"/>
    </xf>
    <xf numFmtId="10" fontId="20" fillId="0" borderId="1" xfId="0" applyNumberFormat="1" applyFont="1" applyBorder="1" applyAlignment="1">
      <alignment horizontal="center" vertical="center"/>
    </xf>
    <xf numFmtId="180" fontId="7" fillId="0" borderId="1" xfId="2" applyNumberFormat="1" applyFont="1" applyBorder="1" applyAlignment="1">
      <alignment horizontal="center" vertical="center"/>
    </xf>
    <xf numFmtId="180" fontId="19" fillId="0" borderId="1" xfId="2" applyNumberFormat="1" applyFont="1" applyBorder="1" applyAlignment="1">
      <alignment horizontal="center" vertical="center"/>
    </xf>
    <xf numFmtId="0" fontId="14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4" fillId="0" borderId="14" xfId="0" applyFont="1" applyBorder="1">
      <alignment vertical="center"/>
    </xf>
    <xf numFmtId="0" fontId="0" fillId="0" borderId="15" xfId="0" applyBorder="1">
      <alignment vertical="center"/>
    </xf>
    <xf numFmtId="0" fontId="21" fillId="0" borderId="14" xfId="0" applyFont="1" applyBorder="1">
      <alignment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1" fontId="7" fillId="0" borderId="4" xfId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1" fontId="7" fillId="0" borderId="17" xfId="1" applyFont="1" applyBorder="1" applyAlignment="1">
      <alignment horizontal="center" vertical="center"/>
    </xf>
    <xf numFmtId="41" fontId="7" fillId="0" borderId="0" xfId="1" applyFont="1" applyBorder="1" applyAlignment="1">
      <alignment horizontal="center" vertical="center"/>
    </xf>
    <xf numFmtId="41" fontId="0" fillId="0" borderId="0" xfId="0" applyNumberFormat="1">
      <alignment vertical="center"/>
    </xf>
    <xf numFmtId="179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22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987776</xdr:colOff>
      <xdr:row>5</xdr:row>
      <xdr:rowOff>169333</xdr:rowOff>
    </xdr:from>
    <xdr:to>
      <xdr:col>7</xdr:col>
      <xdr:colOff>479777</xdr:colOff>
      <xdr:row>7</xdr:row>
      <xdr:rowOff>214095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7B6CDA3-1E73-ECA5-E283-BDB0A8891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2" y="1382889"/>
          <a:ext cx="10498667" cy="6168984"/>
        </a:xfrm>
        <a:prstGeom prst="rect">
          <a:avLst/>
        </a:prstGeom>
      </xdr:spPr>
    </xdr:pic>
    <xdr:clientData/>
  </xdr:twoCellAnchor>
  <xdr:twoCellAnchor editAs="oneCell">
    <xdr:from>
      <xdr:col>3</xdr:col>
      <xdr:colOff>886046</xdr:colOff>
      <xdr:row>10</xdr:row>
      <xdr:rowOff>59070</xdr:rowOff>
    </xdr:from>
    <xdr:to>
      <xdr:col>4</xdr:col>
      <xdr:colOff>2303721</xdr:colOff>
      <xdr:row>11</xdr:row>
      <xdr:rowOff>3424679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AD43DE5-1EF8-56E7-7A86-689C0C618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5348" y="8446977"/>
          <a:ext cx="4253024" cy="8534214"/>
        </a:xfrm>
        <a:prstGeom prst="rect">
          <a:avLst/>
        </a:prstGeom>
      </xdr:spPr>
    </xdr:pic>
    <xdr:clientData/>
  </xdr:twoCellAnchor>
  <xdr:twoCellAnchor editAs="oneCell">
    <xdr:from>
      <xdr:col>5</xdr:col>
      <xdr:colOff>1772092</xdr:colOff>
      <xdr:row>10</xdr:row>
      <xdr:rowOff>177208</xdr:rowOff>
    </xdr:from>
    <xdr:to>
      <xdr:col>7</xdr:col>
      <xdr:colOff>1240465</xdr:colOff>
      <xdr:row>11</xdr:row>
      <xdr:rowOff>3365020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8FC6C79-D1A4-BE11-709B-96FE86420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52325" y="8565115"/>
          <a:ext cx="4164419" cy="8356417"/>
        </a:xfrm>
        <a:prstGeom prst="rect">
          <a:avLst/>
        </a:prstGeom>
      </xdr:spPr>
    </xdr:pic>
    <xdr:clientData/>
  </xdr:twoCellAnchor>
  <xdr:twoCellAnchor>
    <xdr:from>
      <xdr:col>3</xdr:col>
      <xdr:colOff>1240466</xdr:colOff>
      <xdr:row>11</xdr:row>
      <xdr:rowOff>2510464</xdr:rowOff>
    </xdr:from>
    <xdr:to>
      <xdr:col>3</xdr:col>
      <xdr:colOff>2303721</xdr:colOff>
      <xdr:row>11</xdr:row>
      <xdr:rowOff>3278371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7194137C-AFF8-0846-964A-7342E92D1480}"/>
            </a:ext>
          </a:extLst>
        </xdr:cNvPr>
        <xdr:cNvSpPr/>
      </xdr:nvSpPr>
      <xdr:spPr>
        <a:xfrm>
          <a:off x="5729768" y="16066976"/>
          <a:ext cx="1063255" cy="767907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2156047</xdr:colOff>
      <xdr:row>10</xdr:row>
      <xdr:rowOff>3396510</xdr:rowOff>
    </xdr:from>
    <xdr:to>
      <xdr:col>7</xdr:col>
      <xdr:colOff>915581</xdr:colOff>
      <xdr:row>10</xdr:row>
      <xdr:rowOff>4164417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AB94E67D-33F6-E196-BB31-A340BB1E5D83}"/>
            </a:ext>
          </a:extLst>
        </xdr:cNvPr>
        <xdr:cNvSpPr/>
      </xdr:nvSpPr>
      <xdr:spPr>
        <a:xfrm>
          <a:off x="12936280" y="11784417"/>
          <a:ext cx="3455580" cy="767907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719E-787A-8741-8BFB-A58988D3E7D7}">
  <dimension ref="C3:M24"/>
  <sheetViews>
    <sheetView showGridLines="0" tabSelected="1" zoomScale="63" zoomScaleNormal="45" workbookViewId="0">
      <selection activeCell="K6" sqref="K6"/>
    </sheetView>
  </sheetViews>
  <sheetFormatPr baseColWidth="10" defaultRowHeight="18"/>
  <cols>
    <col min="3" max="3" width="29.28515625" style="1" bestFit="1" customWidth="1"/>
    <col min="4" max="4" width="32" style="1" bestFit="1" customWidth="1"/>
    <col min="5" max="5" width="39" style="1" bestFit="1" customWidth="1"/>
    <col min="6" max="6" width="27.7109375" style="1" bestFit="1" customWidth="1"/>
    <col min="7" max="7" width="25.140625" style="1" bestFit="1" customWidth="1"/>
    <col min="8" max="8" width="32" style="1" bestFit="1" customWidth="1"/>
    <col min="16" max="21" width="22.140625" customWidth="1"/>
  </cols>
  <sheetData>
    <row r="3" spans="3:8">
      <c r="C3" s="68" t="s">
        <v>28</v>
      </c>
      <c r="D3" s="68"/>
      <c r="E3" s="68"/>
      <c r="F3" s="68"/>
      <c r="G3" s="68"/>
      <c r="H3" s="68"/>
    </row>
    <row r="4" spans="3:8">
      <c r="C4" s="68"/>
      <c r="D4" s="68"/>
      <c r="E4" s="68"/>
      <c r="F4" s="68"/>
      <c r="G4" s="68"/>
      <c r="H4" s="68"/>
    </row>
    <row r="5" spans="3:8" ht="25">
      <c r="C5" s="4" t="s">
        <v>0</v>
      </c>
      <c r="D5" s="70" t="s">
        <v>9</v>
      </c>
      <c r="E5" s="70"/>
      <c r="F5" s="70"/>
      <c r="G5" s="70"/>
      <c r="H5" s="70"/>
    </row>
    <row r="6" spans="3:8" ht="271" customHeight="1">
      <c r="C6" s="61" t="s">
        <v>1</v>
      </c>
      <c r="D6" s="71"/>
      <c r="E6" s="72"/>
      <c r="F6" s="72"/>
      <c r="G6" s="72"/>
      <c r="H6" s="73"/>
    </row>
    <row r="7" spans="3:8" ht="211" customHeight="1">
      <c r="C7" s="62"/>
      <c r="D7" s="74"/>
      <c r="E7" s="75"/>
      <c r="F7" s="75"/>
      <c r="G7" s="75"/>
      <c r="H7" s="76"/>
    </row>
    <row r="8" spans="3:8" ht="25" customHeight="1">
      <c r="C8" s="63"/>
      <c r="D8" s="77"/>
      <c r="E8" s="78"/>
      <c r="F8" s="78"/>
      <c r="G8" s="78"/>
      <c r="H8" s="79"/>
    </row>
    <row r="9" spans="3:8" ht="25">
      <c r="C9" s="4" t="s">
        <v>2</v>
      </c>
      <c r="D9" s="70" t="s">
        <v>25</v>
      </c>
      <c r="E9" s="70"/>
      <c r="F9" s="70"/>
      <c r="G9" s="70"/>
      <c r="H9" s="70"/>
    </row>
    <row r="10" spans="3:8" ht="25">
      <c r="C10" s="4" t="s">
        <v>3</v>
      </c>
      <c r="D10" s="70" t="s">
        <v>26</v>
      </c>
      <c r="E10" s="70"/>
      <c r="F10" s="70"/>
      <c r="G10" s="70"/>
      <c r="H10" s="70"/>
    </row>
    <row r="11" spans="3:8" ht="408" customHeight="1">
      <c r="C11" s="61" t="s">
        <v>85</v>
      </c>
      <c r="D11" s="64"/>
      <c r="E11" s="64"/>
      <c r="F11" s="64"/>
      <c r="G11" s="64"/>
      <c r="H11" s="64"/>
    </row>
    <row r="12" spans="3:8" ht="282" customHeight="1">
      <c r="C12" s="63"/>
      <c r="D12" s="64"/>
      <c r="E12" s="64"/>
      <c r="F12" s="64"/>
      <c r="G12" s="64"/>
      <c r="H12" s="64"/>
    </row>
    <row r="13" spans="3:8" ht="25">
      <c r="C13" s="61" t="s">
        <v>5</v>
      </c>
      <c r="D13" s="4" t="s">
        <v>10</v>
      </c>
      <c r="E13" s="65" t="s">
        <v>23</v>
      </c>
      <c r="F13" s="66"/>
      <c r="G13" s="66"/>
      <c r="H13" s="67"/>
    </row>
    <row r="14" spans="3:8" ht="25">
      <c r="C14" s="62"/>
      <c r="D14" s="61" t="s">
        <v>11</v>
      </c>
      <c r="E14" s="65" t="s">
        <v>24</v>
      </c>
      <c r="F14" s="66"/>
      <c r="G14" s="66"/>
      <c r="H14" s="67"/>
    </row>
    <row r="15" spans="3:8" ht="25">
      <c r="C15" s="62"/>
      <c r="D15" s="62"/>
      <c r="E15" s="65" t="s">
        <v>97</v>
      </c>
      <c r="F15" s="66"/>
      <c r="G15" s="66"/>
      <c r="H15" s="67"/>
    </row>
    <row r="16" spans="3:8" ht="25">
      <c r="C16" s="62"/>
      <c r="D16" s="63"/>
      <c r="E16" s="65" t="s">
        <v>82</v>
      </c>
      <c r="F16" s="66"/>
      <c r="G16" s="66"/>
      <c r="H16" s="67"/>
    </row>
    <row r="17" spans="3:13" ht="25">
      <c r="C17" s="69" t="s">
        <v>6</v>
      </c>
      <c r="D17" s="4" t="s">
        <v>12</v>
      </c>
      <c r="E17" s="4" t="s">
        <v>13</v>
      </c>
      <c r="F17" s="4" t="s">
        <v>14</v>
      </c>
      <c r="G17" s="5" t="s">
        <v>15</v>
      </c>
      <c r="H17" s="4" t="s">
        <v>16</v>
      </c>
      <c r="J17" s="52"/>
      <c r="K17" s="52"/>
      <c r="L17" s="53"/>
      <c r="M17" s="52"/>
    </row>
    <row r="18" spans="3:13" ht="30">
      <c r="C18" s="69"/>
      <c r="D18" s="2">
        <v>0.3</v>
      </c>
      <c r="E18" s="3" t="s">
        <v>100</v>
      </c>
      <c r="F18" s="2">
        <v>0.05</v>
      </c>
      <c r="G18" s="2">
        <v>0.8</v>
      </c>
      <c r="H18" s="7">
        <v>92000</v>
      </c>
      <c r="J18" s="52"/>
      <c r="K18" s="52"/>
      <c r="L18" s="52"/>
      <c r="M18" s="52"/>
    </row>
    <row r="19" spans="3:13" ht="25">
      <c r="C19" s="69"/>
      <c r="D19" s="69" t="s">
        <v>17</v>
      </c>
      <c r="E19" s="4" t="s">
        <v>18</v>
      </c>
      <c r="F19" s="4" t="s">
        <v>19</v>
      </c>
      <c r="G19" s="4" t="s">
        <v>20</v>
      </c>
      <c r="H19" s="4" t="s">
        <v>21</v>
      </c>
      <c r="J19" s="52"/>
      <c r="K19" s="54"/>
      <c r="L19" s="52"/>
      <c r="M19" s="52"/>
    </row>
    <row r="20" spans="3:13" ht="25">
      <c r="C20" s="69"/>
      <c r="D20" s="69"/>
      <c r="E20" s="6">
        <v>50000</v>
      </c>
      <c r="F20" s="3" t="s">
        <v>101</v>
      </c>
      <c r="G20" s="3" t="s">
        <v>22</v>
      </c>
      <c r="H20" s="3" t="s">
        <v>102</v>
      </c>
      <c r="J20" s="52"/>
      <c r="K20" s="55"/>
      <c r="L20" s="52"/>
      <c r="M20" s="52"/>
    </row>
    <row r="21" spans="3:13" ht="25">
      <c r="C21" s="4" t="s">
        <v>7</v>
      </c>
      <c r="D21" s="65" t="s">
        <v>27</v>
      </c>
      <c r="E21" s="66"/>
      <c r="F21" s="66"/>
      <c r="G21" s="66"/>
      <c r="H21" s="67"/>
      <c r="J21" s="52"/>
      <c r="K21" s="52"/>
      <c r="L21" s="52"/>
      <c r="M21" s="52"/>
    </row>
    <row r="22" spans="3:13" ht="25">
      <c r="C22" s="4" t="s">
        <v>8</v>
      </c>
      <c r="D22" s="65" t="s">
        <v>58</v>
      </c>
      <c r="E22" s="66"/>
      <c r="F22" s="66"/>
      <c r="G22" s="66"/>
      <c r="H22" s="67"/>
      <c r="J22" s="52"/>
      <c r="K22" s="52"/>
      <c r="L22" s="52"/>
      <c r="M22" s="52"/>
    </row>
    <row r="23" spans="3:13">
      <c r="J23" s="52"/>
      <c r="K23" s="52"/>
      <c r="L23" s="52"/>
      <c r="M23" s="52"/>
    </row>
    <row r="24" spans="3:13">
      <c r="J24" s="52"/>
      <c r="K24" s="52"/>
      <c r="L24" s="52"/>
      <c r="M24" s="52"/>
    </row>
  </sheetData>
  <mergeCells count="19">
    <mergeCell ref="C3:H4"/>
    <mergeCell ref="D19:D20"/>
    <mergeCell ref="C17:C20"/>
    <mergeCell ref="D5:H5"/>
    <mergeCell ref="D9:H9"/>
    <mergeCell ref="D10:H10"/>
    <mergeCell ref="E13:H13"/>
    <mergeCell ref="E14:H14"/>
    <mergeCell ref="F11:H12"/>
    <mergeCell ref="C6:C8"/>
    <mergeCell ref="D6:H8"/>
    <mergeCell ref="D14:D16"/>
    <mergeCell ref="C13:C16"/>
    <mergeCell ref="C11:C12"/>
    <mergeCell ref="D11:E12"/>
    <mergeCell ref="D21:H21"/>
    <mergeCell ref="D22:H22"/>
    <mergeCell ref="E16:H16"/>
    <mergeCell ref="E15:H1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6B58-6640-F849-9B9E-D453C7C4769C}">
  <dimension ref="B2:AH93"/>
  <sheetViews>
    <sheetView showGridLines="0" topLeftCell="A30" zoomScale="75" zoomScaleNormal="69" workbookViewId="0">
      <selection activeCell="P11" sqref="P11"/>
    </sheetView>
  </sheetViews>
  <sheetFormatPr baseColWidth="10" defaultRowHeight="18"/>
  <cols>
    <col min="2" max="2" width="10.7109375" customWidth="1"/>
    <col min="4" max="4" width="15.85546875" bestFit="1" customWidth="1"/>
    <col min="5" max="5" width="11.42578125" bestFit="1" customWidth="1"/>
    <col min="7" max="7" width="12.5703125" bestFit="1" customWidth="1"/>
    <col min="8" max="8" width="11.42578125" customWidth="1"/>
    <col min="9" max="9" width="15.140625" bestFit="1" customWidth="1"/>
    <col min="10" max="10" width="24.7109375" customWidth="1"/>
    <col min="11" max="11" width="20.42578125" customWidth="1"/>
    <col min="12" max="12" width="12.42578125" bestFit="1" customWidth="1"/>
    <col min="19" max="19" width="11.7109375" bestFit="1" customWidth="1"/>
    <col min="20" max="20" width="12.7109375" bestFit="1" customWidth="1"/>
  </cols>
  <sheetData>
    <row r="2" spans="2:28" ht="27">
      <c r="B2" s="89" t="s">
        <v>78</v>
      </c>
      <c r="C2" s="89"/>
      <c r="D2" s="89"/>
      <c r="E2" s="89"/>
      <c r="F2" s="89"/>
      <c r="G2" s="89"/>
      <c r="I2" s="28" t="s">
        <v>89</v>
      </c>
      <c r="J2" s="29"/>
      <c r="K2" s="29"/>
      <c r="L2" s="29"/>
      <c r="M2" s="29"/>
      <c r="N2" s="30"/>
    </row>
    <row r="3" spans="2:28" ht="27">
      <c r="B3" s="89"/>
      <c r="C3" s="89"/>
      <c r="D3" s="89"/>
      <c r="E3" s="89"/>
      <c r="F3" s="89"/>
      <c r="G3" s="89"/>
      <c r="I3" s="31"/>
      <c r="N3" s="32"/>
    </row>
    <row r="4" spans="2:28" ht="20">
      <c r="B4" s="89"/>
      <c r="C4" s="89"/>
      <c r="D4" s="89"/>
      <c r="E4" s="89"/>
      <c r="F4" s="89"/>
      <c r="G4" s="89"/>
      <c r="I4" s="33" t="s">
        <v>60</v>
      </c>
      <c r="N4" s="32"/>
      <c r="AB4" s="9"/>
    </row>
    <row r="5" spans="2:28" ht="19">
      <c r="B5" s="89"/>
      <c r="C5" s="89"/>
      <c r="D5" s="89"/>
      <c r="E5" s="89"/>
      <c r="F5" s="89"/>
      <c r="G5" s="89"/>
      <c r="I5" s="34" t="s">
        <v>70</v>
      </c>
      <c r="N5" s="32"/>
      <c r="AB5" s="9"/>
    </row>
    <row r="6" spans="2:28" ht="19">
      <c r="B6" s="87" t="s">
        <v>51</v>
      </c>
      <c r="C6" s="88" t="s">
        <v>84</v>
      </c>
      <c r="D6" s="88"/>
      <c r="E6" s="88"/>
      <c r="F6" s="88"/>
      <c r="G6" s="88"/>
      <c r="I6" s="34" t="s">
        <v>71</v>
      </c>
      <c r="N6" s="32"/>
      <c r="AB6" s="9"/>
    </row>
    <row r="7" spans="2:28" ht="19">
      <c r="B7" s="87"/>
      <c r="C7" s="88"/>
      <c r="D7" s="88"/>
      <c r="E7" s="88"/>
      <c r="F7" s="88"/>
      <c r="G7" s="88"/>
      <c r="I7" s="34" t="s">
        <v>72</v>
      </c>
      <c r="N7" s="32"/>
      <c r="AB7" s="9"/>
    </row>
    <row r="8" spans="2:28" ht="21" customHeight="1">
      <c r="B8" s="87" t="s">
        <v>50</v>
      </c>
      <c r="C8" s="88" t="s">
        <v>103</v>
      </c>
      <c r="D8" s="88"/>
      <c r="E8" s="88"/>
      <c r="F8" s="88"/>
      <c r="G8" s="88"/>
      <c r="I8" s="31"/>
      <c r="N8" s="32"/>
      <c r="AB8" s="9"/>
    </row>
    <row r="9" spans="2:28" ht="20">
      <c r="B9" s="87"/>
      <c r="C9" s="88"/>
      <c r="D9" s="88"/>
      <c r="E9" s="88"/>
      <c r="F9" s="88"/>
      <c r="G9" s="88"/>
      <c r="I9" s="33" t="s">
        <v>67</v>
      </c>
      <c r="N9" s="32"/>
      <c r="AB9" s="9"/>
    </row>
    <row r="10" spans="2:28" ht="19">
      <c r="B10" s="87" t="s">
        <v>74</v>
      </c>
      <c r="C10" s="88" t="s">
        <v>75</v>
      </c>
      <c r="D10" s="88"/>
      <c r="E10" s="88"/>
      <c r="F10" s="88"/>
      <c r="G10" s="88"/>
      <c r="I10" s="34" t="s">
        <v>65</v>
      </c>
      <c r="N10" s="32"/>
      <c r="AB10" s="9"/>
    </row>
    <row r="11" spans="2:28" ht="19">
      <c r="B11" s="87"/>
      <c r="C11" s="88"/>
      <c r="D11" s="88"/>
      <c r="E11" s="88"/>
      <c r="F11" s="88"/>
      <c r="G11" s="88"/>
      <c r="I11" s="34" t="s">
        <v>66</v>
      </c>
      <c r="N11" s="32"/>
      <c r="AB11" s="9"/>
    </row>
    <row r="12" spans="2:28" ht="19">
      <c r="B12" s="87" t="s">
        <v>79</v>
      </c>
      <c r="C12" s="88" t="s">
        <v>104</v>
      </c>
      <c r="D12" s="88"/>
      <c r="E12" s="88"/>
      <c r="F12" s="88"/>
      <c r="G12" s="88"/>
      <c r="I12" s="34" t="s">
        <v>68</v>
      </c>
      <c r="N12" s="32"/>
      <c r="AB12" s="9"/>
    </row>
    <row r="13" spans="2:28" ht="19">
      <c r="B13" s="87"/>
      <c r="C13" s="88"/>
      <c r="D13" s="88"/>
      <c r="E13" s="88"/>
      <c r="F13" s="88"/>
      <c r="G13" s="88"/>
      <c r="I13" s="34" t="s">
        <v>69</v>
      </c>
      <c r="N13" s="32"/>
      <c r="AB13" s="9"/>
    </row>
    <row r="14" spans="2:28" ht="20" customHeight="1">
      <c r="B14" s="87" t="s">
        <v>76</v>
      </c>
      <c r="C14" s="88" t="s">
        <v>77</v>
      </c>
      <c r="D14" s="88"/>
      <c r="E14" s="88"/>
      <c r="F14" s="88"/>
      <c r="G14" s="88"/>
      <c r="I14" s="34"/>
      <c r="N14" s="32"/>
      <c r="AB14" s="9"/>
    </row>
    <row r="15" spans="2:28" ht="20">
      <c r="B15" s="87"/>
      <c r="C15" s="88"/>
      <c r="D15" s="88"/>
      <c r="E15" s="88"/>
      <c r="F15" s="88"/>
      <c r="G15" s="88"/>
      <c r="I15" s="33" t="s">
        <v>98</v>
      </c>
      <c r="N15" s="32"/>
      <c r="AB15" s="9"/>
    </row>
    <row r="16" spans="2:28" ht="19">
      <c r="B16" s="87" t="s">
        <v>80</v>
      </c>
      <c r="C16" s="88" t="s">
        <v>73</v>
      </c>
      <c r="D16" s="88"/>
      <c r="E16" s="88"/>
      <c r="F16" s="88"/>
      <c r="G16" s="88"/>
      <c r="I16" s="34" t="s">
        <v>90</v>
      </c>
      <c r="N16" s="32"/>
      <c r="AB16" s="9"/>
    </row>
    <row r="17" spans="2:34" ht="19">
      <c r="B17" s="87"/>
      <c r="C17" s="88"/>
      <c r="D17" s="88"/>
      <c r="E17" s="88"/>
      <c r="F17" s="88"/>
      <c r="G17" s="88"/>
      <c r="I17" s="34" t="s">
        <v>91</v>
      </c>
      <c r="N17" s="32"/>
      <c r="AB17" s="9"/>
    </row>
    <row r="18" spans="2:34" ht="19" customHeight="1">
      <c r="B18" s="86" t="s">
        <v>81</v>
      </c>
      <c r="C18" s="84" t="s">
        <v>99</v>
      </c>
      <c r="D18" s="85"/>
      <c r="E18" s="85"/>
      <c r="F18" s="85"/>
      <c r="G18" s="85"/>
      <c r="I18" s="34" t="s">
        <v>92</v>
      </c>
      <c r="N18" s="32"/>
      <c r="AB18" s="9"/>
    </row>
    <row r="19" spans="2:34" ht="19">
      <c r="B19" s="86"/>
      <c r="C19" s="85"/>
      <c r="D19" s="85"/>
      <c r="E19" s="85"/>
      <c r="F19" s="85"/>
      <c r="G19" s="85"/>
      <c r="I19" s="34" t="s">
        <v>93</v>
      </c>
      <c r="N19" s="32"/>
      <c r="AB19" s="9"/>
    </row>
    <row r="20" spans="2:34" ht="19">
      <c r="B20" s="86"/>
      <c r="C20" s="85"/>
      <c r="D20" s="85"/>
      <c r="E20" s="85"/>
      <c r="F20" s="85"/>
      <c r="G20" s="85"/>
      <c r="I20" s="34" t="s">
        <v>94</v>
      </c>
      <c r="N20" s="32"/>
      <c r="AB20" s="9"/>
    </row>
    <row r="21" spans="2:34" ht="41" customHeight="1">
      <c r="B21" s="86"/>
      <c r="C21" s="85"/>
      <c r="D21" s="85"/>
      <c r="E21" s="85"/>
      <c r="F21" s="85"/>
      <c r="G21" s="85"/>
      <c r="I21" s="35"/>
      <c r="J21" s="36"/>
      <c r="K21" s="36"/>
      <c r="L21" s="36"/>
      <c r="M21" s="36"/>
      <c r="N21" s="37"/>
      <c r="AB21" s="9"/>
    </row>
    <row r="22" spans="2:34" ht="19">
      <c r="AB22" s="9"/>
    </row>
    <row r="23" spans="2:34" ht="19">
      <c r="AB23" s="9"/>
    </row>
    <row r="24" spans="2:34" ht="27">
      <c r="B24" s="23" t="s">
        <v>83</v>
      </c>
      <c r="AB24" s="9"/>
    </row>
    <row r="25" spans="2:34" ht="19">
      <c r="B25" s="47" t="s">
        <v>57</v>
      </c>
      <c r="C25" s="48" t="s">
        <v>4</v>
      </c>
      <c r="D25" s="49" t="s">
        <v>47</v>
      </c>
      <c r="E25" s="47" t="s">
        <v>62</v>
      </c>
      <c r="F25" s="47" t="s">
        <v>61</v>
      </c>
      <c r="G25" s="47" t="s">
        <v>44</v>
      </c>
      <c r="H25" s="47" t="s">
        <v>45</v>
      </c>
      <c r="J25" s="22" t="s">
        <v>53</v>
      </c>
      <c r="K25" s="22" t="s">
        <v>63</v>
      </c>
      <c r="L25" s="22" t="s">
        <v>64</v>
      </c>
      <c r="N25" s="22" t="s">
        <v>54</v>
      </c>
      <c r="O25" s="22" t="s">
        <v>63</v>
      </c>
      <c r="P25" s="22" t="s">
        <v>64</v>
      </c>
      <c r="AB25" s="9"/>
    </row>
    <row r="26" spans="2:34" ht="19">
      <c r="B26" s="81" t="s">
        <v>29</v>
      </c>
      <c r="C26" s="44" t="s">
        <v>40</v>
      </c>
      <c r="D26" s="38">
        <v>99728</v>
      </c>
      <c r="E26" s="10">
        <v>29918</v>
      </c>
      <c r="F26" s="11">
        <f t="shared" ref="F26:F31" si="0">E26/D26</f>
        <v>0.29999598909032571</v>
      </c>
      <c r="G26" s="26" t="s">
        <v>52</v>
      </c>
      <c r="H26" s="8" t="s">
        <v>52</v>
      </c>
      <c r="J26" s="8" t="s">
        <v>40</v>
      </c>
      <c r="K26" s="18">
        <f>E26</f>
        <v>29918</v>
      </c>
      <c r="L26" s="18">
        <f>D26-E26</f>
        <v>69810</v>
      </c>
      <c r="N26" s="8" t="s">
        <v>40</v>
      </c>
      <c r="O26" s="19">
        <f>SUM(K26:L26)*SUM(K26:K27) / SUM(K26:L27)</f>
        <v>30568.160408020402</v>
      </c>
      <c r="P26" s="19">
        <f>SUM(K26:L26)*SUM(L26:L27)/SUM(K26:L27)</f>
        <v>69159.839591979602</v>
      </c>
      <c r="AB26" s="9"/>
    </row>
    <row r="27" spans="2:34" ht="19">
      <c r="B27" s="82"/>
      <c r="C27" s="44" t="s">
        <v>41</v>
      </c>
      <c r="D27" s="38">
        <v>100262</v>
      </c>
      <c r="E27" s="10">
        <v>31382</v>
      </c>
      <c r="F27" s="11">
        <f t="shared" si="0"/>
        <v>0.31299994015678922</v>
      </c>
      <c r="G27" s="27">
        <f>IFERROR((F27-F26)/F26,"-")</f>
        <v>4.334708309232814E-2</v>
      </c>
      <c r="H27" s="20">
        <f>IFERROR(ROUNDUP(CHITEST(K26:L27,O26:P27),5),"-")</f>
        <v>1.0000000000000001E-5</v>
      </c>
      <c r="J27" s="8" t="s">
        <v>41</v>
      </c>
      <c r="K27" s="18">
        <f>E27</f>
        <v>31382</v>
      </c>
      <c r="L27" s="18">
        <f>D27-E27</f>
        <v>68880</v>
      </c>
      <c r="N27" s="8" t="s">
        <v>41</v>
      </c>
      <c r="O27" s="19">
        <f>SUM(K26:K27)*SUM(K27:L27)/SUM(K26:L27)</f>
        <v>30731.839591979598</v>
      </c>
      <c r="P27" s="19">
        <f>SUM(K27:L27)*SUM(L26:L27)/SUM(K26:L27)</f>
        <v>69530.160408020398</v>
      </c>
      <c r="AB27" s="9"/>
    </row>
    <row r="28" spans="2:34" ht="19">
      <c r="B28" s="81" t="s">
        <v>49</v>
      </c>
      <c r="C28" s="44" t="s">
        <v>40</v>
      </c>
      <c r="D28" s="38">
        <v>50058</v>
      </c>
      <c r="E28" s="10">
        <v>15125</v>
      </c>
      <c r="F28" s="11">
        <f t="shared" si="0"/>
        <v>0.30214950657237605</v>
      </c>
      <c r="G28" s="26" t="s">
        <v>52</v>
      </c>
      <c r="H28" s="8" t="s">
        <v>52</v>
      </c>
      <c r="J28" s="8" t="s">
        <v>40</v>
      </c>
      <c r="K28" s="18">
        <f t="shared" ref="K28:K31" si="1">E28</f>
        <v>15125</v>
      </c>
      <c r="L28" s="18">
        <f t="shared" ref="L28:L31" si="2">D28-E28</f>
        <v>34933</v>
      </c>
      <c r="N28" s="8" t="s">
        <v>40</v>
      </c>
      <c r="O28" s="19">
        <f>SUM(K28:L28)*SUM(K28:K29) / SUM(K28:L29)</f>
        <v>15394.123712780394</v>
      </c>
      <c r="P28" s="19">
        <f>SUM(K28:L28)*SUM(L28:L29)/SUM(K28:L29)</f>
        <v>34663.876287219602</v>
      </c>
      <c r="AB28" s="9"/>
    </row>
    <row r="29" spans="2:34" ht="19">
      <c r="B29" s="82"/>
      <c r="C29" s="44" t="s">
        <v>41</v>
      </c>
      <c r="D29" s="38">
        <v>50158</v>
      </c>
      <c r="E29" s="10">
        <v>15694</v>
      </c>
      <c r="F29" s="11">
        <f t="shared" si="0"/>
        <v>0.31289126360700187</v>
      </c>
      <c r="G29" s="27">
        <f>IFERROR((F29-F28)/F28,"-")</f>
        <v>3.5551132141441275E-2</v>
      </c>
      <c r="H29" s="20">
        <f>IFERROR(ROUNDUP(CHITEST(K28:L29,O28:P29),5),"-")</f>
        <v>2.3000000000000001E-4</v>
      </c>
      <c r="J29" s="8" t="s">
        <v>41</v>
      </c>
      <c r="K29" s="18">
        <f t="shared" si="1"/>
        <v>15694</v>
      </c>
      <c r="L29" s="18">
        <f t="shared" si="2"/>
        <v>34464</v>
      </c>
      <c r="N29" s="8" t="s">
        <v>41</v>
      </c>
      <c r="O29" s="19">
        <f>SUM(K28:K29)*SUM(K29:L29)/SUM(K28:L29)</f>
        <v>15424.876287219606</v>
      </c>
      <c r="P29" s="19">
        <f>SUM(K29:L29)*SUM(L28:L29)/SUM(K28:L29)</f>
        <v>34733.123712780398</v>
      </c>
      <c r="AB29" s="9"/>
    </row>
    <row r="30" spans="2:34" ht="19">
      <c r="B30" s="81" t="s">
        <v>48</v>
      </c>
      <c r="C30" s="44" t="s">
        <v>40</v>
      </c>
      <c r="D30" s="38">
        <v>49670</v>
      </c>
      <c r="E30" s="10">
        <v>14793</v>
      </c>
      <c r="F30" s="11">
        <f t="shared" si="0"/>
        <v>0.29782564928528288</v>
      </c>
      <c r="G30" s="26" t="s">
        <v>52</v>
      </c>
      <c r="H30" s="8" t="s">
        <v>52</v>
      </c>
      <c r="J30" s="8" t="s">
        <v>40</v>
      </c>
      <c r="K30" s="18">
        <f t="shared" si="1"/>
        <v>14793</v>
      </c>
      <c r="L30" s="18">
        <f t="shared" si="2"/>
        <v>34877</v>
      </c>
      <c r="N30" s="8" t="s">
        <v>40</v>
      </c>
      <c r="O30" s="19">
        <f>SUM(K30:L30)*SUM(K30:K31) / SUM(K30:L31)</f>
        <v>15174.206406478641</v>
      </c>
      <c r="P30" s="19">
        <f>SUM(K30:L30)*SUM(L30:L31)/SUM(K30:L31)</f>
        <v>34495.793593521361</v>
      </c>
      <c r="AB30" s="9"/>
    </row>
    <row r="31" spans="2:34" ht="19">
      <c r="B31" s="82"/>
      <c r="C31" s="44" t="s">
        <v>41</v>
      </c>
      <c r="D31" s="38">
        <v>50104</v>
      </c>
      <c r="E31" s="10">
        <v>15688</v>
      </c>
      <c r="F31" s="11">
        <f t="shared" si="0"/>
        <v>0.31310873383362609</v>
      </c>
      <c r="G31" s="27">
        <f>IFERROR((F31-F30)/F30,"-")</f>
        <v>5.1315541777611509E-2</v>
      </c>
      <c r="H31" s="20">
        <f>IFERROR(ROUNDUP(CHITEST(K30:L31,O30:P31),5),"-")</f>
        <v>1.0000000000000001E-5</v>
      </c>
      <c r="J31" s="8" t="s">
        <v>41</v>
      </c>
      <c r="K31" s="18">
        <f t="shared" si="1"/>
        <v>15688</v>
      </c>
      <c r="L31" s="18">
        <f t="shared" si="2"/>
        <v>34416</v>
      </c>
      <c r="N31" s="8" t="s">
        <v>41</v>
      </c>
      <c r="O31" s="19">
        <f>SUM(K30:K31)*SUM(K31:L31)/SUM(K30:L31)</f>
        <v>15306.793593521359</v>
      </c>
      <c r="P31" s="19">
        <f>SUM(K31:L31)*SUM(L30:L31)/SUM(K30:L31)</f>
        <v>34797.206406478639</v>
      </c>
      <c r="AB31" s="9"/>
      <c r="AH31" t="s">
        <v>86</v>
      </c>
    </row>
    <row r="32" spans="2:34" ht="19">
      <c r="AB32" s="9"/>
    </row>
    <row r="33" spans="2:28" ht="19">
      <c r="AB33" s="9"/>
    </row>
    <row r="34" spans="2:28" ht="19">
      <c r="AB34" s="9"/>
    </row>
    <row r="35" spans="2:28" ht="27">
      <c r="B35" s="23" t="s">
        <v>95</v>
      </c>
      <c r="AB35" s="9"/>
    </row>
    <row r="36" spans="2:28">
      <c r="B36" s="48" t="s">
        <v>42</v>
      </c>
      <c r="C36" s="50" t="s">
        <v>4</v>
      </c>
      <c r="D36" s="49" t="s">
        <v>47</v>
      </c>
      <c r="E36" s="47" t="s">
        <v>43</v>
      </c>
      <c r="F36" s="47" t="s">
        <v>59</v>
      </c>
      <c r="G36" s="47" t="s">
        <v>44</v>
      </c>
      <c r="H36" s="48" t="s">
        <v>45</v>
      </c>
      <c r="I36" s="49" t="s">
        <v>87</v>
      </c>
      <c r="J36" s="47" t="s">
        <v>88</v>
      </c>
      <c r="K36" s="47" t="s">
        <v>46</v>
      </c>
      <c r="L36" s="47" t="s">
        <v>44</v>
      </c>
      <c r="M36" s="47" t="s">
        <v>45</v>
      </c>
      <c r="O36" s="22" t="s">
        <v>53</v>
      </c>
      <c r="P36" s="22" t="s">
        <v>55</v>
      </c>
      <c r="Q36" s="22" t="s">
        <v>56</v>
      </c>
      <c r="S36" s="22" t="s">
        <v>54</v>
      </c>
      <c r="T36" s="22" t="s">
        <v>55</v>
      </c>
      <c r="U36" s="22" t="s">
        <v>56</v>
      </c>
    </row>
    <row r="37" spans="2:28">
      <c r="B37" s="80" t="s">
        <v>29</v>
      </c>
      <c r="C37" s="45" t="s">
        <v>40</v>
      </c>
      <c r="D37" s="38">
        <v>99728</v>
      </c>
      <c r="E37" s="10">
        <v>11961</v>
      </c>
      <c r="F37" s="11">
        <f>E37/D37</f>
        <v>0.1199362265361784</v>
      </c>
      <c r="G37" s="11" t="s">
        <v>52</v>
      </c>
      <c r="H37" s="39" t="s">
        <v>52</v>
      </c>
      <c r="I37" s="38">
        <v>19110016322.920574</v>
      </c>
      <c r="J37" s="10">
        <f>I37/D37</f>
        <v>191621.37336475789</v>
      </c>
      <c r="K37" s="10">
        <v>12845.478739</v>
      </c>
      <c r="L37" s="8" t="s">
        <v>52</v>
      </c>
      <c r="M37" s="8" t="s">
        <v>52</v>
      </c>
      <c r="O37" s="8" t="s">
        <v>40</v>
      </c>
      <c r="P37" s="18">
        <f>E37</f>
        <v>11961</v>
      </c>
      <c r="Q37" s="18">
        <f t="shared" ref="Q37:Q58" si="3">D37-E37</f>
        <v>87767</v>
      </c>
      <c r="S37" s="8" t="s">
        <v>40</v>
      </c>
      <c r="T37" s="19">
        <f>SUM(P37:Q37)*SUM(P37:P38) / SUM(P37:Q38)</f>
        <v>12220.781519075954</v>
      </c>
      <c r="U37" s="19">
        <f>SUM(P37:Q37)*SUM(Q37:Q38)/SUM(P37:Q38)</f>
        <v>87507.218480924043</v>
      </c>
    </row>
    <row r="38" spans="2:28">
      <c r="B38" s="80"/>
      <c r="C38" s="45" t="s">
        <v>41</v>
      </c>
      <c r="D38" s="38">
        <v>100262</v>
      </c>
      <c r="E38" s="10">
        <v>12546</v>
      </c>
      <c r="F38" s="11">
        <f t="shared" ref="F38:F58" si="4">E38/D38</f>
        <v>0.12513215375715625</v>
      </c>
      <c r="G38" s="24">
        <f>IFERROR((F38-F37)/F37,"-")</f>
        <v>4.3322417013099163E-2</v>
      </c>
      <c r="H38" s="40">
        <f>IFERROR(ROUNDUP(CHITEST(P37:Q38,T37:U38),5),"-")</f>
        <v>4.0000000000000002E-4</v>
      </c>
      <c r="I38" s="38">
        <v>19343862648.12899</v>
      </c>
      <c r="J38" s="10">
        <f>I38/D38</f>
        <v>192933.14165016648</v>
      </c>
      <c r="K38" s="10">
        <v>14595.820114</v>
      </c>
      <c r="L38" s="25">
        <f>IFERROR((J38-J37)/J37,"-")</f>
        <v>6.8456261552389082E-3</v>
      </c>
      <c r="M38" s="21">
        <f>IFERROR(ROUNDUP(TDIST(ABS(J37-J38) / SQRT((K37^2) /D37 + (K38^2)/D38), D37+D38 -2,2),5),"-")</f>
        <v>1.0000000000000001E-5</v>
      </c>
      <c r="O38" s="8" t="s">
        <v>41</v>
      </c>
      <c r="P38" s="18">
        <f t="shared" ref="P38:P58" si="5">E38</f>
        <v>12546</v>
      </c>
      <c r="Q38" s="18">
        <f t="shared" si="3"/>
        <v>87716</v>
      </c>
      <c r="S38" s="8" t="s">
        <v>41</v>
      </c>
      <c r="T38" s="19">
        <f>SUM(P37:P38)*SUM(P38:Q38)/SUM(P37:Q38)</f>
        <v>12286.218480924046</v>
      </c>
      <c r="U38" s="19">
        <f>SUM(P38:Q38)*SUM(Q37:Q38)/SUM(P37:Q38)</f>
        <v>87975.781519075957</v>
      </c>
    </row>
    <row r="39" spans="2:28">
      <c r="B39" s="80" t="s">
        <v>35</v>
      </c>
      <c r="C39" s="45" t="s">
        <v>40</v>
      </c>
      <c r="D39" s="38">
        <v>99728</v>
      </c>
      <c r="E39" s="17">
        <v>113</v>
      </c>
      <c r="F39" s="11">
        <f t="shared" si="4"/>
        <v>1.133081982993743E-3</v>
      </c>
      <c r="G39" s="11" t="s">
        <v>52</v>
      </c>
      <c r="H39" s="41" t="s">
        <v>52</v>
      </c>
      <c r="I39" s="56">
        <v>1355594761.0619466</v>
      </c>
      <c r="J39" s="10">
        <f t="shared" ref="J39:J58" si="6">I39/D39</f>
        <v>13592.920353982297</v>
      </c>
      <c r="K39" s="17">
        <v>12507.9525903534</v>
      </c>
      <c r="L39" s="8" t="s">
        <v>52</v>
      </c>
      <c r="M39" s="8" t="s">
        <v>52</v>
      </c>
      <c r="O39" s="8" t="s">
        <v>40</v>
      </c>
      <c r="P39" s="18">
        <f t="shared" si="5"/>
        <v>113</v>
      </c>
      <c r="Q39" s="18">
        <f t="shared" si="3"/>
        <v>99615</v>
      </c>
      <c r="S39" s="8" t="s">
        <v>40</v>
      </c>
      <c r="T39" s="19">
        <f>SUM(P39:Q39)*SUM(P39:P40) / SUM(P39:Q40)</f>
        <v>114.19426971348567</v>
      </c>
      <c r="U39" s="19">
        <f>SUM(P39:Q39)*SUM(Q39:Q40)/SUM(P39:Q40)</f>
        <v>99613.80573028652</v>
      </c>
    </row>
    <row r="40" spans="2:28">
      <c r="B40" s="80"/>
      <c r="C40" s="45" t="s">
        <v>41</v>
      </c>
      <c r="D40" s="38">
        <v>100262</v>
      </c>
      <c r="E40" s="17">
        <v>116</v>
      </c>
      <c r="F40" s="11">
        <f t="shared" si="4"/>
        <v>1.1569687418962319E-3</v>
      </c>
      <c r="G40" s="24">
        <f>IFERROR((F40-F39)/F39,"-")</f>
        <v>2.1081227361304539E-2</v>
      </c>
      <c r="H40" s="42">
        <f>IFERROR(ROUNDUP(CHITEST(P39:Q40,T39:U40),5),"-")</f>
        <v>0.87451999999999996</v>
      </c>
      <c r="I40" s="56">
        <v>1363761995.3448186</v>
      </c>
      <c r="J40" s="10">
        <f t="shared" si="6"/>
        <v>13601.982758620599</v>
      </c>
      <c r="K40" s="17">
        <v>10930.2141448314</v>
      </c>
      <c r="L40" s="25">
        <f>IFERROR((J40-J39)/J39,"-")</f>
        <v>6.6670034122923519E-4</v>
      </c>
      <c r="M40" s="12">
        <f>IFERROR(ROUNDUP(TDIST(ABS(J39-J40) / SQRT((K39^2) /D39 + (K40^2)/D40), D39+D40 -2,2),5),"-")</f>
        <v>0.86305999999999994</v>
      </c>
      <c r="O40" s="8" t="s">
        <v>41</v>
      </c>
      <c r="P40" s="18">
        <f t="shared" si="5"/>
        <v>116</v>
      </c>
      <c r="Q40" s="18">
        <f t="shared" si="3"/>
        <v>100146</v>
      </c>
      <c r="S40" s="8" t="s">
        <v>41</v>
      </c>
      <c r="T40" s="19">
        <f>SUM(P39:P40)*SUM(P40:Q40)/SUM(P39:Q40)</f>
        <v>114.80573028651433</v>
      </c>
      <c r="U40" s="19">
        <f>SUM(P40:Q40)*SUM(Q39:Q40)/SUM(P39:Q40)</f>
        <v>100147.19426971348</v>
      </c>
    </row>
    <row r="41" spans="2:28">
      <c r="B41" s="80" t="s">
        <v>31</v>
      </c>
      <c r="C41" s="45" t="s">
        <v>40</v>
      </c>
      <c r="D41" s="38">
        <v>99728</v>
      </c>
      <c r="E41" s="17">
        <v>4791</v>
      </c>
      <c r="F41" s="11">
        <f t="shared" si="4"/>
        <v>4.8040670624097545E-2</v>
      </c>
      <c r="G41" s="11" t="s">
        <v>52</v>
      </c>
      <c r="H41" s="43" t="s">
        <v>52</v>
      </c>
      <c r="I41" s="56">
        <v>2509862964.7255244</v>
      </c>
      <c r="J41" s="10">
        <f t="shared" si="6"/>
        <v>25167.084116050904</v>
      </c>
      <c r="K41" s="17">
        <v>12145.1855557986</v>
      </c>
      <c r="L41" s="8" t="s">
        <v>52</v>
      </c>
      <c r="M41" s="8" t="s">
        <v>52</v>
      </c>
      <c r="O41" s="8" t="s">
        <v>40</v>
      </c>
      <c r="P41" s="18">
        <f t="shared" si="5"/>
        <v>4791</v>
      </c>
      <c r="Q41" s="18">
        <f t="shared" si="3"/>
        <v>94937</v>
      </c>
      <c r="S41" s="8" t="s">
        <v>40</v>
      </c>
      <c r="T41" s="19">
        <f>SUM(P41:Q41)*SUM(P41:P42) / SUM(P41:Q42)</f>
        <v>4855.0017900895045</v>
      </c>
      <c r="U41" s="19">
        <f>SUM(P41:Q41)*SUM(Q41:Q42)/SUM(P41:Q42)</f>
        <v>94872.998209910496</v>
      </c>
    </row>
    <row r="42" spans="2:28">
      <c r="B42" s="80"/>
      <c r="C42" s="45" t="s">
        <v>41</v>
      </c>
      <c r="D42" s="38">
        <v>100262</v>
      </c>
      <c r="E42" s="17">
        <v>4945</v>
      </c>
      <c r="F42" s="11">
        <f t="shared" si="4"/>
        <v>4.9320779557559195E-2</v>
      </c>
      <c r="G42" s="24">
        <f>IFERROR((F42-F41)/F41,"-")</f>
        <v>2.6646358529798259E-2</v>
      </c>
      <c r="H42" s="44">
        <f>IFERROR(ROUNDUP(CHITEST(P41:Q42,T41:U42),5),"-")</f>
        <v>0.1835</v>
      </c>
      <c r="I42" s="38">
        <v>2531287970.7081823</v>
      </c>
      <c r="J42" s="10">
        <f t="shared" si="6"/>
        <v>25246.733265925101</v>
      </c>
      <c r="K42" s="17">
        <v>12942.195677891799</v>
      </c>
      <c r="L42" s="25">
        <f>IFERROR((J42-J41)/J41,"-")</f>
        <v>3.1648143863991784E-3</v>
      </c>
      <c r="M42" s="12">
        <f>IFERROR(ROUNDUP(TDIST(ABS(J41-J42) / SQRT((K41^2) /D41 + (K42^2)/D42), D41+D42 -2,2),5),"-")</f>
        <v>0.15584000000000001</v>
      </c>
      <c r="O42" s="8" t="s">
        <v>41</v>
      </c>
      <c r="P42" s="18">
        <f t="shared" si="5"/>
        <v>4945</v>
      </c>
      <c r="Q42" s="18">
        <f t="shared" si="3"/>
        <v>95317</v>
      </c>
      <c r="S42" s="8" t="s">
        <v>41</v>
      </c>
      <c r="T42" s="19">
        <f>SUM(P41:P42)*SUM(P42:Q42)/SUM(P41:Q42)</f>
        <v>4880.9982099104955</v>
      </c>
      <c r="U42" s="19">
        <f>SUM(P42:Q42)*SUM(Q41:Q42)/SUM(P41:Q42)</f>
        <v>95381.001790089504</v>
      </c>
    </row>
    <row r="43" spans="2:28">
      <c r="B43" s="80" t="s">
        <v>33</v>
      </c>
      <c r="C43" s="45" t="s">
        <v>40</v>
      </c>
      <c r="D43" s="38">
        <v>99728</v>
      </c>
      <c r="E43" s="17">
        <v>1071</v>
      </c>
      <c r="F43" s="11">
        <f t="shared" si="4"/>
        <v>1.0739210652976096E-2</v>
      </c>
      <c r="G43" s="11" t="s">
        <v>52</v>
      </c>
      <c r="H43" s="39" t="s">
        <v>52</v>
      </c>
      <c r="I43" s="38">
        <v>1599279551.8207252</v>
      </c>
      <c r="J43" s="10">
        <f t="shared" si="6"/>
        <v>16036.414565826299</v>
      </c>
      <c r="K43" s="17">
        <v>12486.5377912034</v>
      </c>
      <c r="L43" s="8" t="s">
        <v>52</v>
      </c>
      <c r="M43" s="8" t="s">
        <v>52</v>
      </c>
      <c r="O43" s="8" t="s">
        <v>40</v>
      </c>
      <c r="P43" s="18">
        <f t="shared" si="5"/>
        <v>1071</v>
      </c>
      <c r="Q43" s="18">
        <f t="shared" si="3"/>
        <v>98657</v>
      </c>
      <c r="S43" s="8" t="s">
        <v>40</v>
      </c>
      <c r="T43" s="19">
        <f>SUM(P43:Q43)*SUM(P43:P44) / SUM(P43:Q44)</f>
        <v>1092.5748687434373</v>
      </c>
      <c r="U43" s="19">
        <f>SUM(P43:Q43)*SUM(Q43:Q44)/SUM(P43:Q44)</f>
        <v>98635.425131256561</v>
      </c>
    </row>
    <row r="44" spans="2:28">
      <c r="B44" s="80"/>
      <c r="C44" s="45" t="s">
        <v>41</v>
      </c>
      <c r="D44" s="38">
        <v>100262</v>
      </c>
      <c r="E44" s="17">
        <v>1120</v>
      </c>
      <c r="F44" s="11">
        <f t="shared" si="4"/>
        <v>1.1170732680377412E-2</v>
      </c>
      <c r="G44" s="24">
        <f>IFERROR((F44-F43)/F43,"-")</f>
        <v>4.0181912930605426E-2</v>
      </c>
      <c r="H44" s="44">
        <f>IFERROR(ROUNDUP(CHITEST(P43:Q44,T43:U44),5),"-")</f>
        <v>0.35396</v>
      </c>
      <c r="I44" s="38">
        <v>1617052391.8928514</v>
      </c>
      <c r="J44" s="10">
        <f t="shared" si="6"/>
        <v>16128.267857142799</v>
      </c>
      <c r="K44" s="17">
        <v>13753.515493062499</v>
      </c>
      <c r="L44" s="25">
        <f>IFERROR((J44-J43)/J43,"-")</f>
        <v>5.7277947598236775E-3</v>
      </c>
      <c r="M44" s="12">
        <f>IFERROR(ROUNDUP(TDIST(ABS(J43-J44) / SQRT((K43^2) /D43 + (K44^2)/D44), D43+D44 -2,2),5),"-")</f>
        <v>0.11787</v>
      </c>
      <c r="O44" s="8" t="s">
        <v>41</v>
      </c>
      <c r="P44" s="18">
        <f t="shared" si="5"/>
        <v>1120</v>
      </c>
      <c r="Q44" s="18">
        <f t="shared" si="3"/>
        <v>99142</v>
      </c>
      <c r="S44" s="8" t="s">
        <v>41</v>
      </c>
      <c r="T44" s="19">
        <f>SUM(P43:P44)*SUM(P44:Q44)/SUM(P43:Q44)</f>
        <v>1098.4251312565627</v>
      </c>
      <c r="U44" s="19">
        <f>SUM(P44:Q44)*SUM(Q43:Q44)/SUM(P43:Q44)</f>
        <v>99163.574868743439</v>
      </c>
    </row>
    <row r="45" spans="2:28">
      <c r="B45" s="80" t="s">
        <v>30</v>
      </c>
      <c r="C45" s="45" t="s">
        <v>40</v>
      </c>
      <c r="D45" s="38">
        <v>99728</v>
      </c>
      <c r="E45" s="17">
        <v>2428</v>
      </c>
      <c r="F45" s="11">
        <f t="shared" si="4"/>
        <v>2.4346221723086797E-2</v>
      </c>
      <c r="G45" s="11" t="s">
        <v>52</v>
      </c>
      <c r="H45" s="39" t="s">
        <v>52</v>
      </c>
      <c r="I45" s="38">
        <v>2082253278.4184492</v>
      </c>
      <c r="J45" s="10">
        <f t="shared" si="6"/>
        <v>20879.324546952201</v>
      </c>
      <c r="K45" s="17">
        <v>11532.8956088995</v>
      </c>
      <c r="L45" s="8" t="s">
        <v>52</v>
      </c>
      <c r="M45" s="8" t="s">
        <v>52</v>
      </c>
      <c r="O45" s="8" t="s">
        <v>40</v>
      </c>
      <c r="P45" s="18">
        <f t="shared" si="5"/>
        <v>2428</v>
      </c>
      <c r="Q45" s="18">
        <f t="shared" si="3"/>
        <v>97300</v>
      </c>
      <c r="S45" s="8" t="s">
        <v>40</v>
      </c>
      <c r="T45" s="19">
        <f>SUM(P45:Q45)*SUM(P45:P46) / SUM(P45:Q46)</f>
        <v>2476.8687234361719</v>
      </c>
      <c r="U45" s="19">
        <f>SUM(P45:Q45)*SUM(Q45:Q46)/SUM(P45:Q46)</f>
        <v>97251.131276563829</v>
      </c>
    </row>
    <row r="46" spans="2:28">
      <c r="B46" s="80"/>
      <c r="C46" s="45" t="s">
        <v>41</v>
      </c>
      <c r="D46" s="38">
        <v>100262</v>
      </c>
      <c r="E46" s="17">
        <v>2539</v>
      </c>
      <c r="F46" s="11">
        <f t="shared" si="4"/>
        <v>2.5323652031677007E-2</v>
      </c>
      <c r="G46" s="24">
        <f>IFERROR((F46-F45)/F45,"-")</f>
        <v>4.014710453669048E-2</v>
      </c>
      <c r="H46" s="44">
        <f>IFERROR(ROUNDUP(CHITEST(P45:Q46,T45:U46),5),"-")</f>
        <v>0.16022</v>
      </c>
      <c r="I46" s="38">
        <v>2104383677.8889294</v>
      </c>
      <c r="J46" s="10">
        <f t="shared" si="6"/>
        <v>20988.846002363101</v>
      </c>
      <c r="K46" s="17">
        <v>14248.926442891599</v>
      </c>
      <c r="L46" s="25">
        <f>IFERROR((J46-J45)/J45,"-")</f>
        <v>5.2454501181115913E-3</v>
      </c>
      <c r="M46" s="12">
        <f>IFERROR(ROUNDUP(TDIST(ABS(J45-J46) / SQRT((K45^2) /D45 + (K46^2)/D46), D45+D46 -2,2),5),"-")</f>
        <v>5.8790000000000002E-2</v>
      </c>
      <c r="O46" s="8" t="s">
        <v>41</v>
      </c>
      <c r="P46" s="18">
        <f t="shared" si="5"/>
        <v>2539</v>
      </c>
      <c r="Q46" s="18">
        <f t="shared" si="3"/>
        <v>97723</v>
      </c>
      <c r="S46" s="8" t="s">
        <v>41</v>
      </c>
      <c r="T46" s="19">
        <f>SUM(P45:P46)*SUM(P46:Q46)/SUM(P45:Q46)</f>
        <v>2490.1312765638281</v>
      </c>
      <c r="U46" s="19">
        <f>SUM(P46:Q46)*SUM(Q45:Q46)/SUM(P45:Q46)</f>
        <v>97771.868723436171</v>
      </c>
    </row>
    <row r="47" spans="2:28">
      <c r="B47" s="80" t="s">
        <v>38</v>
      </c>
      <c r="C47" s="45" t="s">
        <v>40</v>
      </c>
      <c r="D47" s="38">
        <v>99728</v>
      </c>
      <c r="E47" s="17">
        <v>238</v>
      </c>
      <c r="F47" s="11">
        <f t="shared" si="4"/>
        <v>2.3864912562169098E-3</v>
      </c>
      <c r="G47" s="11" t="s">
        <v>52</v>
      </c>
      <c r="H47" s="39" t="s">
        <v>52</v>
      </c>
      <c r="I47" s="38">
        <v>1674843764.7058799</v>
      </c>
      <c r="J47" s="10">
        <f t="shared" si="6"/>
        <v>16794.1176470588</v>
      </c>
      <c r="K47" s="17">
        <v>13381.5181703371</v>
      </c>
      <c r="L47" s="8" t="s">
        <v>52</v>
      </c>
      <c r="M47" s="8" t="s">
        <v>52</v>
      </c>
      <c r="O47" s="8" t="s">
        <v>40</v>
      </c>
      <c r="P47" s="18">
        <f t="shared" si="5"/>
        <v>238</v>
      </c>
      <c r="Q47" s="18">
        <f t="shared" si="3"/>
        <v>99490</v>
      </c>
      <c r="S47" s="8" t="s">
        <v>40</v>
      </c>
      <c r="T47" s="19">
        <f>SUM(P47:Q47)*SUM(P47:P48) / SUM(P47:Q48)</f>
        <v>241.85249262463122</v>
      </c>
      <c r="U47" s="19">
        <f>SUM(P47:Q47)*SUM(Q47:Q48)/SUM(P47:Q48)</f>
        <v>99486.147507375368</v>
      </c>
    </row>
    <row r="48" spans="2:28">
      <c r="B48" s="80"/>
      <c r="C48" s="45" t="s">
        <v>41</v>
      </c>
      <c r="D48" s="38">
        <v>100262</v>
      </c>
      <c r="E48" s="17">
        <v>247</v>
      </c>
      <c r="F48" s="11">
        <f t="shared" si="4"/>
        <v>2.4635455107618041E-3</v>
      </c>
      <c r="G48" s="24">
        <f>IFERROR((F48-F47)/F47,"-")</f>
        <v>3.2287675198542934E-2</v>
      </c>
      <c r="H48" s="44">
        <f>IFERROR(ROUNDUP(CHITEST(P47:Q48,T47:U48),5),"-")</f>
        <v>0.72611999999999999</v>
      </c>
      <c r="I48" s="38">
        <v>1691912725.7003963</v>
      </c>
      <c r="J48" s="10">
        <f t="shared" si="6"/>
        <v>16874.914979756999</v>
      </c>
      <c r="K48" s="17">
        <v>10987.5108533691</v>
      </c>
      <c r="L48" s="25">
        <f>IFERROR((J48-J47)/J47,"-")</f>
        <v>4.8110495827299047E-3</v>
      </c>
      <c r="M48" s="12">
        <f>IFERROR(ROUNDUP(TDIST(ABS(J47-J48) / SQRT((K47^2) /D47 + (K48^2)/D48), D47+D48 -2,2),5),"-")</f>
        <v>0.14015</v>
      </c>
      <c r="O48" s="8" t="s">
        <v>41</v>
      </c>
      <c r="P48" s="18">
        <f t="shared" si="5"/>
        <v>247</v>
      </c>
      <c r="Q48" s="18">
        <f t="shared" si="3"/>
        <v>100015</v>
      </c>
      <c r="S48" s="8" t="s">
        <v>41</v>
      </c>
      <c r="T48" s="19">
        <f>SUM(P47:P48)*SUM(P48:Q48)/SUM(P47:Q48)</f>
        <v>243.14750737536878</v>
      </c>
      <c r="U48" s="19">
        <f>SUM(P48:Q48)*SUM(Q47:Q48)/SUM(P47:Q48)</f>
        <v>100018.85249262463</v>
      </c>
    </row>
    <row r="49" spans="2:21">
      <c r="B49" s="80" t="s">
        <v>36</v>
      </c>
      <c r="C49" s="45" t="s">
        <v>40</v>
      </c>
      <c r="D49" s="38">
        <v>99728</v>
      </c>
      <c r="E49" s="17">
        <v>472</v>
      </c>
      <c r="F49" s="11">
        <f t="shared" si="4"/>
        <v>4.7328734156906783E-3</v>
      </c>
      <c r="G49" s="11" t="s">
        <v>52</v>
      </c>
      <c r="H49" s="39" t="s">
        <v>52</v>
      </c>
      <c r="I49" s="38">
        <v>2265853966.1016898</v>
      </c>
      <c r="J49" s="10">
        <f t="shared" si="6"/>
        <v>22720.338983050795</v>
      </c>
      <c r="K49" s="17">
        <v>13537.2086697553</v>
      </c>
      <c r="L49" s="8" t="s">
        <v>52</v>
      </c>
      <c r="M49" s="8" t="s">
        <v>52</v>
      </c>
      <c r="O49" s="8" t="s">
        <v>40</v>
      </c>
      <c r="P49" s="18">
        <f t="shared" si="5"/>
        <v>472</v>
      </c>
      <c r="Q49" s="18">
        <f t="shared" si="3"/>
        <v>99256</v>
      </c>
      <c r="S49" s="8" t="s">
        <v>40</v>
      </c>
      <c r="T49" s="19">
        <f>SUM(P49:Q49)*SUM(P49:P50) / SUM(P49:Q50)</f>
        <v>498.16626831341569</v>
      </c>
      <c r="U49" s="19">
        <f>SUM(P49:Q49)*SUM(Q49:Q50)/SUM(P49:Q50)</f>
        <v>99229.83373168658</v>
      </c>
    </row>
    <row r="50" spans="2:21">
      <c r="B50" s="80"/>
      <c r="C50" s="45" t="s">
        <v>41</v>
      </c>
      <c r="D50" s="38">
        <v>100262</v>
      </c>
      <c r="E50" s="17">
        <v>527</v>
      </c>
      <c r="F50" s="11">
        <f t="shared" si="4"/>
        <v>5.256228680856157E-3</v>
      </c>
      <c r="G50" s="24">
        <f>IFERROR((F50-F49)/F49,"-")</f>
        <v>0.11057875822970945</v>
      </c>
      <c r="H50" s="44">
        <f>IFERROR(ROUNDUP(CHITEST(P49:Q50,T49:U50),5),"-")</f>
        <v>9.6939999999999998E-2</v>
      </c>
      <c r="I50" s="38">
        <v>2295714424.2884197</v>
      </c>
      <c r="J50" s="10">
        <f t="shared" si="6"/>
        <v>22897.153700189701</v>
      </c>
      <c r="K50" s="17">
        <v>12968.040044879899</v>
      </c>
      <c r="L50" s="25">
        <f>IFERROR((J50-J49)/J49,"-")</f>
        <v>7.7822217912685582E-3</v>
      </c>
      <c r="M50" s="21">
        <f>IFERROR(ROUNDUP(TDIST(ABS(J49-J50) / SQRT((K49^2) /D49 + (K50^2)/D50), D49+D50 -2,2),5),"-")</f>
        <v>2.8700000000000002E-3</v>
      </c>
      <c r="O50" s="8" t="s">
        <v>41</v>
      </c>
      <c r="P50" s="18">
        <f t="shared" si="5"/>
        <v>527</v>
      </c>
      <c r="Q50" s="18">
        <f t="shared" si="3"/>
        <v>99735</v>
      </c>
      <c r="S50" s="8" t="s">
        <v>41</v>
      </c>
      <c r="T50" s="19">
        <f>SUM(P49:P50)*SUM(P50:Q50)/SUM(P49:Q50)</f>
        <v>500.83373168658431</v>
      </c>
      <c r="U50" s="19">
        <f>SUM(P50:Q50)*SUM(Q49:Q50)/SUM(P49:Q50)</f>
        <v>99761.16626831342</v>
      </c>
    </row>
    <row r="51" spans="2:21">
      <c r="B51" s="80" t="s">
        <v>34</v>
      </c>
      <c r="C51" s="45" t="s">
        <v>40</v>
      </c>
      <c r="D51" s="38">
        <v>99728</v>
      </c>
      <c r="E51" s="17">
        <v>591</v>
      </c>
      <c r="F51" s="11">
        <f t="shared" si="4"/>
        <v>5.9261190437991332E-3</v>
      </c>
      <c r="G51" s="11" t="s">
        <v>52</v>
      </c>
      <c r="H51" s="39" t="s">
        <v>52</v>
      </c>
      <c r="I51" s="38">
        <v>1512541333.3333268</v>
      </c>
      <c r="J51" s="10">
        <f t="shared" si="6"/>
        <v>15166.666666666601</v>
      </c>
      <c r="K51" s="17">
        <v>12191.5734536948</v>
      </c>
      <c r="L51" s="8" t="s">
        <v>52</v>
      </c>
      <c r="M51" s="8" t="s">
        <v>52</v>
      </c>
      <c r="O51" s="8" t="s">
        <v>40</v>
      </c>
      <c r="P51" s="18">
        <f t="shared" si="5"/>
        <v>591</v>
      </c>
      <c r="Q51" s="18">
        <f t="shared" si="3"/>
        <v>99137</v>
      </c>
      <c r="S51" s="8" t="s">
        <v>40</v>
      </c>
      <c r="T51" s="19">
        <f>SUM(P51:Q51)*SUM(P51:P52) / SUM(P51:Q52)</f>
        <v>617.84585229261461</v>
      </c>
      <c r="U51" s="19">
        <f>SUM(P51:Q51)*SUM(Q51:Q52)/SUM(P51:Q52)</f>
        <v>99110.154147707392</v>
      </c>
    </row>
    <row r="52" spans="2:21">
      <c r="B52" s="80"/>
      <c r="C52" s="45" t="s">
        <v>41</v>
      </c>
      <c r="D52" s="38">
        <v>100262</v>
      </c>
      <c r="E52" s="17">
        <v>648</v>
      </c>
      <c r="F52" s="11">
        <f t="shared" si="4"/>
        <v>6.463066765075502E-3</v>
      </c>
      <c r="G52" s="24">
        <f>IFERROR((F52-F51)/F51,"-")</f>
        <v>9.0606975207190715E-2</v>
      </c>
      <c r="H52" s="44">
        <f>IFERROR(ROUNDUP(CHITEST(P51:Q52,T51:U52),5),"-")</f>
        <v>0.12599000000000002</v>
      </c>
      <c r="I52" s="38">
        <v>1527643510.2530799</v>
      </c>
      <c r="J52" s="10">
        <f t="shared" si="6"/>
        <v>15236.5154320987</v>
      </c>
      <c r="K52" s="17">
        <v>12677.866132319101</v>
      </c>
      <c r="L52" s="25">
        <f>IFERROR((J52-J51)/J51,"-")</f>
        <v>4.6054131054131904E-3</v>
      </c>
      <c r="M52" s="12">
        <f>IFERROR(ROUNDUP(TDIST(ABS(J51-J52) / SQRT((K51^2) /D51 + (K52^2)/D52), D51+D52 -2,2),5),"-")</f>
        <v>0.20918</v>
      </c>
      <c r="O52" s="8" t="s">
        <v>41</v>
      </c>
      <c r="P52" s="18">
        <f t="shared" si="5"/>
        <v>648</v>
      </c>
      <c r="Q52" s="18">
        <f t="shared" si="3"/>
        <v>99614</v>
      </c>
      <c r="S52" s="8" t="s">
        <v>41</v>
      </c>
      <c r="T52" s="19">
        <f>SUM(P51:P52)*SUM(P52:Q52)/SUM(P51:Q52)</f>
        <v>621.15414770738539</v>
      </c>
      <c r="U52" s="19">
        <f>SUM(P52:Q52)*SUM(Q51:Q52)/SUM(P51:Q52)</f>
        <v>99640.845852292608</v>
      </c>
    </row>
    <row r="53" spans="2:21">
      <c r="B53" s="80" t="s">
        <v>32</v>
      </c>
      <c r="C53" s="45" t="s">
        <v>40</v>
      </c>
      <c r="D53" s="38">
        <v>99728</v>
      </c>
      <c r="E53" s="17">
        <v>1153</v>
      </c>
      <c r="F53" s="11">
        <f t="shared" si="4"/>
        <v>1.1561447136210493E-2</v>
      </c>
      <c r="G53" s="11" t="s">
        <v>52</v>
      </c>
      <c r="H53" s="39" t="s">
        <v>52</v>
      </c>
      <c r="I53" s="38">
        <v>2740098157.8490868</v>
      </c>
      <c r="J53" s="10">
        <f t="shared" si="6"/>
        <v>27475.7155247181</v>
      </c>
      <c r="K53" s="17">
        <v>12627.4000755897</v>
      </c>
      <c r="L53" s="8" t="s">
        <v>52</v>
      </c>
      <c r="M53" s="8" t="s">
        <v>52</v>
      </c>
      <c r="O53" s="8" t="s">
        <v>40</v>
      </c>
      <c r="P53" s="18">
        <f t="shared" si="5"/>
        <v>1153</v>
      </c>
      <c r="Q53" s="18">
        <f t="shared" si="3"/>
        <v>98575</v>
      </c>
      <c r="S53" s="8" t="s">
        <v>40</v>
      </c>
      <c r="T53" s="19">
        <f>SUM(P53:Q53)*SUM(P53:P54) / SUM(P53:Q54)</f>
        <v>1212.7531176558828</v>
      </c>
      <c r="U53" s="19">
        <f>SUM(P53:Q53)*SUM(Q53:Q54)/SUM(P53:Q54)</f>
        <v>98515.246882344116</v>
      </c>
    </row>
    <row r="54" spans="2:21">
      <c r="B54" s="80"/>
      <c r="C54" s="45" t="s">
        <v>41</v>
      </c>
      <c r="D54" s="38">
        <v>100262</v>
      </c>
      <c r="E54" s="17">
        <v>1279</v>
      </c>
      <c r="F54" s="11">
        <f t="shared" si="4"/>
        <v>1.2756577766252419E-2</v>
      </c>
      <c r="G54" s="24">
        <f>IFERROR((F54-F53)/F53,"-")</f>
        <v>0.10337206198856996</v>
      </c>
      <c r="H54" s="40">
        <f>IFERROR(ROUNDUP(CHITEST(P53:Q54,T53:U54),5),"-")</f>
        <v>1.477E-2</v>
      </c>
      <c r="I54" s="38">
        <v>2815661430.3737245</v>
      </c>
      <c r="J54" s="10">
        <f t="shared" si="6"/>
        <v>28083.036747458904</v>
      </c>
      <c r="K54" s="17">
        <v>14802.1991836997</v>
      </c>
      <c r="L54" s="25">
        <f>IFERROR((J54-J53)/J53,"-")</f>
        <v>2.2103927455299092E-2</v>
      </c>
      <c r="M54" s="21">
        <f>IFERROR(ROUNDUP(TDIST(ABS(J53-J54) / SQRT((K53^2) /D53 + (K54^2)/D54), D53+D54 -2,2),5),"-")</f>
        <v>1.0000000000000001E-5</v>
      </c>
      <c r="O54" s="8" t="s">
        <v>41</v>
      </c>
      <c r="P54" s="18">
        <f t="shared" si="5"/>
        <v>1279</v>
      </c>
      <c r="Q54" s="18">
        <f t="shared" si="3"/>
        <v>98983</v>
      </c>
      <c r="S54" s="8" t="s">
        <v>41</v>
      </c>
      <c r="T54" s="19">
        <f>SUM(P53:P54)*SUM(P54:Q54)/SUM(P53:Q54)</f>
        <v>1219.2468823441172</v>
      </c>
      <c r="U54" s="19">
        <f>SUM(P54:Q54)*SUM(Q53:Q54)/SUM(P53:Q54)</f>
        <v>99042.753117655884</v>
      </c>
    </row>
    <row r="55" spans="2:21">
      <c r="B55" s="80" t="s">
        <v>39</v>
      </c>
      <c r="C55" s="45" t="s">
        <v>40</v>
      </c>
      <c r="D55" s="38">
        <v>99728</v>
      </c>
      <c r="E55" s="17">
        <v>354</v>
      </c>
      <c r="F55" s="11">
        <f t="shared" si="4"/>
        <v>3.5496550617680092E-3</v>
      </c>
      <c r="G55" s="11" t="s">
        <v>52</v>
      </c>
      <c r="H55" s="39" t="s">
        <v>52</v>
      </c>
      <c r="I55" s="38">
        <v>1563813920.9039471</v>
      </c>
      <c r="J55" s="10">
        <f t="shared" si="6"/>
        <v>15680.790960451901</v>
      </c>
      <c r="K55" s="17">
        <v>14477.826102851001</v>
      </c>
      <c r="L55" s="8" t="s">
        <v>52</v>
      </c>
      <c r="M55" s="8" t="s">
        <v>52</v>
      </c>
      <c r="O55" s="8" t="s">
        <v>40</v>
      </c>
      <c r="P55" s="18">
        <f t="shared" si="5"/>
        <v>354</v>
      </c>
      <c r="Q55" s="18">
        <f t="shared" si="3"/>
        <v>99374</v>
      </c>
      <c r="S55" s="8" t="s">
        <v>40</v>
      </c>
      <c r="T55" s="19">
        <f>SUM(P55:Q55)*SUM(P55:P56) / SUM(P55:Q56)</f>
        <v>360.0360818040902</v>
      </c>
      <c r="U55" s="19">
        <f>SUM(P55:Q55)*SUM(Q55:Q56)/SUM(P55:Q56)</f>
        <v>99367.963918195906</v>
      </c>
    </row>
    <row r="56" spans="2:21">
      <c r="B56" s="80"/>
      <c r="C56" s="45" t="s">
        <v>41</v>
      </c>
      <c r="D56" s="38">
        <v>100262</v>
      </c>
      <c r="E56" s="17">
        <v>368</v>
      </c>
      <c r="F56" s="11">
        <f t="shared" si="4"/>
        <v>3.6703835949811496E-3</v>
      </c>
      <c r="G56" s="24">
        <f>IFERROR((F56-F55)/F55,"-")</f>
        <v>3.4011342260678146E-2</v>
      </c>
      <c r="H56" s="44">
        <f>IFERROR(ROUNDUP(CHITEST(P55:Q56,T55:U56),5),"-")</f>
        <v>0.65264999999999995</v>
      </c>
      <c r="I56" s="38">
        <v>1574056185.2717304</v>
      </c>
      <c r="J56" s="10">
        <f t="shared" si="6"/>
        <v>15699.429347826001</v>
      </c>
      <c r="K56" s="17">
        <v>13331.341549929601</v>
      </c>
      <c r="L56" s="25">
        <f>IFERROR((J56-J55)/J55,"-")</f>
        <v>1.1886127058964734E-3</v>
      </c>
      <c r="M56" s="12">
        <f>IFERROR(ROUNDUP(TDIST(ABS(J55-J56) / SQRT((K55^2) /D55 + (K56^2)/D56), D55+D56 -2,2),5),"-")</f>
        <v>0.7646099999999999</v>
      </c>
      <c r="O56" s="8" t="s">
        <v>41</v>
      </c>
      <c r="P56" s="18">
        <f t="shared" si="5"/>
        <v>368</v>
      </c>
      <c r="Q56" s="18">
        <f t="shared" si="3"/>
        <v>99894</v>
      </c>
      <c r="S56" s="8" t="s">
        <v>41</v>
      </c>
      <c r="T56" s="19">
        <f>SUM(P55:P56)*SUM(P56:Q56)/SUM(P55:Q56)</f>
        <v>361.9639181959098</v>
      </c>
      <c r="U56" s="19">
        <f>SUM(P56:Q56)*SUM(Q55:Q56)/SUM(P55:Q56)</f>
        <v>99900.036081804094</v>
      </c>
    </row>
    <row r="57" spans="2:21">
      <c r="B57" s="80" t="s">
        <v>37</v>
      </c>
      <c r="C57" s="45" t="s">
        <v>40</v>
      </c>
      <c r="D57" s="38">
        <v>99728</v>
      </c>
      <c r="E57" s="17">
        <v>750</v>
      </c>
      <c r="F57" s="11">
        <f t="shared" si="4"/>
        <v>7.5204556393390024E-3</v>
      </c>
      <c r="G57" s="11" t="s">
        <v>52</v>
      </c>
      <c r="H57" s="39" t="s">
        <v>52</v>
      </c>
      <c r="I57" s="38">
        <v>1805874624</v>
      </c>
      <c r="J57" s="10">
        <f t="shared" si="6"/>
        <v>18108</v>
      </c>
      <c r="K57" s="17">
        <v>11217.461593105199</v>
      </c>
      <c r="L57" s="8" t="s">
        <v>52</v>
      </c>
      <c r="M57" s="8" t="s">
        <v>52</v>
      </c>
      <c r="O57" s="8" t="s">
        <v>40</v>
      </c>
      <c r="P57" s="18">
        <f t="shared" si="5"/>
        <v>750</v>
      </c>
      <c r="Q57" s="18">
        <f t="shared" si="3"/>
        <v>98978</v>
      </c>
      <c r="S57" s="8" t="s">
        <v>40</v>
      </c>
      <c r="T57" s="19">
        <f>SUM(P57:Q57)*SUM(P57:P58) / SUM(P57:Q58)</f>
        <v>751.48805440272008</v>
      </c>
      <c r="U57" s="19">
        <f>SUM(P57:Q57)*SUM(Q57:Q58)/SUM(P57:Q58)</f>
        <v>98976.511945597274</v>
      </c>
    </row>
    <row r="58" spans="2:21">
      <c r="B58" s="80"/>
      <c r="C58" s="45" t="s">
        <v>41</v>
      </c>
      <c r="D58" s="38">
        <v>100262</v>
      </c>
      <c r="E58" s="17">
        <v>757</v>
      </c>
      <c r="F58" s="11">
        <f t="shared" si="4"/>
        <v>7.5502184277193756E-3</v>
      </c>
      <c r="G58" s="24">
        <f>IFERROR((F58-F57)/F57,"-")</f>
        <v>3.9575778127971381E-3</v>
      </c>
      <c r="H58" s="44">
        <f>IFERROR(ROUNDUP(CHITEST(P57:Q58,T57:U58),5),"-")</f>
        <v>0.93865999999999994</v>
      </c>
      <c r="I58" s="38">
        <v>1822388336.4068618</v>
      </c>
      <c r="J58" s="10">
        <f t="shared" si="6"/>
        <v>18176.261558784601</v>
      </c>
      <c r="K58" s="17">
        <v>14119.743809232999</v>
      </c>
      <c r="L58" s="25">
        <f>IFERROR((J58-J57)/J57,"-")</f>
        <v>3.7696906773029169E-3</v>
      </c>
      <c r="M58" s="12">
        <f>IFERROR(ROUNDUP(TDIST(ABS(J57-J58) / SQRT((K57^2) /D57 + (K58^2)/D58), D57+D58 -2,2),5),"-")</f>
        <v>0.23118</v>
      </c>
      <c r="O58" s="8" t="s">
        <v>41</v>
      </c>
      <c r="P58" s="18">
        <f t="shared" si="5"/>
        <v>757</v>
      </c>
      <c r="Q58" s="18">
        <f t="shared" si="3"/>
        <v>99505</v>
      </c>
      <c r="S58" s="8" t="s">
        <v>41</v>
      </c>
      <c r="T58" s="19">
        <f>SUM(P57:P58)*SUM(P58:Q58)/SUM(P57:Q58)</f>
        <v>755.51194559727992</v>
      </c>
      <c r="U58" s="19">
        <f>SUM(P58:Q58)*SUM(Q57:Q58)/SUM(P57:Q58)</f>
        <v>99506.488054402726</v>
      </c>
    </row>
    <row r="61" spans="2:21" ht="27">
      <c r="B61" s="23" t="s">
        <v>96</v>
      </c>
    </row>
    <row r="62" spans="2:21">
      <c r="B62" s="48" t="s">
        <v>57</v>
      </c>
      <c r="C62" s="51" t="s">
        <v>4</v>
      </c>
      <c r="D62" s="49" t="s">
        <v>47</v>
      </c>
      <c r="E62" s="47" t="s">
        <v>43</v>
      </c>
      <c r="F62" s="47" t="s">
        <v>59</v>
      </c>
      <c r="G62" s="47" t="s">
        <v>44</v>
      </c>
      <c r="H62" s="48" t="s">
        <v>45</v>
      </c>
      <c r="I62" s="49" t="s">
        <v>87</v>
      </c>
      <c r="J62" s="47" t="s">
        <v>88</v>
      </c>
      <c r="K62" s="47" t="s">
        <v>46</v>
      </c>
      <c r="L62" s="47" t="s">
        <v>44</v>
      </c>
      <c r="M62" s="47" t="s">
        <v>45</v>
      </c>
      <c r="O62" s="22" t="s">
        <v>53</v>
      </c>
      <c r="P62" s="22" t="s">
        <v>55</v>
      </c>
      <c r="Q62" s="22" t="s">
        <v>56</v>
      </c>
      <c r="S62" s="22" t="s">
        <v>54</v>
      </c>
      <c r="T62" s="22" t="s">
        <v>55</v>
      </c>
      <c r="U62" s="22" t="s">
        <v>56</v>
      </c>
    </row>
    <row r="63" spans="2:21">
      <c r="B63" s="83" t="s">
        <v>29</v>
      </c>
      <c r="C63" s="46" t="s">
        <v>40</v>
      </c>
      <c r="D63" s="38">
        <v>99728</v>
      </c>
      <c r="E63" s="10">
        <v>11961</v>
      </c>
      <c r="F63" s="11">
        <f t="shared" ref="F63:F68" si="7">E63/D63</f>
        <v>0.1199362265361784</v>
      </c>
      <c r="G63" s="11" t="s">
        <v>52</v>
      </c>
      <c r="H63" s="39" t="s">
        <v>52</v>
      </c>
      <c r="I63" s="38">
        <v>19110016322.920574</v>
      </c>
      <c r="J63" s="10">
        <f>I63/D63</f>
        <v>191621.37336475789</v>
      </c>
      <c r="K63" s="10">
        <v>12845.478739</v>
      </c>
      <c r="L63" s="8" t="s">
        <v>52</v>
      </c>
      <c r="M63" s="8" t="s">
        <v>52</v>
      </c>
      <c r="O63" s="8" t="s">
        <v>40</v>
      </c>
      <c r="P63" s="18">
        <f t="shared" ref="P63:P68" si="8">E63</f>
        <v>11961</v>
      </c>
      <c r="Q63" s="18">
        <f t="shared" ref="Q63:Q68" si="9">D63-E63</f>
        <v>87767</v>
      </c>
      <c r="S63" s="8" t="s">
        <v>40</v>
      </c>
      <c r="T63" s="19">
        <f>SUM(P63:Q63)*SUM(P63:P64) / SUM(P63:Q64)</f>
        <v>12220.781519075954</v>
      </c>
      <c r="U63" s="19">
        <f>SUM(P63:Q63)*SUM(Q63:Q64)/SUM(P63:Q64)</f>
        <v>87507.218480924043</v>
      </c>
    </row>
    <row r="64" spans="2:21">
      <c r="B64" s="83"/>
      <c r="C64" s="46" t="s">
        <v>41</v>
      </c>
      <c r="D64" s="38">
        <v>100262</v>
      </c>
      <c r="E64" s="10">
        <v>12546</v>
      </c>
      <c r="F64" s="11">
        <f t="shared" si="7"/>
        <v>0.12513215375715625</v>
      </c>
      <c r="G64" s="24">
        <f>IFERROR((F64-F63)/F63,"-")</f>
        <v>4.3322417013099163E-2</v>
      </c>
      <c r="H64" s="40">
        <f>IFERROR(ROUNDUP(CHITEST(P63:Q64,T63:U64),5),"-")</f>
        <v>4.0000000000000002E-4</v>
      </c>
      <c r="I64" s="38">
        <v>19343862648.12899</v>
      </c>
      <c r="J64" s="10">
        <f>I64/D64</f>
        <v>192933.14165016648</v>
      </c>
      <c r="K64" s="10">
        <v>14595.820114</v>
      </c>
      <c r="L64" s="25">
        <f>IFERROR((J64-J63)/J63,"-")</f>
        <v>6.8456261552389082E-3</v>
      </c>
      <c r="M64" s="21">
        <f>IFERROR(ROUNDUP(TDIST(ABS(J63-J64) / SQRT((K63^2) /D63 + (K64^2)/D64), D63+D64 -2,2),5),"-")</f>
        <v>1.0000000000000001E-5</v>
      </c>
      <c r="O64" s="8" t="s">
        <v>41</v>
      </c>
      <c r="P64" s="18">
        <f t="shared" si="8"/>
        <v>12546</v>
      </c>
      <c r="Q64" s="18">
        <f t="shared" si="9"/>
        <v>87716</v>
      </c>
      <c r="S64" s="8" t="s">
        <v>41</v>
      </c>
      <c r="T64" s="19">
        <f>SUM(P63:P64)*SUM(P64:Q64)/SUM(P63:Q64)</f>
        <v>12286.218480924046</v>
      </c>
      <c r="U64" s="19">
        <f>SUM(P64:Q64)*SUM(Q63:Q64)/SUM(P63:Q64)</f>
        <v>87975.781519075957</v>
      </c>
    </row>
    <row r="65" spans="2:21">
      <c r="B65" s="83" t="s">
        <v>49</v>
      </c>
      <c r="C65" s="46" t="s">
        <v>40</v>
      </c>
      <c r="D65" s="38">
        <v>50058</v>
      </c>
      <c r="E65" s="10">
        <v>5921</v>
      </c>
      <c r="F65" s="11">
        <f t="shared" si="7"/>
        <v>0.11828279196132487</v>
      </c>
      <c r="G65" s="11" t="s">
        <v>52</v>
      </c>
      <c r="H65" s="39" t="s">
        <v>52</v>
      </c>
      <c r="I65" s="38">
        <v>10026530034.920601</v>
      </c>
      <c r="J65" s="10">
        <f>I65/D65</f>
        <v>200298.2547229334</v>
      </c>
      <c r="K65" s="10">
        <v>13040.546799</v>
      </c>
      <c r="L65" s="8" t="s">
        <v>52</v>
      </c>
      <c r="M65" s="8" t="s">
        <v>52</v>
      </c>
      <c r="O65" s="8" t="s">
        <v>40</v>
      </c>
      <c r="P65" s="18">
        <f t="shared" si="8"/>
        <v>5921</v>
      </c>
      <c r="Q65" s="18">
        <f t="shared" si="9"/>
        <v>44137</v>
      </c>
      <c r="S65" s="8" t="s">
        <v>40</v>
      </c>
      <c r="T65" s="19">
        <f>SUM(P65:Q65)*SUM(P65:P66) / SUM(P65:Q66)</f>
        <v>6086.4206314360981</v>
      </c>
      <c r="U65" s="19">
        <f>SUM(P65:Q65)*SUM(Q65:Q66)/SUM(P65:Q66)</f>
        <v>43971.5793685639</v>
      </c>
    </row>
    <row r="66" spans="2:21">
      <c r="B66" s="83"/>
      <c r="C66" s="46" t="s">
        <v>41</v>
      </c>
      <c r="D66" s="38">
        <v>50158</v>
      </c>
      <c r="E66" s="10">
        <v>6264</v>
      </c>
      <c r="F66" s="11">
        <f t="shared" si="7"/>
        <v>0.12488536225527333</v>
      </c>
      <c r="G66" s="24">
        <f>IFERROR((F66-F65)/F65,"-")</f>
        <v>5.582021006155586E-2</v>
      </c>
      <c r="H66" s="40">
        <f>IFERROR(ROUNDUP(CHITEST(P65:Q66,T65:U66),5),"-")</f>
        <v>1.39E-3</v>
      </c>
      <c r="I66" s="38">
        <v>10150376360.129</v>
      </c>
      <c r="J66" s="10">
        <f t="shared" ref="J66:J68" si="10">I66/D66</f>
        <v>202368.04418296184</v>
      </c>
      <c r="K66" s="10">
        <v>14477.50546</v>
      </c>
      <c r="L66" s="25">
        <f>IFERROR((J66-J65)/J65,"-")</f>
        <v>1.0333537168816135E-2</v>
      </c>
      <c r="M66" s="21">
        <f>IFERROR(ROUNDUP(TDIST(ABS(J65-J66) / SQRT((K65^2) /D65 + (K66^2)/D66), D65+D66 -2,2),5),"-")</f>
        <v>1.0000000000000001E-5</v>
      </c>
      <c r="O66" s="8" t="s">
        <v>41</v>
      </c>
      <c r="P66" s="18">
        <f t="shared" si="8"/>
        <v>6264</v>
      </c>
      <c r="Q66" s="18">
        <f t="shared" si="9"/>
        <v>43894</v>
      </c>
      <c r="S66" s="8" t="s">
        <v>41</v>
      </c>
      <c r="T66" s="19">
        <f>SUM(P65:P66)*SUM(P66:Q66)/SUM(P65:Q66)</f>
        <v>6098.5793685639019</v>
      </c>
      <c r="U66" s="19">
        <f>SUM(P66:Q66)*SUM(Q65:Q66)/SUM(P65:Q66)</f>
        <v>44059.4206314361</v>
      </c>
    </row>
    <row r="67" spans="2:21">
      <c r="B67" s="83" t="s">
        <v>48</v>
      </c>
      <c r="C67" s="46" t="s">
        <v>40</v>
      </c>
      <c r="D67" s="38">
        <v>49670</v>
      </c>
      <c r="E67" s="10">
        <v>6040</v>
      </c>
      <c r="F67" s="11">
        <f t="shared" si="7"/>
        <v>0.12160257700825448</v>
      </c>
      <c r="G67" s="11" t="s">
        <v>52</v>
      </c>
      <c r="H67" s="39" t="s">
        <v>52</v>
      </c>
      <c r="I67" s="38">
        <v>9083486287.9999733</v>
      </c>
      <c r="J67" s="10">
        <f t="shared" si="10"/>
        <v>182876.71205959277</v>
      </c>
      <c r="K67" s="10">
        <v>12649.548707</v>
      </c>
      <c r="L67" s="8" t="s">
        <v>52</v>
      </c>
      <c r="M67" s="8" t="s">
        <v>52</v>
      </c>
      <c r="O67" s="8" t="s">
        <v>40</v>
      </c>
      <c r="P67" s="18">
        <f t="shared" si="8"/>
        <v>6040</v>
      </c>
      <c r="Q67" s="18">
        <f t="shared" si="9"/>
        <v>43630</v>
      </c>
      <c r="S67" s="8" t="s">
        <v>40</v>
      </c>
      <c r="T67" s="19">
        <f>SUM(P67:Q67)*SUM(P67:P68) / SUM(P67:Q68)</f>
        <v>6134.2006935674626</v>
      </c>
      <c r="U67" s="19">
        <f>SUM(P67:Q67)*SUM(Q67:Q68)/SUM(P67:Q68)</f>
        <v>43535.799306432535</v>
      </c>
    </row>
    <row r="68" spans="2:21">
      <c r="B68" s="83"/>
      <c r="C68" s="46" t="s">
        <v>41</v>
      </c>
      <c r="D68" s="38">
        <v>50104</v>
      </c>
      <c r="E68" s="10">
        <v>6282</v>
      </c>
      <c r="F68" s="11">
        <f t="shared" si="7"/>
        <v>0.12537921124061951</v>
      </c>
      <c r="G68" s="24">
        <f>IFERROR((F68-F67)/F67,"-")</f>
        <v>3.1057189126087927E-2</v>
      </c>
      <c r="H68" s="44">
        <f>IFERROR(ROUNDUP(CHITEST(P67:Q68,T67:U68),5),"-")</f>
        <v>6.9849999999999995E-2</v>
      </c>
      <c r="I68" s="38">
        <v>9193486287.9999905</v>
      </c>
      <c r="J68" s="10">
        <f t="shared" si="10"/>
        <v>183488.07057320754</v>
      </c>
      <c r="K68" s="10">
        <v>14712.042535</v>
      </c>
      <c r="L68" s="25">
        <f>IFERROR((J68-J67)/J67,"-")</f>
        <v>3.3430091055855968E-3</v>
      </c>
      <c r="M68" s="21">
        <f>IFERROR(ROUNDUP(TDIST(ABS(J67-J68) / SQRT((K67^2) /D67 + (K68^2)/D68), D67+D68 -2,2),5),"-")</f>
        <v>1.0000000000000001E-5</v>
      </c>
      <c r="O68" s="8" t="s">
        <v>41</v>
      </c>
      <c r="P68" s="18">
        <f t="shared" si="8"/>
        <v>6282</v>
      </c>
      <c r="Q68" s="18">
        <f t="shared" si="9"/>
        <v>43822</v>
      </c>
      <c r="S68" s="8" t="s">
        <v>41</v>
      </c>
      <c r="T68" s="19">
        <f>SUM(P67:P68)*SUM(P68:Q68)/SUM(P67:Q68)</f>
        <v>6187.7993064325374</v>
      </c>
      <c r="U68" s="19">
        <f>SUM(P68:Q68)*SUM(Q67:Q68)/SUM(P67:Q68)</f>
        <v>43916.200693567465</v>
      </c>
    </row>
    <row r="72" spans="2:21">
      <c r="I72" s="57"/>
    </row>
    <row r="73" spans="2:21">
      <c r="I73" s="57"/>
    </row>
    <row r="75" spans="2:21">
      <c r="L75" s="58"/>
    </row>
    <row r="76" spans="2:21">
      <c r="L76" s="59"/>
    </row>
    <row r="77" spans="2:21">
      <c r="L77" s="58"/>
    </row>
    <row r="78" spans="2:21">
      <c r="L78" s="59"/>
    </row>
    <row r="82" spans="2:11">
      <c r="K82" s="60"/>
    </row>
    <row r="83" spans="2:11">
      <c r="J83" s="13"/>
    </row>
    <row r="92" spans="2:11" ht="27">
      <c r="B92" s="23"/>
      <c r="G92" s="14"/>
      <c r="I92" s="15"/>
      <c r="J92" s="15"/>
    </row>
    <row r="93" spans="2:11">
      <c r="G93" s="14"/>
      <c r="I93" s="16"/>
      <c r="J93" s="15"/>
    </row>
  </sheetData>
  <mergeCells count="32">
    <mergeCell ref="C18:G21"/>
    <mergeCell ref="B18:B21"/>
    <mergeCell ref="B16:B17"/>
    <mergeCell ref="C16:G17"/>
    <mergeCell ref="B2:G5"/>
    <mergeCell ref="B10:B11"/>
    <mergeCell ref="C10:G11"/>
    <mergeCell ref="B12:B13"/>
    <mergeCell ref="C12:G13"/>
    <mergeCell ref="B14:B15"/>
    <mergeCell ref="C14:G15"/>
    <mergeCell ref="B6:B7"/>
    <mergeCell ref="C6:G7"/>
    <mergeCell ref="B8:B9"/>
    <mergeCell ref="C8:G9"/>
    <mergeCell ref="B67:B68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63:B64"/>
    <mergeCell ref="B65:B66"/>
    <mergeCell ref="B39:B40"/>
    <mergeCell ref="B26:B27"/>
    <mergeCell ref="B28:B29"/>
    <mergeCell ref="B30:B31"/>
    <mergeCell ref="B37:B3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 Pager</vt:lpstr>
      <vt:lpstr> 1번 실험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2022-11-24T10:55:06Z</dcterms:created>
  <dcterms:modified xsi:type="dcterms:W3CDTF">2023-04-29T11:22:18Z</dcterms:modified>
</cp:coreProperties>
</file>