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ny_lee/Desktop/거친코딩/강의/AB Test/"/>
    </mc:Choice>
  </mc:AlternateContent>
  <xr:revisionPtr revIDLastSave="0" documentId="13_ncr:1_{D114A02B-26CF-A942-9D1E-5877353E5096}" xr6:coauthVersionLast="47" xr6:coauthVersionMax="47" xr10:uidLastSave="{00000000-0000-0000-0000-000000000000}"/>
  <bookViews>
    <workbookView xWindow="0" yWindow="760" windowWidth="34560" windowHeight="20420" activeTab="1" xr2:uid="{CD69472C-360E-C845-81E9-F4A8A12512A6}"/>
  </bookViews>
  <sheets>
    <sheet name="1 Pager" sheetId="1" r:id="rId1"/>
    <sheet name=" 2번 실험 Summar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4" l="1"/>
  <c r="J39" i="4" s="1"/>
  <c r="I38" i="4"/>
  <c r="J38" i="4" s="1"/>
  <c r="I37" i="4"/>
  <c r="J37" i="4" s="1"/>
  <c r="I36" i="4"/>
  <c r="J36" i="4" s="1"/>
  <c r="M73" i="4"/>
  <c r="M46" i="4"/>
  <c r="J40" i="4"/>
  <c r="M43" i="4" s="1"/>
  <c r="J41" i="4"/>
  <c r="J42" i="4"/>
  <c r="J43" i="4"/>
  <c r="J44" i="4"/>
  <c r="J45" i="4"/>
  <c r="M45" i="4" s="1"/>
  <c r="J46" i="4"/>
  <c r="J47" i="4"/>
  <c r="M47" i="4" s="1"/>
  <c r="J48" i="4"/>
  <c r="J49" i="4"/>
  <c r="J50" i="4"/>
  <c r="J51" i="4"/>
  <c r="J52" i="4"/>
  <c r="J53" i="4"/>
  <c r="M53" i="4" s="1"/>
  <c r="J54" i="4"/>
  <c r="M54" i="4" s="1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M74" i="4" s="1"/>
  <c r="J75" i="4"/>
  <c r="M75" i="4" s="1"/>
  <c r="J76" i="4"/>
  <c r="J77" i="4"/>
  <c r="J78" i="4"/>
  <c r="J79" i="4"/>
  <c r="M65" i="4" l="1"/>
  <c r="M61" i="4"/>
  <c r="M67" i="4"/>
  <c r="M42" i="4"/>
  <c r="M58" i="4"/>
  <c r="M50" i="4"/>
  <c r="M77" i="4"/>
  <c r="M57" i="4"/>
  <c r="M63" i="4"/>
  <c r="M62" i="4"/>
  <c r="M55" i="4"/>
  <c r="M66" i="4"/>
  <c r="M41" i="4"/>
  <c r="M69" i="4"/>
  <c r="M59" i="4"/>
  <c r="M49" i="4"/>
  <c r="M78" i="4"/>
  <c r="M79" i="4"/>
  <c r="M51" i="4"/>
  <c r="M37" i="4"/>
  <c r="M71" i="4"/>
  <c r="M70" i="4"/>
  <c r="L37" i="4"/>
  <c r="M38" i="4"/>
  <c r="M39" i="4"/>
  <c r="F28" i="4" l="1"/>
  <c r="L79" i="4"/>
  <c r="L78" i="4"/>
  <c r="L77" i="4"/>
  <c r="L75" i="4"/>
  <c r="L74" i="4"/>
  <c r="L73" i="4"/>
  <c r="L71" i="4"/>
  <c r="L70" i="4"/>
  <c r="L69" i="4"/>
  <c r="L67" i="4"/>
  <c r="L66" i="4"/>
  <c r="L65" i="4"/>
  <c r="L63" i="4"/>
  <c r="L62" i="4"/>
  <c r="L61" i="4"/>
  <c r="L59" i="4"/>
  <c r="L58" i="4"/>
  <c r="L57" i="4"/>
  <c r="L55" i="4"/>
  <c r="L54" i="4"/>
  <c r="L53" i="4"/>
  <c r="L51" i="4"/>
  <c r="L50" i="4"/>
  <c r="L49" i="4"/>
  <c r="L47" i="4"/>
  <c r="L46" i="4"/>
  <c r="L45" i="4"/>
  <c r="L43" i="4"/>
  <c r="L42" i="4"/>
  <c r="L41" i="4"/>
  <c r="L39" i="4"/>
  <c r="L38" i="4"/>
  <c r="AC76" i="4"/>
  <c r="AF76" i="4" s="1"/>
  <c r="AC72" i="4"/>
  <c r="AF72" i="4" s="1"/>
  <c r="AC68" i="4"/>
  <c r="AF68" i="4" s="1"/>
  <c r="AC64" i="4"/>
  <c r="AF64" i="4" s="1"/>
  <c r="AC60" i="4"/>
  <c r="AF60" i="4" s="1"/>
  <c r="AC56" i="4"/>
  <c r="AF56" i="4" s="1"/>
  <c r="AC52" i="4"/>
  <c r="AF52" i="4" s="1"/>
  <c r="AC48" i="4"/>
  <c r="AF48" i="4" s="1"/>
  <c r="AC44" i="4"/>
  <c r="AF44" i="4" s="1"/>
  <c r="AC40" i="4"/>
  <c r="AF40" i="4" s="1"/>
  <c r="AC36" i="4"/>
  <c r="AF36" i="4" s="1"/>
  <c r="W77" i="4"/>
  <c r="V77" i="4"/>
  <c r="T77" i="4"/>
  <c r="Q77" i="4"/>
  <c r="P77" i="4"/>
  <c r="S77" i="4" s="1"/>
  <c r="Q76" i="4"/>
  <c r="T76" i="4" s="1"/>
  <c r="P76" i="4"/>
  <c r="S76" i="4" s="1"/>
  <c r="V76" i="4" s="1"/>
  <c r="W73" i="4"/>
  <c r="V73" i="4"/>
  <c r="T73" i="4"/>
  <c r="Q73" i="4"/>
  <c r="P73" i="4"/>
  <c r="S73" i="4" s="1"/>
  <c r="Q72" i="4"/>
  <c r="W72" i="4" s="1"/>
  <c r="P72" i="4"/>
  <c r="S72" i="4" s="1"/>
  <c r="V72" i="4" s="1"/>
  <c r="W69" i="4"/>
  <c r="V69" i="4"/>
  <c r="T69" i="4"/>
  <c r="Q69" i="4"/>
  <c r="P69" i="4"/>
  <c r="Q68" i="4"/>
  <c r="W68" i="4" s="1"/>
  <c r="P68" i="4"/>
  <c r="AA68" i="4" s="1"/>
  <c r="W65" i="4"/>
  <c r="V65" i="4"/>
  <c r="T65" i="4"/>
  <c r="Q65" i="4"/>
  <c r="P65" i="4"/>
  <c r="S65" i="4" s="1"/>
  <c r="Q64" i="4"/>
  <c r="W64" i="4" s="1"/>
  <c r="P64" i="4"/>
  <c r="W61" i="4"/>
  <c r="V61" i="4"/>
  <c r="T61" i="4"/>
  <c r="Q61" i="4"/>
  <c r="P61" i="4"/>
  <c r="S61" i="4" s="1"/>
  <c r="Q60" i="4"/>
  <c r="T60" i="4" s="1"/>
  <c r="P60" i="4"/>
  <c r="W57" i="4"/>
  <c r="V57" i="4"/>
  <c r="T57" i="4"/>
  <c r="Q57" i="4"/>
  <c r="P57" i="4"/>
  <c r="S57" i="4" s="1"/>
  <c r="Q56" i="4"/>
  <c r="W56" i="4" s="1"/>
  <c r="P56" i="4"/>
  <c r="W53" i="4"/>
  <c r="V53" i="4"/>
  <c r="T53" i="4"/>
  <c r="Q53" i="4"/>
  <c r="P53" i="4"/>
  <c r="S53" i="4" s="1"/>
  <c r="Q52" i="4"/>
  <c r="T52" i="4" s="1"/>
  <c r="P52" i="4"/>
  <c r="S52" i="4" s="1"/>
  <c r="V52" i="4" s="1"/>
  <c r="W49" i="4"/>
  <c r="V49" i="4"/>
  <c r="T49" i="4"/>
  <c r="Q49" i="4"/>
  <c r="P49" i="4"/>
  <c r="Q48" i="4"/>
  <c r="T48" i="4" s="1"/>
  <c r="P48" i="4"/>
  <c r="W45" i="4"/>
  <c r="V45" i="4"/>
  <c r="T45" i="4"/>
  <c r="Q45" i="4"/>
  <c r="P45" i="4"/>
  <c r="S45" i="4" s="1"/>
  <c r="Q44" i="4"/>
  <c r="T44" i="4" s="1"/>
  <c r="P44" i="4"/>
  <c r="W41" i="4"/>
  <c r="V41" i="4"/>
  <c r="T41" i="4"/>
  <c r="Q41" i="4"/>
  <c r="P41" i="4"/>
  <c r="Q40" i="4"/>
  <c r="P40" i="4"/>
  <c r="S40" i="4" s="1"/>
  <c r="V40" i="4" s="1"/>
  <c r="W37" i="4"/>
  <c r="T37" i="4"/>
  <c r="Q37" i="4"/>
  <c r="V37" i="4"/>
  <c r="P37" i="4"/>
  <c r="S37" i="4" s="1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36" i="4"/>
  <c r="G28" i="4"/>
  <c r="G30" i="4"/>
  <c r="G29" i="4"/>
  <c r="F30" i="4"/>
  <c r="F29" i="4"/>
  <c r="AA52" i="4" l="1"/>
  <c r="AD52" i="4" s="1"/>
  <c r="AG52" i="4" s="1"/>
  <c r="AG57" i="4"/>
  <c r="AG77" i="4"/>
  <c r="AB77" i="4"/>
  <c r="AA44" i="4"/>
  <c r="AD44" i="4" s="1"/>
  <c r="AG44" i="4" s="1"/>
  <c r="AH53" i="4"/>
  <c r="AG65" i="4"/>
  <c r="AB41" i="4"/>
  <c r="AB61" i="4"/>
  <c r="AE73" i="4"/>
  <c r="AH73" i="4"/>
  <c r="AD45" i="4"/>
  <c r="AG73" i="4"/>
  <c r="AH41" i="4"/>
  <c r="G38" i="4"/>
  <c r="AG49" i="4"/>
  <c r="AB52" i="4"/>
  <c r="AE52" i="4" s="1"/>
  <c r="AH52" i="4" s="1"/>
  <c r="AD65" i="4"/>
  <c r="AB65" i="4"/>
  <c r="AG61" i="4"/>
  <c r="AD77" i="4"/>
  <c r="AD68" i="4"/>
  <c r="AB44" i="4"/>
  <c r="AE44" i="4" s="1"/>
  <c r="AH44" i="4" s="1"/>
  <c r="AA48" i="4"/>
  <c r="AD48" i="4" s="1"/>
  <c r="AG48" i="4" s="1"/>
  <c r="AH49" i="4"/>
  <c r="AH57" i="4"/>
  <c r="AA64" i="4"/>
  <c r="AD64" i="4" s="1"/>
  <c r="AG64" i="4" s="1"/>
  <c r="AB68" i="4"/>
  <c r="AE68" i="4" s="1"/>
  <c r="AH68" i="4" s="1"/>
  <c r="AA56" i="4"/>
  <c r="AD56" i="4" s="1"/>
  <c r="AA60" i="4"/>
  <c r="AD60" i="4" s="1"/>
  <c r="AG60" i="4" s="1"/>
  <c r="AB64" i="4"/>
  <c r="AE64" i="4" s="1"/>
  <c r="AH64" i="4" s="1"/>
  <c r="AA73" i="4"/>
  <c r="AB48" i="4"/>
  <c r="AE48" i="4" s="1"/>
  <c r="AH48" i="4" s="1"/>
  <c r="AB56" i="4"/>
  <c r="AE56" i="4" s="1"/>
  <c r="AH56" i="4" s="1"/>
  <c r="AB60" i="4"/>
  <c r="AE60" i="4" s="1"/>
  <c r="AH60" i="4" s="1"/>
  <c r="AA69" i="4"/>
  <c r="AB73" i="4"/>
  <c r="G53" i="4"/>
  <c r="AA41" i="4"/>
  <c r="AA65" i="4"/>
  <c r="AB69" i="4"/>
  <c r="AD73" i="4"/>
  <c r="AA77" i="4"/>
  <c r="AB45" i="4"/>
  <c r="AA49" i="4"/>
  <c r="AA53" i="4"/>
  <c r="AA57" i="4"/>
  <c r="AA45" i="4"/>
  <c r="AA61" i="4"/>
  <c r="AB49" i="4"/>
  <c r="AB53" i="4"/>
  <c r="AB57" i="4"/>
  <c r="AD61" i="4"/>
  <c r="AE65" i="4"/>
  <c r="AG69" i="4"/>
  <c r="AE77" i="4"/>
  <c r="W40" i="4"/>
  <c r="AG41" i="4"/>
  <c r="AE45" i="4"/>
  <c r="AD53" i="4"/>
  <c r="AD57" i="4"/>
  <c r="AE61" i="4"/>
  <c r="AH69" i="4"/>
  <c r="AA76" i="4"/>
  <c r="G58" i="4"/>
  <c r="AA40" i="4"/>
  <c r="AG45" i="4"/>
  <c r="AE53" i="4"/>
  <c r="AE57" i="4"/>
  <c r="AH65" i="4"/>
  <c r="AA72" i="4"/>
  <c r="AB76" i="4"/>
  <c r="AE76" i="4" s="1"/>
  <c r="AH76" i="4" s="1"/>
  <c r="AH77" i="4"/>
  <c r="AB40" i="4"/>
  <c r="AE40" i="4" s="1"/>
  <c r="AH40" i="4" s="1"/>
  <c r="AH45" i="4"/>
  <c r="AG53" i="4"/>
  <c r="AH61" i="4"/>
  <c r="AB72" i="4"/>
  <c r="AE72" i="4" s="1"/>
  <c r="AH72" i="4" s="1"/>
  <c r="G54" i="4"/>
  <c r="G47" i="4"/>
  <c r="G71" i="4"/>
  <c r="G70" i="4"/>
  <c r="G50" i="4"/>
  <c r="S44" i="4"/>
  <c r="V44" i="4" s="1"/>
  <c r="G79" i="4"/>
  <c r="G69" i="4"/>
  <c r="G59" i="4"/>
  <c r="G49" i="4"/>
  <c r="T40" i="4"/>
  <c r="T56" i="4"/>
  <c r="S68" i="4"/>
  <c r="V68" i="4" s="1"/>
  <c r="W48" i="4"/>
  <c r="W52" i="4"/>
  <c r="W60" i="4"/>
  <c r="T64" i="4"/>
  <c r="T68" i="4"/>
  <c r="T72" i="4"/>
  <c r="S48" i="4"/>
  <c r="S64" i="4"/>
  <c r="S56" i="4"/>
  <c r="V56" i="4" s="1"/>
  <c r="S60" i="4"/>
  <c r="G41" i="4"/>
  <c r="W44" i="4"/>
  <c r="W76" i="4"/>
  <c r="G63" i="4"/>
  <c r="G51" i="4"/>
  <c r="G66" i="4"/>
  <c r="G46" i="4"/>
  <c r="G45" i="4"/>
  <c r="S69" i="4"/>
  <c r="AD69" i="4" s="1"/>
  <c r="S49" i="4"/>
  <c r="AE49" i="4" s="1"/>
  <c r="S41" i="4"/>
  <c r="AE41" i="4" s="1"/>
  <c r="G78" i="4"/>
  <c r="G77" i="4"/>
  <c r="G67" i="4"/>
  <c r="G57" i="4"/>
  <c r="G37" i="4"/>
  <c r="G39" i="4"/>
  <c r="G65" i="4"/>
  <c r="G43" i="4"/>
  <c r="G75" i="4"/>
  <c r="G62" i="4"/>
  <c r="G55" i="4"/>
  <c r="G42" i="4"/>
  <c r="G73" i="4"/>
  <c r="G74" i="4"/>
  <c r="G61" i="4"/>
  <c r="Q36" i="4"/>
  <c r="P36" i="4"/>
  <c r="H53" i="4" l="1"/>
  <c r="H57" i="4"/>
  <c r="AD41" i="4"/>
  <c r="H54" i="4"/>
  <c r="AD49" i="4"/>
  <c r="H46" i="4"/>
  <c r="H69" i="4"/>
  <c r="H55" i="4"/>
  <c r="H61" i="4"/>
  <c r="V64" i="4"/>
  <c r="H67" i="4" s="1"/>
  <c r="H66" i="4"/>
  <c r="AD72" i="4"/>
  <c r="AG72" i="4" s="1"/>
  <c r="H75" i="4" s="1"/>
  <c r="H73" i="4"/>
  <c r="AE69" i="4"/>
  <c r="H70" i="4" s="1"/>
  <c r="V48" i="4"/>
  <c r="H51" i="4" s="1"/>
  <c r="H50" i="4"/>
  <c r="AG68" i="4"/>
  <c r="H47" i="4"/>
  <c r="H45" i="4"/>
  <c r="AG56" i="4"/>
  <c r="H59" i="4" s="1"/>
  <c r="H58" i="4"/>
  <c r="H49" i="4"/>
  <c r="AD40" i="4"/>
  <c r="H41" i="4"/>
  <c r="V60" i="4"/>
  <c r="H63" i="4" s="1"/>
  <c r="H62" i="4"/>
  <c r="H71" i="4"/>
  <c r="AD76" i="4"/>
  <c r="H77" i="4"/>
  <c r="H65" i="4"/>
  <c r="AA36" i="4"/>
  <c r="AD36" i="4" s="1"/>
  <c r="S36" i="4"/>
  <c r="V36" i="4" s="1"/>
  <c r="W36" i="4"/>
  <c r="T36" i="4"/>
  <c r="AG37" i="4"/>
  <c r="AD37" i="4"/>
  <c r="AH37" i="4"/>
  <c r="AE37" i="4"/>
  <c r="AB36" i="4"/>
  <c r="AE36" i="4" s="1"/>
  <c r="AH36" i="4" s="1"/>
  <c r="AB37" i="4"/>
  <c r="AA37" i="4"/>
  <c r="AG40" i="4" l="1"/>
  <c r="H43" i="4" s="1"/>
  <c r="H42" i="4"/>
  <c r="AG76" i="4"/>
  <c r="H79" i="4" s="1"/>
  <c r="H78" i="4"/>
  <c r="H74" i="4"/>
  <c r="H38" i="4"/>
  <c r="AG36" i="4"/>
  <c r="H39" i="4" s="1"/>
  <c r="H37" i="4"/>
</calcChain>
</file>

<file path=xl/sharedStrings.xml><?xml version="1.0" encoding="utf-8"?>
<sst xmlns="http://schemas.openxmlformats.org/spreadsheetml/2006/main" count="499" uniqueCount="100">
  <si>
    <t>Target User</t>
    <phoneticPr fontId="1" type="noConversion"/>
  </si>
  <si>
    <t>Observation</t>
    <phoneticPr fontId="1" type="noConversion"/>
  </si>
  <si>
    <t>Problem Statement</t>
    <phoneticPr fontId="1" type="noConversion"/>
  </si>
  <si>
    <t>Hypothesis</t>
    <phoneticPr fontId="1" type="noConversion"/>
  </si>
  <si>
    <t>Test Group</t>
    <phoneticPr fontId="1" type="noConversion"/>
  </si>
  <si>
    <t>Metric</t>
    <phoneticPr fontId="1" type="noConversion"/>
  </si>
  <si>
    <t>Experiment Period</t>
    <phoneticPr fontId="1" type="noConversion"/>
  </si>
  <si>
    <t>Trade-Off</t>
    <phoneticPr fontId="1" type="noConversion"/>
  </si>
  <si>
    <t>Andon</t>
    <phoneticPr fontId="1" type="noConversion"/>
  </si>
  <si>
    <t>Input Metric</t>
    <phoneticPr fontId="1" type="noConversion"/>
  </si>
  <si>
    <t>Output Metric</t>
    <phoneticPr fontId="1" type="noConversion"/>
  </si>
  <si>
    <t>Base Metric(기존 지표)</t>
    <phoneticPr fontId="1" type="noConversion"/>
  </si>
  <si>
    <t>Expected Metric(예상 지표)</t>
    <phoneticPr fontId="1" type="noConversion"/>
  </si>
  <si>
    <t>Alpha(유의수준)</t>
    <phoneticPr fontId="1" type="noConversion"/>
  </si>
  <si>
    <t>1-Beta(검정력)</t>
    <phoneticPr fontId="1" type="noConversion"/>
  </si>
  <si>
    <t>Minimum Sample Size</t>
    <phoneticPr fontId="1" type="noConversion"/>
  </si>
  <si>
    <t>Period Calculation</t>
    <phoneticPr fontId="1" type="noConversion"/>
  </si>
  <si>
    <t>Test Page UV</t>
    <phoneticPr fontId="1" type="noConversion"/>
  </si>
  <si>
    <t>Required Days</t>
    <phoneticPr fontId="1" type="noConversion"/>
  </si>
  <si>
    <t># of Test Group</t>
    <phoneticPr fontId="1" type="noConversion"/>
  </si>
  <si>
    <t>Period</t>
    <phoneticPr fontId="1" type="noConversion"/>
  </si>
  <si>
    <t>구매 전환율 (= Order Complete UV / Main Home UV)</t>
    <phoneticPr fontId="1" type="noConversion"/>
  </si>
  <si>
    <t>전체</t>
    <phoneticPr fontId="1" type="noConversion"/>
  </si>
  <si>
    <t>한식</t>
    <phoneticPr fontId="1" type="noConversion"/>
  </si>
  <si>
    <t>치킨</t>
    <phoneticPr fontId="1" type="noConversion"/>
  </si>
  <si>
    <t>피자</t>
    <phoneticPr fontId="1" type="noConversion"/>
  </si>
  <si>
    <t>햄버거</t>
    <phoneticPr fontId="1" type="noConversion"/>
  </si>
  <si>
    <t>누들</t>
    <phoneticPr fontId="1" type="noConversion"/>
  </si>
  <si>
    <t>빵</t>
    <phoneticPr fontId="1" type="noConversion"/>
  </si>
  <si>
    <t>고기</t>
    <phoneticPr fontId="1" type="noConversion"/>
  </si>
  <si>
    <t>찌개</t>
    <phoneticPr fontId="1" type="noConversion"/>
  </si>
  <si>
    <t>도시락</t>
    <phoneticPr fontId="1" type="noConversion"/>
  </si>
  <si>
    <t>샐러드</t>
    <phoneticPr fontId="1" type="noConversion"/>
  </si>
  <si>
    <t>A</t>
    <phoneticPr fontId="1" type="noConversion"/>
  </si>
  <si>
    <t>B</t>
    <phoneticPr fontId="1" type="noConversion"/>
  </si>
  <si>
    <t>Category</t>
    <phoneticPr fontId="1" type="noConversion"/>
  </si>
  <si>
    <t>Buyer User</t>
    <phoneticPr fontId="1" type="noConversion"/>
  </si>
  <si>
    <t>Lift % (vs.A)</t>
    <phoneticPr fontId="1" type="noConversion"/>
  </si>
  <si>
    <t>P-Value</t>
    <phoneticPr fontId="1" type="noConversion"/>
  </si>
  <si>
    <t>Revenue Std</t>
    <phoneticPr fontId="1" type="noConversion"/>
  </si>
  <si>
    <t>Test User Count</t>
    <phoneticPr fontId="1" type="noConversion"/>
  </si>
  <si>
    <t>실험 기간</t>
    <phoneticPr fontId="1" type="noConversion"/>
  </si>
  <si>
    <t>실험 주제</t>
    <phoneticPr fontId="1" type="noConversion"/>
  </si>
  <si>
    <t>-</t>
    <phoneticPr fontId="1" type="noConversion"/>
  </si>
  <si>
    <t>관측빈도</t>
    <phoneticPr fontId="1" type="noConversion"/>
  </si>
  <si>
    <t>기대빈도</t>
    <phoneticPr fontId="1" type="noConversion"/>
  </si>
  <si>
    <t>Buy</t>
    <phoneticPr fontId="1" type="noConversion"/>
  </si>
  <si>
    <t>Not Buy</t>
    <phoneticPr fontId="1" type="noConversion"/>
  </si>
  <si>
    <t>구매 전환율 및 매출의 유의미한 하락(3일 이상 지속)</t>
    <phoneticPr fontId="1" type="noConversion"/>
  </si>
  <si>
    <t>Buy CVR</t>
    <phoneticPr fontId="1" type="noConversion"/>
  </si>
  <si>
    <t>2. 구매 전환율</t>
    <phoneticPr fontId="1" type="noConversion"/>
  </si>
  <si>
    <t>3. 매출</t>
    <phoneticPr fontId="1" type="noConversion"/>
  </si>
  <si>
    <t>Summary</t>
    <phoneticPr fontId="1" type="noConversion"/>
  </si>
  <si>
    <t>거친코딩</t>
    <phoneticPr fontId="1" type="noConversion"/>
  </si>
  <si>
    <t>실험 위치</t>
    <phoneticPr fontId="1" type="noConversion"/>
  </si>
  <si>
    <t>실험 분배</t>
    <phoneticPr fontId="1" type="noConversion"/>
  </si>
  <si>
    <t>A/B Test Report Sheet</t>
    <phoneticPr fontId="1" type="noConversion"/>
  </si>
  <si>
    <t>실험 목표</t>
    <phoneticPr fontId="1" type="noConversion"/>
  </si>
  <si>
    <t>실험 분석가</t>
    <phoneticPr fontId="1" type="noConversion"/>
  </si>
  <si>
    <t>결론</t>
    <phoneticPr fontId="1" type="noConversion"/>
  </si>
  <si>
    <t>[List] 기본 정렬 필터 변경 실험 - 1 Pager</t>
    <phoneticPr fontId="1" type="noConversion"/>
  </si>
  <si>
    <t>List 진입 유저 수 (= List UV)</t>
    <phoneticPr fontId="1" type="noConversion"/>
  </si>
  <si>
    <t>첫 화면의 기본 정렬(=판매순)의 제휴점들이 마음에 들지않아 이탈하는 고객</t>
    <phoneticPr fontId="1" type="noConversion"/>
  </si>
  <si>
    <t>MAP@10 (**MAP : Mean Average Precision)</t>
    <phoneticPr fontId="1" type="noConversion"/>
  </si>
  <si>
    <t>4개(A,B,C,D)</t>
    <phoneticPr fontId="1" type="noConversion"/>
  </si>
  <si>
    <t>추천순과 같이 플랫폼에서 제공하는 광고 비즈니스를 하기 어려운 환경이 될 수도 있다.</t>
    <phoneticPr fontId="1" type="noConversion"/>
  </si>
  <si>
    <t>[List] 기본 정렬 필터 변경 실험</t>
    <phoneticPr fontId="1" type="noConversion"/>
  </si>
  <si>
    <t>List</t>
    <phoneticPr fontId="1" type="noConversion"/>
  </si>
  <si>
    <t>첫화면의 기본정렬(=판매순)의 제휴점 노출이 고객을 이탈시켜, 리스트 페이지의 구매전환이 떨어진다.</t>
    <phoneticPr fontId="1" type="noConversion"/>
  </si>
  <si>
    <t>기존의 기본정렬을 다른 정렬 기준으로 바꾼다면 리스트 페이지의 구매전환이 상승할 것이다.</t>
    <phoneticPr fontId="1" type="noConversion"/>
  </si>
  <si>
    <r>
      <t>20.8% (4%</t>
    </r>
    <r>
      <rPr>
        <sz val="20"/>
        <color rgb="FFFF0000"/>
        <rFont val="맑은 고딕"/>
        <family val="2"/>
        <charset val="129"/>
      </rPr>
      <t>↑</t>
    </r>
    <r>
      <rPr>
        <sz val="20"/>
        <color theme="1"/>
        <rFont val="배달의민족 한나체 Air OTF"/>
        <family val="2"/>
        <charset val="129"/>
      </rPr>
      <t>)</t>
    </r>
    <phoneticPr fontId="1" type="noConversion"/>
  </si>
  <si>
    <t>A 25% : B 25% : C 25% : D 25%</t>
    <phoneticPr fontId="1" type="noConversion"/>
  </si>
  <si>
    <t>1. MAP@10 (Mean Average Precision@10)</t>
    <phoneticPr fontId="1" type="noConversion"/>
  </si>
  <si>
    <t>MAP Average</t>
    <phoneticPr fontId="1" type="noConversion"/>
  </si>
  <si>
    <t>MAP Std</t>
    <phoneticPr fontId="1" type="noConversion"/>
  </si>
  <si>
    <t>C</t>
    <phoneticPr fontId="1" type="noConversion"/>
  </si>
  <si>
    <t>D</t>
    <phoneticPr fontId="1" type="noConversion"/>
  </si>
  <si>
    <t>1. MAP@10 (=Mean Average Precision@10)</t>
    <phoneticPr fontId="1" type="noConversion"/>
  </si>
  <si>
    <t>유의미한 결과값이 없음</t>
    <phoneticPr fontId="1" type="noConversion"/>
  </si>
  <si>
    <t>Experiments Group</t>
    <phoneticPr fontId="1" type="noConversion"/>
  </si>
  <si>
    <t>Revenue</t>
    <phoneticPr fontId="1" type="noConversion"/>
  </si>
  <si>
    <t>Average Revenue Per User</t>
    <phoneticPr fontId="1" type="noConversion"/>
  </si>
  <si>
    <r>
      <t xml:space="preserve">C그룹(전체 카테고리)에서 </t>
    </r>
    <r>
      <rPr>
        <b/>
        <sz val="12"/>
        <color rgb="FF0070C0"/>
        <rFont val="맑은 고딕"/>
        <family val="2"/>
        <charset val="129"/>
      </rPr>
      <t>A그룹 대비 약 1.24%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</si>
  <si>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r>
      <t xml:space="preserve">B그룹(전체 카테고리)에서 </t>
    </r>
    <r>
      <rPr>
        <b/>
        <sz val="12"/>
        <color rgb="FFFF0000"/>
        <rFont val="맑은 고딕"/>
        <family val="2"/>
        <charset val="129"/>
      </rPr>
      <t>A그룹 대비 약 0.48% 더 낮은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</si>
  <si>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r>
      <t xml:space="preserve">D그룹(전체 카테고리)에서 </t>
    </r>
    <r>
      <rPr>
        <b/>
        <sz val="12"/>
        <color rgb="FFFF0000"/>
        <rFont val="맑은 고딕"/>
        <family val="2"/>
        <charset val="129"/>
      </rPr>
      <t>A그룹 대비 약 0.56% 더 낮은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</si>
  <si>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r>
      <t xml:space="preserve">B그룹(치킨 카테고리)에서 </t>
    </r>
    <r>
      <rPr>
        <b/>
        <sz val="12"/>
        <color rgb="FFFF0000"/>
        <rFont val="맑은 고딕"/>
        <family val="2"/>
        <charset val="129"/>
      </rPr>
      <t>A그룹 대비 약 1.65% 더 낮은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</si>
  <si>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r>
      <t xml:space="preserve">C그룹(치킨 카테고리)에서 </t>
    </r>
    <r>
      <rPr>
        <b/>
        <sz val="12"/>
        <color rgb="FF0070C0"/>
        <rFont val="맑은 고딕"/>
        <family val="2"/>
        <charset val="129"/>
      </rPr>
      <t>A그룹 대비 약 2.19%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</si>
  <si>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r>
      <t xml:space="preserve">C그룹(한식 카테고리)에서 </t>
    </r>
    <r>
      <rPr>
        <b/>
        <sz val="12"/>
        <color rgb="FF0070C0"/>
        <rFont val="맑은 고딕"/>
        <family val="2"/>
        <charset val="129"/>
      </rPr>
      <t>A그룹 대비 약 5.73%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</si>
  <si>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r>
      <t xml:space="preserve">C그룹(고기 카테고리)에서 </t>
    </r>
    <r>
      <rPr>
        <b/>
        <sz val="12"/>
        <color rgb="FFFF0000"/>
        <rFont val="맑은 고딕"/>
        <family val="2"/>
        <charset val="129"/>
      </rPr>
      <t>A그룹 대비 약 0.84% 더 낮은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(P-Value:0.02)</t>
    </r>
    <phoneticPr fontId="1" type="noConversion"/>
  </si>
  <si>
    <r>
      <t xml:space="preserve">D그룹(고기 카테고리)에서 </t>
    </r>
    <r>
      <rPr>
        <b/>
        <sz val="12"/>
        <color rgb="FF0070C0"/>
        <rFont val="맑은 고딕"/>
        <family val="2"/>
        <charset val="129"/>
      </rPr>
      <t>A그룹 대비 약 1.96%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(P-Value:0.00001)</t>
    </r>
    <phoneticPr fontId="1" type="noConversion"/>
  </si>
  <si>
    <r>
      <t xml:space="preserve">C그룹(찌개 카테고리)에서 </t>
    </r>
    <r>
      <rPr>
        <b/>
        <sz val="12"/>
        <color rgb="FFFF0000"/>
        <rFont val="맑은 고딕"/>
        <family val="2"/>
        <charset val="129"/>
      </rPr>
      <t>A그룹 대비 약 1.20% 더 낮은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(P-Value:0.01)</t>
    </r>
    <phoneticPr fontId="1" type="noConversion"/>
  </si>
  <si>
    <t>ARPU (= Average Revenue Per User)</t>
    <phoneticPr fontId="1" type="noConversion"/>
  </si>
  <si>
    <r>
      <t xml:space="preserve">C그룹에서 </t>
    </r>
    <r>
      <rPr>
        <b/>
        <sz val="12"/>
        <color rgb="FF0070C0"/>
        <rFont val="맑은 고딕"/>
        <family val="2"/>
        <charset val="129"/>
      </rPr>
      <t>A그룹 대비 약 0.6% 더 높은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(P-Value:0.000001)</t>
    </r>
    <phoneticPr fontId="1" type="noConversion"/>
  </si>
  <si>
    <r>
      <t xml:space="preserve">D그룹에서 </t>
    </r>
    <r>
      <rPr>
        <b/>
        <sz val="12"/>
        <color rgb="FFFF0000"/>
        <rFont val="맑은 고딕"/>
        <family val="2"/>
        <charset val="129"/>
      </rPr>
      <t>A그룹 대비 약 0.9% 더 낮은</t>
    </r>
    <r>
      <rPr>
        <sz val="12"/>
        <color theme="1"/>
        <rFont val="맑은 고딕"/>
        <family val="2"/>
        <charset val="129"/>
        <scheme val="minor"/>
      </rPr>
      <t xml:space="preserve"> effect를 보임 </t>
    </r>
    <r>
      <rPr>
        <b/>
        <sz val="12"/>
        <color rgb="FF00B050"/>
        <rFont val="맑은 고딕"/>
        <family val="2"/>
        <charset val="129"/>
      </rPr>
      <t>(P-Value:0.000001)</t>
    </r>
    <phoneticPr fontId="1" type="noConversion"/>
  </si>
  <si>
    <t>2. 카테고리별 구매 전환율 및 ARPU</t>
    <phoneticPr fontId="1" type="noConversion"/>
  </si>
  <si>
    <r>
      <t xml:space="preserve">MAP@10(=Output Metric)이 Significant Postive 
-&gt; 특정 정렬필터에 대한 </t>
    </r>
    <r>
      <rPr>
        <b/>
        <sz val="12"/>
        <color theme="1"/>
        <rFont val="맑은 고딕"/>
        <family val="2"/>
        <charset val="129"/>
        <scheme val="minor"/>
      </rPr>
      <t>검색 정렬 기능의 긍정 임팩트</t>
    </r>
    <r>
      <rPr>
        <sz val="12"/>
        <color theme="1"/>
        <rFont val="맑은 고딕"/>
        <family val="2"/>
        <charset val="129"/>
        <scheme val="minor"/>
      </rPr>
      <t xml:space="preserve"> 확인
ARPU(=Monitoring Metric)이 Significant Postive이기 때문에
-&gt; 특정 정렬필터에 대한 </t>
    </r>
    <r>
      <rPr>
        <b/>
        <sz val="12"/>
        <color theme="1"/>
        <rFont val="맑은 고딕"/>
        <family val="2"/>
        <charset val="129"/>
        <scheme val="minor"/>
      </rPr>
      <t>서비스 정량적 성장의 긍정 임팩트</t>
    </r>
    <r>
      <rPr>
        <sz val="12"/>
        <color theme="1"/>
        <rFont val="맑은 고딕"/>
        <family val="2"/>
        <charset val="129"/>
        <scheme val="minor"/>
      </rPr>
      <t xml:space="preserve"> 확인</t>
    </r>
    <phoneticPr fontId="1" type="noConversion"/>
  </si>
  <si>
    <t>최소 2일(&gt;=39,780)</t>
    <phoneticPr fontId="1" type="noConversion"/>
  </si>
  <si>
    <t>최소 8일</t>
    <phoneticPr fontId="1" type="noConversion"/>
  </si>
  <si>
    <t>2023-01-16 14:34:10 ~ 2023-01-24 14:34:28</t>
    <phoneticPr fontId="1" type="noConversion"/>
  </si>
  <si>
    <t>구매전환율 4% 상승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</si>
</sst>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0_);[Red]\(0\)"/>
    <numFmt numFmtId="177" formatCode="0.00000"/>
    <numFmt numFmtId="178" formatCode="0.00000000000"/>
    <numFmt numFmtId="179" formatCode="_(* #,##0_);_(* \(#,##0\);_(* &quot;-&quot;??_);_(@_)"/>
  </numFmts>
  <fonts count="2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배달의민족 한나체 Pro OTF"/>
      <family val="2"/>
      <charset val="129"/>
    </font>
    <font>
      <sz val="28"/>
      <color theme="1"/>
      <name val="배달의민족 한나체 Pro OTF"/>
      <family val="2"/>
      <charset val="129"/>
    </font>
    <font>
      <sz val="20"/>
      <color theme="1"/>
      <name val="배달의민족 한나체 Air OTF"/>
      <family val="2"/>
      <charset val="129"/>
    </font>
    <font>
      <sz val="12"/>
      <color theme="1"/>
      <name val="맑은 고딕"/>
      <family val="2"/>
      <charset val="129"/>
      <scheme val="minor"/>
    </font>
    <font>
      <sz val="10"/>
      <color theme="1"/>
      <name val="배달의민족 한나체 Pro OTF"/>
      <family val="2"/>
      <charset val="129"/>
    </font>
    <font>
      <sz val="12"/>
      <color theme="1"/>
      <name val="배달의민족 한나체 Air OTF"/>
      <family val="2"/>
      <charset val="129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2"/>
      <color rgb="FFFF0000"/>
      <name val="맑은 고딕"/>
      <family val="2"/>
      <charset val="129"/>
      <scheme val="minor"/>
    </font>
    <font>
      <sz val="12"/>
      <color theme="1"/>
      <name val="배달의민족 한나체 Pro OTF"/>
      <family val="2"/>
      <charset val="129"/>
    </font>
    <font>
      <b/>
      <sz val="18"/>
      <color theme="1"/>
      <name val="맑은 고딕"/>
      <family val="2"/>
      <charset val="129"/>
      <scheme val="minor"/>
    </font>
    <font>
      <b/>
      <sz val="12"/>
      <color rgb="FF0070C0"/>
      <name val="맑은 고딕"/>
      <family val="2"/>
      <charset val="129"/>
    </font>
    <font>
      <b/>
      <sz val="12"/>
      <color rgb="FF00B050"/>
      <name val="맑은 고딕"/>
      <family val="2"/>
      <charset val="129"/>
    </font>
    <font>
      <sz val="12"/>
      <color rgb="FF0070C0"/>
      <name val="배달의민족 한나체 Air OTF"/>
      <family val="2"/>
      <charset val="129"/>
    </font>
    <font>
      <sz val="12"/>
      <color rgb="FF0070C0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24"/>
      <color theme="1"/>
      <name val="배달의민족 한나체 Pro OTF"/>
      <family val="2"/>
      <charset val="129"/>
    </font>
    <font>
      <sz val="20"/>
      <color rgb="FFFF0000"/>
      <name val="맑은 고딕"/>
      <family val="2"/>
      <charset val="129"/>
    </font>
    <font>
      <sz val="12"/>
      <color rgb="FFFF0000"/>
      <name val="배달의민족 한나체 Air OTF"/>
      <family val="2"/>
      <charset val="129"/>
    </font>
    <font>
      <b/>
      <sz val="12"/>
      <color rgb="FF00B050"/>
      <name val="배달의민족 한나체 Air OTF"/>
      <family val="2"/>
      <charset val="129"/>
    </font>
    <font>
      <b/>
      <sz val="12"/>
      <color rgb="FFFF0000"/>
      <name val="맑은 고딕"/>
      <family val="2"/>
      <charset val="129"/>
    </font>
    <font>
      <sz val="2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7" fillId="0" borderId="1" xfId="1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center" vertical="center"/>
    </xf>
    <xf numFmtId="177" fontId="7" fillId="0" borderId="1" xfId="2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3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0" xfId="0" applyFont="1">
      <alignment vertical="center"/>
    </xf>
    <xf numFmtId="10" fontId="15" fillId="0" borderId="1" xfId="2" applyNumberFormat="1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2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2" fillId="0" borderId="14" xfId="0" applyFont="1" applyBorder="1">
      <alignment vertical="center"/>
    </xf>
    <xf numFmtId="0" fontId="0" fillId="0" borderId="15" xfId="0" applyBorder="1">
      <alignment vertical="center"/>
    </xf>
    <xf numFmtId="0" fontId="17" fillId="0" borderId="14" xfId="0" applyFont="1" applyBorder="1">
      <alignment vertical="center"/>
    </xf>
    <xf numFmtId="0" fontId="0" fillId="0" borderId="14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1" fontId="7" fillId="0" borderId="4" xfId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7" fillId="0" borderId="1" xfId="1" applyNumberFormat="1" applyFont="1" applyBorder="1" applyAlignment="1">
      <alignment horizontal="center" vertical="center"/>
    </xf>
    <xf numFmtId="0" fontId="7" fillId="0" borderId="1" xfId="2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41" fontId="0" fillId="0" borderId="2" xfId="0" applyNumberForma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1" fontId="0" fillId="0" borderId="16" xfId="0" applyNumberForma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41" fontId="5" fillId="0" borderId="1" xfId="1" applyFont="1" applyBorder="1" applyAlignment="1">
      <alignment horizontal="center" vertical="center"/>
    </xf>
    <xf numFmtId="176" fontId="7" fillId="0" borderId="4" xfId="1" applyNumberFormat="1" applyFont="1" applyBorder="1" applyAlignment="1">
      <alignment horizontal="center" vertical="center"/>
    </xf>
    <xf numFmtId="176" fontId="7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76" fontId="7" fillId="0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0" fontId="22" fillId="0" borderId="1" xfId="2" applyNumberFormat="1" applyFont="1" applyBorder="1" applyAlignment="1">
      <alignment horizontal="center" vertical="center"/>
    </xf>
    <xf numFmtId="177" fontId="23" fillId="0" borderId="1" xfId="2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1" fontId="7" fillId="0" borderId="17" xfId="1" applyFont="1" applyBorder="1" applyAlignment="1">
      <alignment horizontal="center" vertical="center"/>
    </xf>
    <xf numFmtId="0" fontId="0" fillId="0" borderId="6" xfId="0" applyBorder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15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400651</xdr:colOff>
      <xdr:row>10</xdr:row>
      <xdr:rowOff>193784</xdr:rowOff>
    </xdr:from>
    <xdr:to>
      <xdr:col>3</xdr:col>
      <xdr:colOff>4568209</xdr:colOff>
      <xdr:row>11</xdr:row>
      <xdr:rowOff>3288080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9CEAE58-5B56-5963-8A5E-D11987E27C7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48" b="-1"/>
        <a:stretch/>
      </xdr:blipFill>
      <xdr:spPr>
        <a:xfrm>
          <a:off x="4893039" y="8515127"/>
          <a:ext cx="4167558" cy="8269072"/>
        </a:xfrm>
        <a:prstGeom prst="rect">
          <a:avLst/>
        </a:prstGeom>
      </xdr:spPr>
    </xdr:pic>
    <xdr:clientData/>
  </xdr:twoCellAnchor>
  <xdr:twoCellAnchor editAs="oneCell">
    <xdr:from>
      <xdr:col>4</xdr:col>
      <xdr:colOff>427757</xdr:colOff>
      <xdr:row>10</xdr:row>
      <xdr:rowOff>270742</xdr:rowOff>
    </xdr:from>
    <xdr:to>
      <xdr:col>4</xdr:col>
      <xdr:colOff>4593443</xdr:colOff>
      <xdr:row>11</xdr:row>
      <xdr:rowOff>3336119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B05E9FE-EA56-4656-198A-EE79F76B66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47" b="1"/>
        <a:stretch/>
      </xdr:blipFill>
      <xdr:spPr>
        <a:xfrm>
          <a:off x="9241936" y="8592085"/>
          <a:ext cx="4165686" cy="8240153"/>
        </a:xfrm>
        <a:prstGeom prst="rect">
          <a:avLst/>
        </a:prstGeom>
      </xdr:spPr>
    </xdr:pic>
    <xdr:clientData/>
  </xdr:twoCellAnchor>
  <xdr:twoCellAnchor editAs="oneCell">
    <xdr:from>
      <xdr:col>5</xdr:col>
      <xdr:colOff>398058</xdr:colOff>
      <xdr:row>10</xdr:row>
      <xdr:rowOff>284329</xdr:rowOff>
    </xdr:from>
    <xdr:to>
      <xdr:col>5</xdr:col>
      <xdr:colOff>4459981</xdr:colOff>
      <xdr:row>11</xdr:row>
      <xdr:rowOff>3260299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A2E75FD-FDD7-8C55-DBA8-9C0B98F61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7162" y="8605672"/>
          <a:ext cx="4061923" cy="8150746"/>
        </a:xfrm>
        <a:prstGeom prst="rect">
          <a:avLst/>
        </a:prstGeom>
      </xdr:spPr>
    </xdr:pic>
    <xdr:clientData/>
  </xdr:twoCellAnchor>
  <xdr:twoCellAnchor editAs="oneCell">
    <xdr:from>
      <xdr:col>6</xdr:col>
      <xdr:colOff>322239</xdr:colOff>
      <xdr:row>10</xdr:row>
      <xdr:rowOff>284330</xdr:rowOff>
    </xdr:from>
    <xdr:to>
      <xdr:col>7</xdr:col>
      <xdr:colOff>2122984</xdr:colOff>
      <xdr:row>11</xdr:row>
      <xdr:rowOff>3211216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85EA71C-3D53-0BFF-E602-B2BFA5E02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91194" y="8605673"/>
          <a:ext cx="4037462" cy="8101662"/>
        </a:xfrm>
        <a:prstGeom prst="rect">
          <a:avLst/>
        </a:prstGeom>
      </xdr:spPr>
    </xdr:pic>
    <xdr:clientData/>
  </xdr:twoCellAnchor>
  <xdr:twoCellAnchor>
    <xdr:from>
      <xdr:col>3</xdr:col>
      <xdr:colOff>3222388</xdr:colOff>
      <xdr:row>10</xdr:row>
      <xdr:rowOff>1535373</xdr:rowOff>
    </xdr:from>
    <xdr:to>
      <xdr:col>3</xdr:col>
      <xdr:colOff>4340746</xdr:colOff>
      <xdr:row>10</xdr:row>
      <xdr:rowOff>1933433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94580E79-190E-E98C-4674-3900D31ABBCC}"/>
            </a:ext>
          </a:extLst>
        </xdr:cNvPr>
        <xdr:cNvSpPr/>
      </xdr:nvSpPr>
      <xdr:spPr>
        <a:xfrm>
          <a:off x="7714776" y="9856716"/>
          <a:ext cx="1118358" cy="39806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2691641</xdr:colOff>
      <xdr:row>10</xdr:row>
      <xdr:rowOff>1573282</xdr:rowOff>
    </xdr:from>
    <xdr:to>
      <xdr:col>4</xdr:col>
      <xdr:colOff>4321790</xdr:colOff>
      <xdr:row>10</xdr:row>
      <xdr:rowOff>2009253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B838B134-84F6-FD2F-5436-5FA6ED402123}"/>
            </a:ext>
          </a:extLst>
        </xdr:cNvPr>
        <xdr:cNvSpPr/>
      </xdr:nvSpPr>
      <xdr:spPr>
        <a:xfrm>
          <a:off x="12017611" y="9894625"/>
          <a:ext cx="1630149" cy="435971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2767463</xdr:colOff>
      <xdr:row>10</xdr:row>
      <xdr:rowOff>1573282</xdr:rowOff>
    </xdr:from>
    <xdr:to>
      <xdr:col>5</xdr:col>
      <xdr:colOff>4245969</xdr:colOff>
      <xdr:row>10</xdr:row>
      <xdr:rowOff>2009254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10041C64-A7FA-40AC-6CEE-F0B7DAADFBD5}"/>
            </a:ext>
          </a:extLst>
        </xdr:cNvPr>
        <xdr:cNvSpPr/>
      </xdr:nvSpPr>
      <xdr:spPr>
        <a:xfrm>
          <a:off x="17078657" y="9894625"/>
          <a:ext cx="1478506" cy="435972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379104</xdr:colOff>
      <xdr:row>10</xdr:row>
      <xdr:rowOff>1573282</xdr:rowOff>
    </xdr:from>
    <xdr:to>
      <xdr:col>7</xdr:col>
      <xdr:colOff>1857610</xdr:colOff>
      <xdr:row>10</xdr:row>
      <xdr:rowOff>2009254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8FA78D4F-13B5-0B9E-F420-D410367D6DF1}"/>
            </a:ext>
          </a:extLst>
        </xdr:cNvPr>
        <xdr:cNvSpPr/>
      </xdr:nvSpPr>
      <xdr:spPr>
        <a:xfrm>
          <a:off x="21684776" y="9894625"/>
          <a:ext cx="1478506" cy="435972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3</xdr:col>
      <xdr:colOff>37911</xdr:colOff>
      <xdr:row>5</xdr:row>
      <xdr:rowOff>1326866</xdr:rowOff>
    </xdr:from>
    <xdr:to>
      <xdr:col>4</xdr:col>
      <xdr:colOff>1401929</xdr:colOff>
      <xdr:row>6</xdr:row>
      <xdr:rowOff>2068016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DAEF6AE-9024-F5FA-0E6D-46852AF0E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30299" y="2558956"/>
          <a:ext cx="6197600" cy="4191000"/>
        </a:xfrm>
        <a:prstGeom prst="rect">
          <a:avLst/>
        </a:prstGeom>
      </xdr:spPr>
    </xdr:pic>
    <xdr:clientData/>
  </xdr:twoCellAnchor>
  <xdr:twoCellAnchor editAs="oneCell">
    <xdr:from>
      <xdr:col>4</xdr:col>
      <xdr:colOff>1743880</xdr:colOff>
      <xdr:row>5</xdr:row>
      <xdr:rowOff>1402685</xdr:rowOff>
    </xdr:from>
    <xdr:to>
      <xdr:col>5</xdr:col>
      <xdr:colOff>4531056</xdr:colOff>
      <xdr:row>6</xdr:row>
      <xdr:rowOff>2059841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3ECD5D34-BB8E-2BAB-F06F-157ACE942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69850" y="2634775"/>
          <a:ext cx="7772400" cy="4107006"/>
        </a:xfrm>
        <a:prstGeom prst="rect">
          <a:avLst/>
        </a:prstGeom>
      </xdr:spPr>
    </xdr:pic>
    <xdr:clientData/>
  </xdr:twoCellAnchor>
  <xdr:twoCellAnchor editAs="oneCell">
    <xdr:from>
      <xdr:col>5</xdr:col>
      <xdr:colOff>4625074</xdr:colOff>
      <xdr:row>5</xdr:row>
      <xdr:rowOff>1288956</xdr:rowOff>
    </xdr:from>
    <xdr:to>
      <xdr:col>7</xdr:col>
      <xdr:colOff>2464179</xdr:colOff>
      <xdr:row>6</xdr:row>
      <xdr:rowOff>2176056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B8BC2570-C78F-D773-FC56-6BE8474C1B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585" r="21226"/>
        <a:stretch/>
      </xdr:blipFill>
      <xdr:spPr>
        <a:xfrm>
          <a:off x="18936268" y="2521046"/>
          <a:ext cx="4833583" cy="4336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719E-787A-8741-8BFB-A58988D3E7D7}">
  <dimension ref="C3:L22"/>
  <sheetViews>
    <sheetView showGridLines="0" zoomScale="58" zoomScaleNormal="45" workbookViewId="0">
      <selection activeCell="P11" sqref="P11"/>
    </sheetView>
  </sheetViews>
  <sheetFormatPr baseColWidth="10" defaultRowHeight="18"/>
  <cols>
    <col min="3" max="3" width="29.28515625" style="1" bestFit="1" customWidth="1"/>
    <col min="4" max="4" width="54.28515625" style="1" customWidth="1"/>
    <col min="5" max="5" width="56" style="1" customWidth="1"/>
    <col min="6" max="6" width="53.42578125" style="1" customWidth="1"/>
    <col min="7" max="7" width="25.140625" style="1" customWidth="1"/>
    <col min="8" max="8" width="28.42578125" style="1" customWidth="1"/>
    <col min="16" max="21" width="22.140625" customWidth="1"/>
  </cols>
  <sheetData>
    <row r="3" spans="3:8">
      <c r="C3" s="82" t="s">
        <v>60</v>
      </c>
      <c r="D3" s="82"/>
      <c r="E3" s="82"/>
      <c r="F3" s="82"/>
      <c r="G3" s="82"/>
      <c r="H3" s="82"/>
    </row>
    <row r="4" spans="3:8">
      <c r="C4" s="82"/>
      <c r="D4" s="82"/>
      <c r="E4" s="82"/>
      <c r="F4" s="82"/>
      <c r="G4" s="82"/>
      <c r="H4" s="82"/>
    </row>
    <row r="5" spans="3:8" ht="25">
      <c r="C5" s="4" t="s">
        <v>0</v>
      </c>
      <c r="D5" s="84" t="s">
        <v>62</v>
      </c>
      <c r="E5" s="84"/>
      <c r="F5" s="84"/>
      <c r="G5" s="84"/>
      <c r="H5" s="84"/>
    </row>
    <row r="6" spans="3:8" ht="271" customHeight="1">
      <c r="C6" s="85" t="s">
        <v>1</v>
      </c>
      <c r="D6" s="88"/>
      <c r="E6" s="89"/>
      <c r="F6" s="89"/>
      <c r="G6" s="89"/>
      <c r="H6" s="90"/>
    </row>
    <row r="7" spans="3:8" ht="211" customHeight="1">
      <c r="C7" s="86"/>
      <c r="D7" s="91"/>
      <c r="E7" s="92"/>
      <c r="F7" s="92"/>
      <c r="G7" s="92"/>
      <c r="H7" s="93"/>
    </row>
    <row r="8" spans="3:8" ht="25" customHeight="1">
      <c r="C8" s="87"/>
      <c r="D8" s="94"/>
      <c r="E8" s="95"/>
      <c r="F8" s="95"/>
      <c r="G8" s="95"/>
      <c r="H8" s="96"/>
    </row>
    <row r="9" spans="3:8" ht="25">
      <c r="C9" s="4" t="s">
        <v>2</v>
      </c>
      <c r="D9" s="84" t="s">
        <v>68</v>
      </c>
      <c r="E9" s="84"/>
      <c r="F9" s="84"/>
      <c r="G9" s="84"/>
      <c r="H9" s="84"/>
    </row>
    <row r="10" spans="3:8" ht="25">
      <c r="C10" s="4" t="s">
        <v>3</v>
      </c>
      <c r="D10" s="84" t="s">
        <v>69</v>
      </c>
      <c r="E10" s="84"/>
      <c r="F10" s="84"/>
      <c r="G10" s="84"/>
      <c r="H10" s="84"/>
    </row>
    <row r="11" spans="3:8" ht="408" customHeight="1">
      <c r="C11" s="85" t="s">
        <v>79</v>
      </c>
      <c r="D11" s="97"/>
      <c r="E11" s="97"/>
      <c r="F11" s="97"/>
      <c r="G11" s="99"/>
      <c r="H11" s="100"/>
    </row>
    <row r="12" spans="3:8" ht="282" customHeight="1">
      <c r="C12" s="87"/>
      <c r="D12" s="98"/>
      <c r="E12" s="98"/>
      <c r="F12" s="98"/>
      <c r="G12" s="101"/>
      <c r="H12" s="102"/>
    </row>
    <row r="13" spans="3:8" ht="25">
      <c r="C13" s="85" t="s">
        <v>5</v>
      </c>
      <c r="D13" s="4" t="s">
        <v>9</v>
      </c>
      <c r="E13" s="78" t="s">
        <v>61</v>
      </c>
      <c r="F13" s="79"/>
      <c r="G13" s="79"/>
      <c r="H13" s="80"/>
    </row>
    <row r="14" spans="3:8" ht="30">
      <c r="C14" s="86"/>
      <c r="D14" s="85" t="s">
        <v>10</v>
      </c>
      <c r="E14" s="81" t="s">
        <v>63</v>
      </c>
      <c r="F14" s="81"/>
      <c r="G14" s="81"/>
      <c r="H14" s="81"/>
    </row>
    <row r="15" spans="3:8" ht="25">
      <c r="C15" s="86"/>
      <c r="D15" s="86"/>
      <c r="E15" s="78" t="s">
        <v>21</v>
      </c>
      <c r="F15" s="79"/>
      <c r="G15" s="79"/>
      <c r="H15" s="80"/>
    </row>
    <row r="16" spans="3:8" ht="25">
      <c r="C16" s="86"/>
      <c r="D16" s="87"/>
      <c r="E16" s="78" t="s">
        <v>91</v>
      </c>
      <c r="F16" s="79"/>
      <c r="G16" s="79"/>
      <c r="H16" s="80"/>
    </row>
    <row r="17" spans="3:12" ht="25">
      <c r="C17" s="83" t="s">
        <v>6</v>
      </c>
      <c r="D17" s="4" t="s">
        <v>11</v>
      </c>
      <c r="E17" s="4" t="s">
        <v>12</v>
      </c>
      <c r="F17" s="4" t="s">
        <v>13</v>
      </c>
      <c r="G17" s="5" t="s">
        <v>14</v>
      </c>
      <c r="H17" s="4" t="s">
        <v>15</v>
      </c>
      <c r="L17" s="76"/>
    </row>
    <row r="18" spans="3:12" ht="30">
      <c r="C18" s="83"/>
      <c r="D18" s="2">
        <v>0.2</v>
      </c>
      <c r="E18" s="3" t="s">
        <v>70</v>
      </c>
      <c r="F18" s="2">
        <v>0.05</v>
      </c>
      <c r="G18" s="2">
        <v>0.8</v>
      </c>
      <c r="H18" s="7">
        <v>39780</v>
      </c>
    </row>
    <row r="19" spans="3:12" ht="25">
      <c r="C19" s="83"/>
      <c r="D19" s="83" t="s">
        <v>16</v>
      </c>
      <c r="E19" s="4" t="s">
        <v>17</v>
      </c>
      <c r="F19" s="4" t="s">
        <v>18</v>
      </c>
      <c r="G19" s="4" t="s">
        <v>19</v>
      </c>
      <c r="H19" s="4" t="s">
        <v>20</v>
      </c>
      <c r="K19" s="77"/>
    </row>
    <row r="20" spans="3:12" ht="25">
      <c r="C20" s="83"/>
      <c r="D20" s="83"/>
      <c r="E20" s="6">
        <v>20000</v>
      </c>
      <c r="F20" s="3" t="s">
        <v>96</v>
      </c>
      <c r="G20" s="3" t="s">
        <v>64</v>
      </c>
      <c r="H20" s="3" t="s">
        <v>97</v>
      </c>
      <c r="K20" s="75"/>
    </row>
    <row r="21" spans="3:12" ht="25">
      <c r="C21" s="4" t="s">
        <v>7</v>
      </c>
      <c r="D21" s="78" t="s">
        <v>65</v>
      </c>
      <c r="E21" s="79"/>
      <c r="F21" s="79"/>
      <c r="G21" s="79"/>
      <c r="H21" s="80"/>
    </row>
    <row r="22" spans="3:12" ht="25">
      <c r="C22" s="4" t="s">
        <v>8</v>
      </c>
      <c r="D22" s="78" t="s">
        <v>48</v>
      </c>
      <c r="E22" s="79"/>
      <c r="F22" s="79"/>
      <c r="G22" s="79"/>
      <c r="H22" s="80"/>
    </row>
  </sheetData>
  <mergeCells count="21">
    <mergeCell ref="D11:D12"/>
    <mergeCell ref="E11:E12"/>
    <mergeCell ref="D14:D16"/>
    <mergeCell ref="E15:H15"/>
    <mergeCell ref="E16:H16"/>
    <mergeCell ref="D21:H21"/>
    <mergeCell ref="D22:H22"/>
    <mergeCell ref="E14:H14"/>
    <mergeCell ref="C3:H4"/>
    <mergeCell ref="D19:D20"/>
    <mergeCell ref="C17:C20"/>
    <mergeCell ref="D5:H5"/>
    <mergeCell ref="D9:H9"/>
    <mergeCell ref="D10:H10"/>
    <mergeCell ref="E13:H13"/>
    <mergeCell ref="C6:C8"/>
    <mergeCell ref="D6:H8"/>
    <mergeCell ref="F11:F12"/>
    <mergeCell ref="G11:H12"/>
    <mergeCell ref="C13:C16"/>
    <mergeCell ref="C11:C1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6B58-6640-F849-9B9E-D453C7C4769C}">
  <dimension ref="B2:AH106"/>
  <sheetViews>
    <sheetView showGridLines="0" tabSelected="1" zoomScale="75" workbookViewId="0">
      <selection activeCell="J26" sqref="J26"/>
    </sheetView>
  </sheetViews>
  <sheetFormatPr baseColWidth="10" defaultRowHeight="18"/>
  <cols>
    <col min="2" max="2" width="10.7109375" customWidth="1"/>
    <col min="3" max="3" width="14.85546875" customWidth="1"/>
    <col min="4" max="4" width="15.85546875" bestFit="1" customWidth="1"/>
    <col min="5" max="5" width="11.42578125" bestFit="1" customWidth="1"/>
    <col min="7" max="7" width="12.5703125" bestFit="1" customWidth="1"/>
    <col min="8" max="8" width="11.42578125" customWidth="1"/>
    <col min="9" max="9" width="15.140625" customWidth="1"/>
    <col min="10" max="10" width="24.85546875" customWidth="1"/>
    <col min="11" max="11" width="20.42578125" customWidth="1"/>
    <col min="12" max="12" width="12.42578125" bestFit="1" customWidth="1"/>
    <col min="19" max="19" width="11.7109375" bestFit="1" customWidth="1"/>
    <col min="20" max="20" width="12.7109375" bestFit="1" customWidth="1"/>
  </cols>
  <sheetData>
    <row r="2" spans="2:14" ht="27">
      <c r="B2" s="106" t="s">
        <v>56</v>
      </c>
      <c r="C2" s="106"/>
      <c r="D2" s="106"/>
      <c r="E2" s="106"/>
      <c r="F2" s="106"/>
      <c r="G2" s="106"/>
      <c r="H2" s="67"/>
      <c r="I2" s="23" t="s">
        <v>52</v>
      </c>
      <c r="J2" s="24"/>
      <c r="K2" s="24"/>
      <c r="L2" s="24"/>
      <c r="M2" s="24"/>
      <c r="N2" s="25"/>
    </row>
    <row r="3" spans="2:14" ht="27">
      <c r="B3" s="106"/>
      <c r="C3" s="106"/>
      <c r="D3" s="106"/>
      <c r="E3" s="106"/>
      <c r="F3" s="106"/>
      <c r="G3" s="106"/>
      <c r="H3" s="67"/>
      <c r="I3" s="26"/>
      <c r="N3" s="27"/>
    </row>
    <row r="4" spans="2:14" ht="20">
      <c r="B4" s="106"/>
      <c r="C4" s="106"/>
      <c r="D4" s="106"/>
      <c r="E4" s="106"/>
      <c r="F4" s="106"/>
      <c r="G4" s="106"/>
      <c r="H4" s="67"/>
      <c r="I4" s="28" t="s">
        <v>77</v>
      </c>
      <c r="N4" s="27"/>
    </row>
    <row r="5" spans="2:14">
      <c r="B5" s="106"/>
      <c r="C5" s="106"/>
      <c r="D5" s="106"/>
      <c r="E5" s="106"/>
      <c r="F5" s="106"/>
      <c r="G5" s="106"/>
      <c r="H5" s="67"/>
      <c r="I5" s="29" t="s">
        <v>92</v>
      </c>
      <c r="N5" s="27"/>
    </row>
    <row r="6" spans="2:14">
      <c r="B6" s="104" t="s">
        <v>42</v>
      </c>
      <c r="C6" s="105" t="s">
        <v>66</v>
      </c>
      <c r="D6" s="105"/>
      <c r="E6" s="105"/>
      <c r="F6" s="105"/>
      <c r="G6" s="105"/>
      <c r="H6" s="67"/>
      <c r="I6" s="29" t="s">
        <v>93</v>
      </c>
      <c r="N6" s="27"/>
    </row>
    <row r="7" spans="2:14">
      <c r="B7" s="104"/>
      <c r="C7" s="105"/>
      <c r="D7" s="105"/>
      <c r="E7" s="105"/>
      <c r="F7" s="105"/>
      <c r="G7" s="105"/>
      <c r="H7" s="67"/>
      <c r="N7" s="27"/>
    </row>
    <row r="8" spans="2:14" ht="21" customHeight="1">
      <c r="B8" s="104" t="s">
        <v>41</v>
      </c>
      <c r="C8" s="105" t="s">
        <v>98</v>
      </c>
      <c r="D8" s="105"/>
      <c r="E8" s="105"/>
      <c r="F8" s="105"/>
      <c r="G8" s="105"/>
      <c r="H8" s="67"/>
      <c r="I8" s="28" t="s">
        <v>50</v>
      </c>
      <c r="N8" s="27"/>
    </row>
    <row r="9" spans="2:14">
      <c r="B9" s="104"/>
      <c r="C9" s="105"/>
      <c r="D9" s="105"/>
      <c r="E9" s="105"/>
      <c r="F9" s="105"/>
      <c r="G9" s="105"/>
      <c r="H9" s="67"/>
      <c r="I9" s="29" t="s">
        <v>78</v>
      </c>
      <c r="N9" s="27"/>
    </row>
    <row r="10" spans="2:14">
      <c r="B10" s="104" t="s">
        <v>54</v>
      </c>
      <c r="C10" s="105" t="s">
        <v>67</v>
      </c>
      <c r="D10" s="105"/>
      <c r="E10" s="105"/>
      <c r="F10" s="105"/>
      <c r="G10" s="105"/>
      <c r="H10" s="67"/>
      <c r="N10" s="27"/>
    </row>
    <row r="11" spans="2:14">
      <c r="B11" s="104"/>
      <c r="C11" s="105"/>
      <c r="D11" s="105"/>
      <c r="E11" s="105"/>
      <c r="F11" s="105"/>
      <c r="G11" s="105"/>
      <c r="H11" s="67"/>
      <c r="N11" s="27"/>
    </row>
    <row r="12" spans="2:14" ht="20">
      <c r="B12" s="104" t="s">
        <v>57</v>
      </c>
      <c r="C12" s="105" t="s">
        <v>99</v>
      </c>
      <c r="D12" s="105"/>
      <c r="E12" s="105"/>
      <c r="F12" s="105"/>
      <c r="G12" s="105"/>
      <c r="H12" s="67"/>
      <c r="I12" s="28" t="s">
        <v>51</v>
      </c>
      <c r="N12" s="27"/>
    </row>
    <row r="13" spans="2:14">
      <c r="B13" s="104"/>
      <c r="C13" s="105"/>
      <c r="D13" s="105"/>
      <c r="E13" s="105"/>
      <c r="F13" s="105"/>
      <c r="G13" s="105"/>
      <c r="H13" s="67"/>
      <c r="I13" s="29" t="s">
        <v>83</v>
      </c>
      <c r="N13" s="27"/>
    </row>
    <row r="14" spans="2:14" ht="20" customHeight="1">
      <c r="B14" s="104" t="s">
        <v>55</v>
      </c>
      <c r="C14" s="105" t="s">
        <v>71</v>
      </c>
      <c r="D14" s="105"/>
      <c r="E14" s="105"/>
      <c r="F14" s="105"/>
      <c r="G14" s="105"/>
      <c r="H14" s="67"/>
      <c r="I14" s="29" t="s">
        <v>82</v>
      </c>
      <c r="N14" s="27"/>
    </row>
    <row r="15" spans="2:14">
      <c r="B15" s="104"/>
      <c r="C15" s="105"/>
      <c r="D15" s="105"/>
      <c r="E15" s="105"/>
      <c r="F15" s="105"/>
      <c r="G15" s="105"/>
      <c r="H15" s="67"/>
      <c r="I15" s="29" t="s">
        <v>84</v>
      </c>
      <c r="N15" s="27"/>
    </row>
    <row r="16" spans="2:14">
      <c r="B16" s="104" t="s">
        <v>58</v>
      </c>
      <c r="C16" s="105" t="s">
        <v>53</v>
      </c>
      <c r="D16" s="105"/>
      <c r="E16" s="105"/>
      <c r="F16" s="105"/>
      <c r="G16" s="105"/>
      <c r="H16" s="67"/>
      <c r="I16" s="29" t="s">
        <v>85</v>
      </c>
      <c r="N16" s="27"/>
    </row>
    <row r="17" spans="2:14">
      <c r="B17" s="104"/>
      <c r="C17" s="105"/>
      <c r="D17" s="105"/>
      <c r="E17" s="105"/>
      <c r="F17" s="105"/>
      <c r="G17" s="105"/>
      <c r="H17" s="67"/>
      <c r="I17" s="29" t="s">
        <v>86</v>
      </c>
      <c r="N17" s="27"/>
    </row>
    <row r="18" spans="2:14" ht="18" customHeight="1">
      <c r="B18" s="107" t="s">
        <v>59</v>
      </c>
      <c r="C18" s="108" t="s">
        <v>95</v>
      </c>
      <c r="D18" s="108"/>
      <c r="E18" s="108"/>
      <c r="F18" s="108"/>
      <c r="G18" s="108"/>
      <c r="H18" s="27"/>
      <c r="I18" s="29" t="s">
        <v>87</v>
      </c>
      <c r="N18" s="27"/>
    </row>
    <row r="19" spans="2:14">
      <c r="B19" s="107"/>
      <c r="C19" s="108"/>
      <c r="D19" s="108"/>
      <c r="E19" s="108"/>
      <c r="F19" s="108"/>
      <c r="G19" s="108"/>
      <c r="I19" s="29" t="s">
        <v>88</v>
      </c>
      <c r="N19" s="27"/>
    </row>
    <row r="20" spans="2:14">
      <c r="B20" s="107"/>
      <c r="C20" s="108"/>
      <c r="D20" s="108"/>
      <c r="E20" s="108"/>
      <c r="F20" s="108"/>
      <c r="G20" s="108"/>
      <c r="H20" s="27"/>
      <c r="I20" s="29" t="s">
        <v>89</v>
      </c>
      <c r="N20" s="27"/>
    </row>
    <row r="21" spans="2:14" ht="19" customHeight="1">
      <c r="B21" s="107"/>
      <c r="C21" s="108"/>
      <c r="D21" s="108"/>
      <c r="E21" s="108"/>
      <c r="F21" s="108"/>
      <c r="G21" s="108"/>
      <c r="H21" s="27"/>
      <c r="I21" s="29" t="s">
        <v>90</v>
      </c>
      <c r="N21" s="27"/>
    </row>
    <row r="22" spans="2:14" ht="19" customHeight="1">
      <c r="B22" s="107"/>
      <c r="C22" s="108"/>
      <c r="D22" s="108"/>
      <c r="E22" s="108"/>
      <c r="F22" s="108"/>
      <c r="G22" s="108"/>
      <c r="I22" s="30"/>
      <c r="J22" s="31"/>
      <c r="K22" s="31"/>
      <c r="L22" s="31"/>
      <c r="M22" s="31"/>
      <c r="N22" s="32"/>
    </row>
    <row r="25" spans="2:14" ht="27">
      <c r="B25" s="19" t="s">
        <v>72</v>
      </c>
    </row>
    <row r="26" spans="2:14">
      <c r="B26" s="37" t="s">
        <v>4</v>
      </c>
      <c r="C26" s="38" t="s">
        <v>40</v>
      </c>
      <c r="D26" s="36" t="s">
        <v>73</v>
      </c>
      <c r="E26" s="36" t="s">
        <v>74</v>
      </c>
      <c r="F26" s="36" t="s">
        <v>37</v>
      </c>
      <c r="G26" s="36" t="s">
        <v>38</v>
      </c>
    </row>
    <row r="27" spans="2:14">
      <c r="B27" s="34" t="s">
        <v>33</v>
      </c>
      <c r="C27" s="33">
        <v>41057</v>
      </c>
      <c r="D27" s="40">
        <v>0.66700000000000004</v>
      </c>
      <c r="E27" s="41">
        <v>0.11799999999999999</v>
      </c>
      <c r="F27" s="10" t="s">
        <v>43</v>
      </c>
      <c r="G27" s="8" t="s">
        <v>43</v>
      </c>
    </row>
    <row r="28" spans="2:14">
      <c r="B28" s="34" t="s">
        <v>34</v>
      </c>
      <c r="C28" s="33">
        <v>41081</v>
      </c>
      <c r="D28" s="40">
        <v>0.66600000000000004</v>
      </c>
      <c r="E28" s="41">
        <v>0.112</v>
      </c>
      <c r="F28" s="61">
        <f>IFERROR((D28-D27)/D27,"-")</f>
        <v>-1.499250374812595E-3</v>
      </c>
      <c r="G28" s="11">
        <f>IFERROR(ROUNDUP(TDIST(ABS(D27-D28) / SQRT((E27^2) /C27 + (E28^2)/C28), C27+C28 -2,2),5),"-")</f>
        <v>0.21290000000000001</v>
      </c>
    </row>
    <row r="29" spans="2:14">
      <c r="B29" s="34" t="s">
        <v>75</v>
      </c>
      <c r="C29" s="33">
        <v>41049</v>
      </c>
      <c r="D29" s="40">
        <v>0.67100000000000004</v>
      </c>
      <c r="E29" s="41">
        <v>0.127</v>
      </c>
      <c r="F29" s="20">
        <f>IFERROR((D29-D27)/D27,"-")</f>
        <v>5.9970014992503798E-3</v>
      </c>
      <c r="G29" s="62">
        <f>IFERROR(ROUNDUP(TDIST(ABS(D27-D29) / SQRT((E27^2) /C27 + (E29^2)/C29), C27+C29 -2,2),5),"-")</f>
        <v>1.0000000000000001E-5</v>
      </c>
    </row>
    <row r="30" spans="2:14">
      <c r="B30" s="34" t="s">
        <v>76</v>
      </c>
      <c r="C30" s="33">
        <v>41052</v>
      </c>
      <c r="D30" s="40">
        <v>0.66100000000000003</v>
      </c>
      <c r="E30" s="41">
        <v>0.121</v>
      </c>
      <c r="F30" s="61">
        <f>IFERROR((D30-D27)/D27,"-")</f>
        <v>-8.9955022488755702E-3</v>
      </c>
      <c r="G30" s="62">
        <f>IFERROR(ROUNDUP(TDIST(ABS(D27-D30) / SQRT((E27^2) /C27 + (E30^2)/C30), C27+C30 -2,2),5),"-")</f>
        <v>1.0000000000000001E-5</v>
      </c>
    </row>
    <row r="34" spans="2:34" ht="27">
      <c r="B34" s="19" t="s">
        <v>94</v>
      </c>
    </row>
    <row r="35" spans="2:34">
      <c r="B35" s="37" t="s">
        <v>35</v>
      </c>
      <c r="C35" s="39" t="s">
        <v>4</v>
      </c>
      <c r="D35" s="38" t="s">
        <v>40</v>
      </c>
      <c r="E35" s="36" t="s">
        <v>36</v>
      </c>
      <c r="F35" s="36" t="s">
        <v>49</v>
      </c>
      <c r="G35" s="36" t="s">
        <v>37</v>
      </c>
      <c r="H35" s="63" t="s">
        <v>38</v>
      </c>
      <c r="I35" s="53" t="s">
        <v>80</v>
      </c>
      <c r="J35" s="36" t="s">
        <v>81</v>
      </c>
      <c r="K35" s="36" t="s">
        <v>39</v>
      </c>
      <c r="L35" s="36" t="s">
        <v>37</v>
      </c>
      <c r="M35" s="36" t="s">
        <v>38</v>
      </c>
      <c r="O35" s="36" t="s">
        <v>44</v>
      </c>
      <c r="P35" s="18" t="s">
        <v>46</v>
      </c>
      <c r="Q35" s="46" t="s">
        <v>47</v>
      </c>
      <c r="R35" s="36" t="s">
        <v>44</v>
      </c>
      <c r="S35" s="18" t="s">
        <v>46</v>
      </c>
      <c r="T35" s="49" t="s">
        <v>47</v>
      </c>
      <c r="U35" s="53" t="s">
        <v>44</v>
      </c>
      <c r="V35" s="18" t="s">
        <v>46</v>
      </c>
      <c r="W35" s="18" t="s">
        <v>47</v>
      </c>
      <c r="X35" s="1"/>
      <c r="Y35" s="1"/>
      <c r="Z35" s="18" t="s">
        <v>45</v>
      </c>
      <c r="AA35" s="18" t="s">
        <v>46</v>
      </c>
      <c r="AB35" s="49" t="s">
        <v>47</v>
      </c>
      <c r="AC35" s="50" t="s">
        <v>45</v>
      </c>
      <c r="AD35" s="18" t="s">
        <v>46</v>
      </c>
      <c r="AE35" s="49" t="s">
        <v>47</v>
      </c>
      <c r="AF35" s="50" t="s">
        <v>45</v>
      </c>
      <c r="AG35" s="18" t="s">
        <v>46</v>
      </c>
      <c r="AH35" s="18" t="s">
        <v>47</v>
      </c>
    </row>
    <row r="36" spans="2:34">
      <c r="B36" s="103" t="s">
        <v>22</v>
      </c>
      <c r="C36" s="35" t="s">
        <v>33</v>
      </c>
      <c r="D36" s="55">
        <v>41057</v>
      </c>
      <c r="E36" s="56">
        <v>8317</v>
      </c>
      <c r="F36" s="10">
        <f>E36/D36</f>
        <v>0.20257203400151011</v>
      </c>
      <c r="G36" s="10" t="s">
        <v>43</v>
      </c>
      <c r="H36" s="64" t="s">
        <v>43</v>
      </c>
      <c r="I36" s="66">
        <f>SUM(I40,I44,I48,I52,I56,I60,I64,I68,I72,I76)</f>
        <v>7867398726.236866</v>
      </c>
      <c r="J36" s="9">
        <f>I36/D36</f>
        <v>191621.37336475792</v>
      </c>
      <c r="K36" s="9">
        <v>12845.478739</v>
      </c>
      <c r="L36" s="8" t="s">
        <v>43</v>
      </c>
      <c r="M36" s="8" t="s">
        <v>43</v>
      </c>
      <c r="O36" s="44" t="s">
        <v>33</v>
      </c>
      <c r="P36" s="16">
        <f>E36</f>
        <v>8317</v>
      </c>
      <c r="Q36" s="47">
        <f>D36-E36</f>
        <v>32740</v>
      </c>
      <c r="R36" s="48" t="s">
        <v>33</v>
      </c>
      <c r="S36" s="16">
        <f>P36</f>
        <v>8317</v>
      </c>
      <c r="T36" s="52">
        <f>Q36</f>
        <v>32740</v>
      </c>
      <c r="U36" s="51" t="s">
        <v>33</v>
      </c>
      <c r="V36" s="16">
        <f>S36</f>
        <v>8317</v>
      </c>
      <c r="W36" s="16">
        <f>Q36</f>
        <v>32740</v>
      </c>
      <c r="X36" s="1"/>
      <c r="Y36" s="1"/>
      <c r="Z36" s="44" t="s">
        <v>33</v>
      </c>
      <c r="AA36" s="17">
        <f>SUM(P36:Q36)*SUM(P36:P37) / SUM(P36:Q37)</f>
        <v>8215.5987727970005</v>
      </c>
      <c r="AB36" s="71">
        <f>SUM(P36:Q36)*SUM(Q36:Q37)/SUM(P36:Q37)</f>
        <v>32841.401227203001</v>
      </c>
      <c r="AC36" s="72" t="str">
        <f t="shared" ref="AC36:AH36" si="0">Z36</f>
        <v>A</v>
      </c>
      <c r="AD36" s="17">
        <f t="shared" si="0"/>
        <v>8215.5987727970005</v>
      </c>
      <c r="AE36" s="71">
        <f t="shared" si="0"/>
        <v>32841.401227203001</v>
      </c>
      <c r="AF36" s="72" t="str">
        <f t="shared" si="0"/>
        <v>A</v>
      </c>
      <c r="AG36" s="17">
        <f t="shared" si="0"/>
        <v>8215.5987727970005</v>
      </c>
      <c r="AH36" s="17">
        <f t="shared" si="0"/>
        <v>32841.401227203001</v>
      </c>
    </row>
    <row r="37" spans="2:34">
      <c r="B37" s="103"/>
      <c r="C37" s="35" t="s">
        <v>34</v>
      </c>
      <c r="D37" s="55">
        <v>41081</v>
      </c>
      <c r="E37" s="60">
        <v>8119</v>
      </c>
      <c r="F37" s="10">
        <f t="shared" ref="F37:F79" si="1">E37/D37</f>
        <v>0.19763394269857112</v>
      </c>
      <c r="G37" s="61">
        <f>IFERROR((F37-F36)/F36,"-")</f>
        <v>-2.4376964605598881E-2</v>
      </c>
      <c r="H37" s="65">
        <f>IFERROR(ROUNDUP(CHITEST(P36:Q37,AA36:AB37),5),"-")</f>
        <v>7.6949999999999991E-2</v>
      </c>
      <c r="I37" s="66">
        <f>SUM(I41,I45,I49,I53,I57,I61,I65,I69,I73,I77)</f>
        <v>7834410353</v>
      </c>
      <c r="J37" s="9">
        <f t="shared" ref="J37:J79" si="2">I37/D37</f>
        <v>190706.41788174582</v>
      </c>
      <c r="K37" s="9">
        <v>13434</v>
      </c>
      <c r="L37" s="22">
        <f>IFERROR((J37-J36)/J36,"-")</f>
        <v>-4.774809129827369E-3</v>
      </c>
      <c r="M37" s="62">
        <f>IFERROR(ROUNDUP(TDIST(ABS(J36-J37) / SQRT((K36^2) /D36 + (K37^2)/D37), D36+D37 -2,2),5),"-")</f>
        <v>1.0000000000000001E-5</v>
      </c>
      <c r="O37" s="44" t="s">
        <v>34</v>
      </c>
      <c r="P37" s="16">
        <f>E37</f>
        <v>8119</v>
      </c>
      <c r="Q37" s="47">
        <f>D37-E37</f>
        <v>32962</v>
      </c>
      <c r="R37" s="48" t="s">
        <v>75</v>
      </c>
      <c r="S37" s="16">
        <f>P37</f>
        <v>8119</v>
      </c>
      <c r="T37" s="52">
        <f>D38-E38</f>
        <v>32506</v>
      </c>
      <c r="U37" s="51" t="s">
        <v>76</v>
      </c>
      <c r="V37" s="16">
        <f>E39</f>
        <v>8112</v>
      </c>
      <c r="W37" s="16">
        <f>D39-E39</f>
        <v>32940</v>
      </c>
      <c r="X37" s="1"/>
      <c r="Y37" s="1"/>
      <c r="Z37" s="44" t="s">
        <v>34</v>
      </c>
      <c r="AA37" s="17">
        <f>SUM(P36:P37)*SUM(P37:Q37)/SUM(P36:Q37)</f>
        <v>8220.4012272029995</v>
      </c>
      <c r="AB37" s="71">
        <f>SUM(P37:Q37)*SUM(Q36:Q37)/SUM(P36:Q37)</f>
        <v>32860.598772796999</v>
      </c>
      <c r="AC37" s="48" t="s">
        <v>75</v>
      </c>
      <c r="AD37" s="17">
        <f>SUM(P36,S37)*SUM(S37,T37)/SUM(P36,S37,Q36,T37)</f>
        <v>8174.5366176146517</v>
      </c>
      <c r="AE37" s="71">
        <f>SUM(Q36,T37)*SUM(S37,T37)/SUM(P36,S37,Q36,T37)</f>
        <v>32450.463382385347</v>
      </c>
      <c r="AF37" s="48" t="s">
        <v>76</v>
      </c>
      <c r="AG37" s="17">
        <f>SUM(P36,V37)*SUM(V37,W37)/SUM(P36,V37,Q36,W37)</f>
        <v>8213.9997807792079</v>
      </c>
      <c r="AH37" s="17">
        <f>SUM(Q36,W37)*SUM(V37,W37)/SUM(P36,V37,Q36,W37)</f>
        <v>32838.00021922079</v>
      </c>
    </row>
    <row r="38" spans="2:34">
      <c r="B38" s="103"/>
      <c r="C38" s="35" t="s">
        <v>75</v>
      </c>
      <c r="D38" s="55">
        <v>41049</v>
      </c>
      <c r="E38" s="56">
        <v>8543</v>
      </c>
      <c r="F38" s="10">
        <f t="shared" si="1"/>
        <v>0.20811712831006846</v>
      </c>
      <c r="G38" s="20">
        <f>IFERROR((F38-F36)/F36,"-")</f>
        <v>2.7373444394190212E-2</v>
      </c>
      <c r="H38" s="65">
        <f>IFERROR(ROUNDUP(CHITEST(S36:T37,AD36:AE37),5),"-")</f>
        <v>0.15352000000000002</v>
      </c>
      <c r="I38" s="66">
        <f>SUM(I42,I46,I50,I54,I58,I62,I66,I70,I74,I78)</f>
        <v>7963088957.2113075</v>
      </c>
      <c r="J38" s="9">
        <f t="shared" si="2"/>
        <v>193989.84036666685</v>
      </c>
      <c r="K38" s="9">
        <v>14595.820114</v>
      </c>
      <c r="L38" s="21">
        <f>IFERROR((J38-J36)/J36,"-")</f>
        <v>1.2360140000669265E-2</v>
      </c>
      <c r="M38" s="62">
        <f>IFERROR(ROUNDUP(TDIST(ABS(J36-J38) / SQRT((K36^2) /D36 + (K38^2)/D38), D36+D38 -2,2),5),"-")</f>
        <v>1.0000000000000001E-5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2:34">
      <c r="B39" s="103"/>
      <c r="C39" s="35" t="s">
        <v>76</v>
      </c>
      <c r="D39" s="55">
        <v>41052</v>
      </c>
      <c r="E39" s="56">
        <v>8112</v>
      </c>
      <c r="F39" s="10">
        <f t="shared" si="1"/>
        <v>0.19760304004676996</v>
      </c>
      <c r="G39" s="61">
        <f>IFERROR((F39-F36)/F36,"-")</f>
        <v>-2.4529516027385651E-2</v>
      </c>
      <c r="H39" s="65">
        <f>IFERROR(ROUNDUP(CHITEST(V36:W37,AG36:AH37),5),"-")</f>
        <v>7.601999999999999E-2</v>
      </c>
      <c r="I39" s="66">
        <f>SUM(I43,I47,I51,I55,I59,I63,I67,I71,I75,I79)</f>
        <v>7832708252</v>
      </c>
      <c r="J39" s="9">
        <f t="shared" si="2"/>
        <v>190799.67485140797</v>
      </c>
      <c r="K39" s="9">
        <v>14233</v>
      </c>
      <c r="L39" s="22">
        <f>IFERROR((J39-J36)/J36,"-")</f>
        <v>-4.2881360201182939E-3</v>
      </c>
      <c r="M39" s="62">
        <f>IFERROR(ROUNDUP(TDIST(ABS(J36-J39) / SQRT((K36^2) /D36 + (K39^2)/D39), D36+D39 -2,2),5),"-")</f>
        <v>1.0000000000000001E-5</v>
      </c>
      <c r="O39" s="36" t="s">
        <v>44</v>
      </c>
      <c r="P39" s="18" t="s">
        <v>46</v>
      </c>
      <c r="Q39" s="46" t="s">
        <v>47</v>
      </c>
      <c r="R39" s="36" t="s">
        <v>44</v>
      </c>
      <c r="S39" s="18" t="s">
        <v>46</v>
      </c>
      <c r="T39" s="46" t="s">
        <v>47</v>
      </c>
      <c r="U39" s="36" t="s">
        <v>44</v>
      </c>
      <c r="V39" s="18" t="s">
        <v>46</v>
      </c>
      <c r="W39" s="18" t="s">
        <v>47</v>
      </c>
      <c r="X39" s="1"/>
      <c r="Y39" s="1"/>
      <c r="Z39" s="18" t="s">
        <v>45</v>
      </c>
      <c r="AA39" s="18" t="s">
        <v>46</v>
      </c>
      <c r="AB39" s="46" t="s">
        <v>47</v>
      </c>
      <c r="AC39" s="45" t="s">
        <v>45</v>
      </c>
      <c r="AD39" s="18" t="s">
        <v>46</v>
      </c>
      <c r="AE39" s="49" t="s">
        <v>47</v>
      </c>
      <c r="AF39" s="50" t="s">
        <v>45</v>
      </c>
      <c r="AG39" s="18" t="s">
        <v>46</v>
      </c>
      <c r="AH39" s="18" t="s">
        <v>47</v>
      </c>
    </row>
    <row r="40" spans="2:34">
      <c r="B40" s="103" t="s">
        <v>28</v>
      </c>
      <c r="C40" s="35" t="s">
        <v>33</v>
      </c>
      <c r="D40" s="55">
        <v>41057</v>
      </c>
      <c r="E40" s="57">
        <v>192</v>
      </c>
      <c r="F40" s="10">
        <f t="shared" si="1"/>
        <v>4.6764254572910832E-3</v>
      </c>
      <c r="G40" s="10" t="s">
        <v>43</v>
      </c>
      <c r="H40" s="64" t="s">
        <v>43</v>
      </c>
      <c r="I40" s="66">
        <v>558084530.97345126</v>
      </c>
      <c r="J40" s="9">
        <f t="shared" si="2"/>
        <v>13592.920353982299</v>
      </c>
      <c r="K40" s="54">
        <v>12507.9525903534</v>
      </c>
      <c r="L40" s="8" t="s">
        <v>43</v>
      </c>
      <c r="M40" s="8" t="s">
        <v>43</v>
      </c>
      <c r="O40" s="44" t="s">
        <v>33</v>
      </c>
      <c r="P40" s="16">
        <f>E40</f>
        <v>192</v>
      </c>
      <c r="Q40" s="52">
        <f>D40-E40</f>
        <v>40865</v>
      </c>
      <c r="R40" s="51" t="s">
        <v>33</v>
      </c>
      <c r="S40" s="16">
        <f>P40</f>
        <v>192</v>
      </c>
      <c r="T40" s="52">
        <f>Q40</f>
        <v>40865</v>
      </c>
      <c r="U40" s="51" t="s">
        <v>33</v>
      </c>
      <c r="V40" s="16">
        <f>S40</f>
        <v>192</v>
      </c>
      <c r="W40" s="16">
        <f>Q40</f>
        <v>40865</v>
      </c>
      <c r="X40" s="1"/>
      <c r="Y40" s="1"/>
      <c r="Z40" s="44" t="s">
        <v>33</v>
      </c>
      <c r="AA40" s="17">
        <f>SUM(P40:Q40)*SUM(P40:P41) / SUM(P40:Q41)</f>
        <v>187.44521415179332</v>
      </c>
      <c r="AB40" s="74">
        <f>SUM(P40:Q40)*SUM(Q40:Q41)/SUM(P40:Q41)</f>
        <v>40869.55478584821</v>
      </c>
      <c r="AC40" s="73" t="str">
        <f t="shared" ref="AC40:AH40" si="3">Z40</f>
        <v>A</v>
      </c>
      <c r="AD40" s="17">
        <f t="shared" si="3"/>
        <v>187.44521415179332</v>
      </c>
      <c r="AE40" s="71">
        <f t="shared" si="3"/>
        <v>40869.55478584821</v>
      </c>
      <c r="AF40" s="72" t="str">
        <f t="shared" si="3"/>
        <v>A</v>
      </c>
      <c r="AG40" s="17">
        <f t="shared" si="3"/>
        <v>187.44521415179332</v>
      </c>
      <c r="AH40" s="17">
        <f t="shared" si="3"/>
        <v>40869.55478584821</v>
      </c>
    </row>
    <row r="41" spans="2:34">
      <c r="B41" s="103"/>
      <c r="C41" s="35" t="s">
        <v>34</v>
      </c>
      <c r="D41" s="55">
        <v>41081</v>
      </c>
      <c r="E41" s="58">
        <v>183</v>
      </c>
      <c r="F41" s="10">
        <f t="shared" si="1"/>
        <v>4.4546140551593198E-3</v>
      </c>
      <c r="G41" s="61">
        <f>IFERROR((F41-F40)/F40,"-")</f>
        <v>-4.7431826756894835E-2</v>
      </c>
      <c r="H41" s="65">
        <f>IFERROR(ROUNDUP(CHITEST(P40:Q41,AA40:AB41),5),"-")</f>
        <v>0.63728999999999991</v>
      </c>
      <c r="I41" s="66">
        <v>554825930</v>
      </c>
      <c r="J41" s="9">
        <f t="shared" si="2"/>
        <v>13505.657846693119</v>
      </c>
      <c r="K41" s="54">
        <v>11349</v>
      </c>
      <c r="L41" s="22">
        <f>IFERROR((J41-J40)/J40,"-")</f>
        <v>-6.4197026846858117E-3</v>
      </c>
      <c r="M41" s="11">
        <f>IFERROR(ROUNDUP(TDIST(ABS(J40-J41) / SQRT((K40^2) /D40 + (K41^2)/D41), D40+D41 -2,2),5),"-")</f>
        <v>0.29509000000000002</v>
      </c>
      <c r="O41" s="44" t="s">
        <v>34</v>
      </c>
      <c r="P41" s="16">
        <f>E41</f>
        <v>183</v>
      </c>
      <c r="Q41" s="52">
        <f>D41-E41</f>
        <v>40898</v>
      </c>
      <c r="R41" s="51" t="s">
        <v>75</v>
      </c>
      <c r="S41" s="16">
        <f>P41</f>
        <v>183</v>
      </c>
      <c r="T41" s="52">
        <f>D42-E42</f>
        <v>40852</v>
      </c>
      <c r="U41" s="51" t="s">
        <v>76</v>
      </c>
      <c r="V41" s="16">
        <f>E43</f>
        <v>179</v>
      </c>
      <c r="W41" s="16">
        <f>D43-E43</f>
        <v>40873</v>
      </c>
      <c r="X41" s="1"/>
      <c r="Y41" s="1"/>
      <c r="Z41" s="44" t="s">
        <v>34</v>
      </c>
      <c r="AA41" s="17">
        <f>SUM(P40:P41)*SUM(P41:Q41)/SUM(P40:Q41)</f>
        <v>187.55478584820668</v>
      </c>
      <c r="AB41" s="74">
        <f>SUM(P41:Q41)*SUM(Q40:Q41)/SUM(P40:Q41)</f>
        <v>40893.44521415179</v>
      </c>
      <c r="AC41" s="51" t="s">
        <v>75</v>
      </c>
      <c r="AD41" s="17">
        <f>SUM(P40,S41)*SUM(S41,T41)/SUM(P40,S41,Q40,T41)</f>
        <v>187.44975149831896</v>
      </c>
      <c r="AE41" s="71">
        <f>SUM(Q40,T41)*SUM(S41,T41)/SUM(P40,S41,Q40,T41)</f>
        <v>40847.550248501684</v>
      </c>
      <c r="AF41" s="48" t="s">
        <v>76</v>
      </c>
      <c r="AG41" s="17">
        <f>SUM(P40,V41)*SUM(V41,W41)/SUM(P40,V41,Q40,W41)</f>
        <v>185.48870403975204</v>
      </c>
      <c r="AH41" s="17">
        <f>SUM(Q40,W41)*SUM(V41,W41)/SUM(P40,V41,Q40,W41)</f>
        <v>40866.511295960248</v>
      </c>
    </row>
    <row r="42" spans="2:34">
      <c r="B42" s="103"/>
      <c r="C42" s="35" t="s">
        <v>75</v>
      </c>
      <c r="D42" s="55">
        <v>41049</v>
      </c>
      <c r="E42" s="57">
        <v>197</v>
      </c>
      <c r="F42" s="10">
        <f t="shared" si="1"/>
        <v>4.7991424882457548E-3</v>
      </c>
      <c r="G42" s="20">
        <f>IFERROR((F42-F40)/F40,"-")</f>
        <v>2.6241630937010166E-2</v>
      </c>
      <c r="H42" s="65">
        <f>IFERROR(ROUNDUP(CHITEST(S40:T41,AD40:AE41),5),"-")</f>
        <v>0.64110999999999996</v>
      </c>
      <c r="I42" s="66">
        <v>560975634</v>
      </c>
      <c r="J42" s="9">
        <f t="shared" si="2"/>
        <v>13666</v>
      </c>
      <c r="K42" s="54">
        <v>10930.2141448314</v>
      </c>
      <c r="L42" s="21">
        <f>IFERROR((J42-J40)/J40,"-")</f>
        <v>5.3763020833334525E-3</v>
      </c>
      <c r="M42" s="11">
        <f>IFERROR(ROUNDUP(TDIST(ABS(J40-J42) / SQRT((K40^2) /D40 + (K42^2)/D42), D40+D42 -2,2),5),"-")</f>
        <v>0.37270999999999999</v>
      </c>
      <c r="O42" s="42"/>
      <c r="P42" s="43"/>
      <c r="Q42" s="43"/>
      <c r="R42" s="1"/>
      <c r="S42" s="1"/>
      <c r="T42" s="1"/>
      <c r="U42" s="1"/>
      <c r="V42" s="1"/>
      <c r="W42" s="1"/>
      <c r="X42" s="1"/>
      <c r="Y42" s="1"/>
      <c r="Z42" s="42"/>
      <c r="AA42" s="68"/>
      <c r="AB42" s="68"/>
      <c r="AC42" s="1"/>
      <c r="AD42" s="1"/>
      <c r="AE42" s="1"/>
      <c r="AF42" s="1"/>
      <c r="AG42" s="1"/>
      <c r="AH42" s="1"/>
    </row>
    <row r="43" spans="2:34">
      <c r="B43" s="103"/>
      <c r="C43" s="35" t="s">
        <v>76</v>
      </c>
      <c r="D43" s="55">
        <v>41052</v>
      </c>
      <c r="E43" s="57">
        <v>179</v>
      </c>
      <c r="F43" s="10">
        <f t="shared" si="1"/>
        <v>4.3603234921562898E-3</v>
      </c>
      <c r="G43" s="61">
        <f>IFERROR((F43-F40)/F40,"-")</f>
        <v>-6.7594783242391709E-2</v>
      </c>
      <c r="H43" s="65">
        <f>IFERROR(ROUNDUP(CHITEST(V40:W41,AG40:AH41),5),"-")</f>
        <v>0.56029999999999991</v>
      </c>
      <c r="I43" s="66">
        <v>554078844</v>
      </c>
      <c r="J43" s="9">
        <f t="shared" si="2"/>
        <v>13497</v>
      </c>
      <c r="K43" s="54">
        <v>14576</v>
      </c>
      <c r="L43" s="22">
        <f>IFERROR((J43-J40)/J40,"-")</f>
        <v>-7.056640624999882E-3</v>
      </c>
      <c r="M43" s="11">
        <f>IFERROR(ROUNDUP(TDIST(ABS(J40-J43) / SQRT((K40^2) /D40 + (K43^2)/D43), D40+D43 -2,2),5),"-")</f>
        <v>0.31159999999999999</v>
      </c>
      <c r="O43" s="36" t="s">
        <v>44</v>
      </c>
      <c r="P43" s="18" t="s">
        <v>46</v>
      </c>
      <c r="Q43" s="46" t="s">
        <v>47</v>
      </c>
      <c r="R43" s="36" t="s">
        <v>44</v>
      </c>
      <c r="S43" s="18" t="s">
        <v>46</v>
      </c>
      <c r="T43" s="46" t="s">
        <v>47</v>
      </c>
      <c r="U43" s="36" t="s">
        <v>44</v>
      </c>
      <c r="V43" s="18" t="s">
        <v>46</v>
      </c>
      <c r="W43" s="18" t="s">
        <v>47</v>
      </c>
      <c r="X43" s="1"/>
      <c r="Y43" s="1"/>
      <c r="Z43" s="18" t="s">
        <v>45</v>
      </c>
      <c r="AA43" s="18" t="s">
        <v>46</v>
      </c>
      <c r="AB43" s="46" t="s">
        <v>47</v>
      </c>
      <c r="AC43" s="45" t="s">
        <v>45</v>
      </c>
      <c r="AD43" s="18" t="s">
        <v>46</v>
      </c>
      <c r="AE43" s="49" t="s">
        <v>47</v>
      </c>
      <c r="AF43" s="50" t="s">
        <v>45</v>
      </c>
      <c r="AG43" s="18" t="s">
        <v>46</v>
      </c>
      <c r="AH43" s="18" t="s">
        <v>47</v>
      </c>
    </row>
    <row r="44" spans="2:34">
      <c r="B44" s="103" t="s">
        <v>24</v>
      </c>
      <c r="C44" s="35" t="s">
        <v>33</v>
      </c>
      <c r="D44" s="55">
        <v>41057</v>
      </c>
      <c r="E44" s="57">
        <v>3786</v>
      </c>
      <c r="F44" s="10">
        <f t="shared" si="1"/>
        <v>9.221326448595854E-2</v>
      </c>
      <c r="G44" s="10" t="s">
        <v>43</v>
      </c>
      <c r="H44" s="64" t="s">
        <v>43</v>
      </c>
      <c r="I44" s="66">
        <v>1033284972.5527018</v>
      </c>
      <c r="J44" s="9">
        <f t="shared" si="2"/>
        <v>25167.084116050901</v>
      </c>
      <c r="K44" s="54">
        <v>12145.1855557986</v>
      </c>
      <c r="L44" s="8" t="s">
        <v>43</v>
      </c>
      <c r="M44" s="8" t="s">
        <v>43</v>
      </c>
      <c r="O44" s="44" t="s">
        <v>33</v>
      </c>
      <c r="P44" s="16">
        <f>E44</f>
        <v>3786</v>
      </c>
      <c r="Q44" s="52">
        <f>D44-E44</f>
        <v>37271</v>
      </c>
      <c r="R44" s="51" t="s">
        <v>33</v>
      </c>
      <c r="S44" s="16">
        <f>P44</f>
        <v>3786</v>
      </c>
      <c r="T44" s="52">
        <f>Q44</f>
        <v>37271</v>
      </c>
      <c r="U44" s="51" t="s">
        <v>33</v>
      </c>
      <c r="V44" s="16">
        <f>S44</f>
        <v>3786</v>
      </c>
      <c r="W44" s="16">
        <f>Q44</f>
        <v>37271</v>
      </c>
      <c r="X44" s="1"/>
      <c r="Y44" s="1"/>
      <c r="Z44" s="44" t="s">
        <v>33</v>
      </c>
      <c r="AA44" s="17">
        <f>SUM(P44:Q44)*SUM(P44:P45) / SUM(P44:Q45)</f>
        <v>3726.9107112420561</v>
      </c>
      <c r="AB44" s="74">
        <f>SUM(P44:Q44)*SUM(Q44:Q45)/SUM(P44:Q45)</f>
        <v>37330.089288757947</v>
      </c>
      <c r="AC44" s="73" t="str">
        <f t="shared" ref="AC44:AH44" si="4">Z44</f>
        <v>A</v>
      </c>
      <c r="AD44" s="17">
        <f t="shared" si="4"/>
        <v>3726.9107112420561</v>
      </c>
      <c r="AE44" s="71">
        <f t="shared" si="4"/>
        <v>37330.089288757947</v>
      </c>
      <c r="AF44" s="72" t="str">
        <f t="shared" si="4"/>
        <v>A</v>
      </c>
      <c r="AG44" s="17">
        <f t="shared" si="4"/>
        <v>3726.9107112420561</v>
      </c>
      <c r="AH44" s="17">
        <f t="shared" si="4"/>
        <v>37330.089288757947</v>
      </c>
    </row>
    <row r="45" spans="2:34">
      <c r="B45" s="103"/>
      <c r="C45" s="35" t="s">
        <v>34</v>
      </c>
      <c r="D45" s="55">
        <v>41081</v>
      </c>
      <c r="E45" s="59">
        <v>3670</v>
      </c>
      <c r="F45" s="10">
        <f t="shared" si="1"/>
        <v>8.9335702636255204E-2</v>
      </c>
      <c r="G45" s="61">
        <f>IFERROR((F45-F44)/F44,"-")</f>
        <v>-3.1205508944339641E-2</v>
      </c>
      <c r="H45" s="65">
        <f>IFERROR(ROUNDUP(CHITEST(P44:Q45,AA44:AB45),5),"-")</f>
        <v>0.1512</v>
      </c>
      <c r="I45" s="66">
        <v>1016860676</v>
      </c>
      <c r="J45" s="9">
        <f t="shared" si="2"/>
        <v>24752.578466931183</v>
      </c>
      <c r="K45" s="54">
        <v>12507.9525903534</v>
      </c>
      <c r="L45" s="22">
        <f>IFERROR((J45-J44)/J44,"-")</f>
        <v>-1.6470149946983991E-2</v>
      </c>
      <c r="M45" s="62">
        <f>IFERROR(ROUNDUP(TDIST(ABS(J44-J45) / SQRT((K44^2) /D44 + (K45^2)/D45), D44+D45 -2,2),5),"-")</f>
        <v>1.0000000000000001E-5</v>
      </c>
      <c r="O45" s="44" t="s">
        <v>34</v>
      </c>
      <c r="P45" s="16">
        <f>E45</f>
        <v>3670</v>
      </c>
      <c r="Q45" s="52">
        <f>D45-E45</f>
        <v>37411</v>
      </c>
      <c r="R45" s="51" t="s">
        <v>75</v>
      </c>
      <c r="S45" s="16">
        <f>P45</f>
        <v>3670</v>
      </c>
      <c r="T45" s="52">
        <f>D46-E46</f>
        <v>37158</v>
      </c>
      <c r="U45" s="51" t="s">
        <v>76</v>
      </c>
      <c r="V45" s="16">
        <f>E47</f>
        <v>3671</v>
      </c>
      <c r="W45" s="16">
        <f>D47-E47</f>
        <v>37381</v>
      </c>
      <c r="X45" s="1"/>
      <c r="Y45" s="1"/>
      <c r="Z45" s="44" t="s">
        <v>34</v>
      </c>
      <c r="AA45" s="17">
        <f>SUM(P44:P45)*SUM(P45:Q45)/SUM(P44:Q45)</f>
        <v>3729.0892887579439</v>
      </c>
      <c r="AB45" s="71">
        <f>SUM(P45:Q45)*SUM(Q44:Q45)/SUM(P44:Q45)</f>
        <v>37351.910711242053</v>
      </c>
      <c r="AC45" s="48" t="s">
        <v>75</v>
      </c>
      <c r="AD45" s="17">
        <f>SUM(P44,S45)*SUM(S45,T45)/SUM(P44,S45,Q44,T45)</f>
        <v>3717.5742565793489</v>
      </c>
      <c r="AE45" s="71">
        <f>SUM(Q44,T45)*SUM(S45,T45)/SUM(P44,S45,Q44,T45)</f>
        <v>37110.425743420652</v>
      </c>
      <c r="AF45" s="48" t="s">
        <v>76</v>
      </c>
      <c r="AG45" s="17">
        <f>SUM(P44,V45)*SUM(V45,W45)/SUM(P44,V45,Q44,W45)</f>
        <v>3728.2729542437492</v>
      </c>
      <c r="AH45" s="17">
        <f>SUM(Q44,W45)*SUM(V45,W45)/SUM(P44,V45,Q44,W45)</f>
        <v>37323.727045756248</v>
      </c>
    </row>
    <row r="46" spans="2:34">
      <c r="B46" s="103"/>
      <c r="C46" s="35" t="s">
        <v>75</v>
      </c>
      <c r="D46" s="55">
        <v>41049</v>
      </c>
      <c r="E46" s="57">
        <v>3891</v>
      </c>
      <c r="F46" s="10">
        <f t="shared" si="1"/>
        <v>9.4789154425199154E-2</v>
      </c>
      <c r="G46" s="20">
        <f>IFERROR((F46-F44)/F44,"-")</f>
        <v>2.7934049982937633E-2</v>
      </c>
      <c r="H46" s="65">
        <f>IFERROR(ROUNDUP(CHITEST(S44:T45,AD44:AE45),5),"-")</f>
        <v>0.19227</v>
      </c>
      <c r="I46" s="66">
        <v>1055661634</v>
      </c>
      <c r="J46" s="9">
        <f t="shared" si="2"/>
        <v>25717.109649443348</v>
      </c>
      <c r="K46" s="54">
        <v>13942.195677891799</v>
      </c>
      <c r="L46" s="21">
        <f>IFERROR((J46-J44)/J44,"-")</f>
        <v>2.185495669089671E-2</v>
      </c>
      <c r="M46" s="62">
        <f>IFERROR(ROUNDUP(TDIST(ABS(J44-J46) / SQRT((K44^2) /D44 + (K46^2)/D46), D44+D46 -2,2),5),"-")</f>
        <v>1.0000000000000001E-5</v>
      </c>
      <c r="O46" s="42"/>
      <c r="P46" s="43"/>
      <c r="Q46" s="43"/>
      <c r="R46" s="1"/>
      <c r="S46" s="1"/>
      <c r="T46" s="1"/>
      <c r="U46" s="1"/>
      <c r="V46" s="1"/>
      <c r="W46" s="1"/>
      <c r="X46" s="1"/>
      <c r="Y46" s="1"/>
      <c r="Z46" s="42"/>
      <c r="AA46" s="69"/>
      <c r="AB46" s="70"/>
      <c r="AC46" s="1"/>
      <c r="AD46" s="1"/>
      <c r="AE46" s="1"/>
      <c r="AF46" s="1"/>
      <c r="AG46" s="1"/>
      <c r="AH46" s="1"/>
    </row>
    <row r="47" spans="2:34">
      <c r="B47" s="103"/>
      <c r="C47" s="35" t="s">
        <v>76</v>
      </c>
      <c r="D47" s="55">
        <v>41052</v>
      </c>
      <c r="E47" s="57">
        <v>3671</v>
      </c>
      <c r="F47" s="10">
        <f t="shared" si="1"/>
        <v>8.9423170612881228E-2</v>
      </c>
      <c r="G47" s="61">
        <f>IFERROR((F47-F44)/F44,"-")</f>
        <v>-3.0256968871351087E-2</v>
      </c>
      <c r="H47" s="65">
        <f>IFERROR(ROUNDUP(CHITEST(V44:W45,AG44:AH45),5),"-")</f>
        <v>0.1575</v>
      </c>
      <c r="I47" s="66">
        <v>1031341052</v>
      </c>
      <c r="J47" s="9">
        <f t="shared" si="2"/>
        <v>25122.796745590957</v>
      </c>
      <c r="K47" s="54">
        <v>13576</v>
      </c>
      <c r="L47" s="22">
        <f>IFERROR((J47-J44)/J44,"-")</f>
        <v>-1.7597338752366192E-3</v>
      </c>
      <c r="M47" s="11">
        <f>IFERROR(ROUNDUP(TDIST(ABS(J44-J47) / SQRT((K44^2) /D44 + (K47^2)/D47), D44+D47 -2,2),5),"-")</f>
        <v>0.62229000000000001</v>
      </c>
      <c r="O47" s="36" t="s">
        <v>44</v>
      </c>
      <c r="P47" s="18" t="s">
        <v>46</v>
      </c>
      <c r="Q47" s="46" t="s">
        <v>47</v>
      </c>
      <c r="R47" s="36" t="s">
        <v>44</v>
      </c>
      <c r="S47" s="18" t="s">
        <v>46</v>
      </c>
      <c r="T47" s="46" t="s">
        <v>47</v>
      </c>
      <c r="U47" s="36" t="s">
        <v>44</v>
      </c>
      <c r="V47" s="18" t="s">
        <v>46</v>
      </c>
      <c r="W47" s="18" t="s">
        <v>47</v>
      </c>
      <c r="X47" s="1"/>
      <c r="Y47" s="1"/>
      <c r="Z47" s="18" t="s">
        <v>45</v>
      </c>
      <c r="AA47" s="18" t="s">
        <v>46</v>
      </c>
      <c r="AB47" s="49" t="s">
        <v>47</v>
      </c>
      <c r="AC47" s="50" t="s">
        <v>45</v>
      </c>
      <c r="AD47" s="18" t="s">
        <v>46</v>
      </c>
      <c r="AE47" s="49" t="s">
        <v>47</v>
      </c>
      <c r="AF47" s="50" t="s">
        <v>45</v>
      </c>
      <c r="AG47" s="18" t="s">
        <v>46</v>
      </c>
      <c r="AH47" s="18" t="s">
        <v>47</v>
      </c>
    </row>
    <row r="48" spans="2:34">
      <c r="B48" s="103" t="s">
        <v>26</v>
      </c>
      <c r="C48" s="35" t="s">
        <v>33</v>
      </c>
      <c r="D48" s="55">
        <v>41057</v>
      </c>
      <c r="E48" s="57">
        <v>698</v>
      </c>
      <c r="F48" s="10">
        <f t="shared" si="1"/>
        <v>1.7000755047860291E-2</v>
      </c>
      <c r="G48" s="10" t="s">
        <v>43</v>
      </c>
      <c r="H48" s="64" t="s">
        <v>43</v>
      </c>
      <c r="I48" s="66">
        <v>658407072.82913041</v>
      </c>
      <c r="J48" s="9">
        <f t="shared" si="2"/>
        <v>16036.414565826301</v>
      </c>
      <c r="K48" s="54">
        <v>12486.5377912034</v>
      </c>
      <c r="L48" s="8" t="s">
        <v>43</v>
      </c>
      <c r="M48" s="8" t="s">
        <v>43</v>
      </c>
      <c r="O48" s="44" t="s">
        <v>33</v>
      </c>
      <c r="P48" s="16">
        <f>E48</f>
        <v>698</v>
      </c>
      <c r="Q48" s="52">
        <f>D48-E48</f>
        <v>40359</v>
      </c>
      <c r="R48" s="51" t="s">
        <v>33</v>
      </c>
      <c r="S48" s="16">
        <f>P48</f>
        <v>698</v>
      </c>
      <c r="T48" s="52">
        <f>Q48</f>
        <v>40359</v>
      </c>
      <c r="U48" s="51" t="s">
        <v>33</v>
      </c>
      <c r="V48" s="16">
        <f>S48</f>
        <v>698</v>
      </c>
      <c r="W48" s="16">
        <f>Q48</f>
        <v>40359</v>
      </c>
      <c r="X48" s="1"/>
      <c r="Y48" s="1"/>
      <c r="Z48" s="44" t="s">
        <v>33</v>
      </c>
      <c r="AA48" s="17">
        <f>SUM(P48:Q48)*SUM(P48:P49) / SUM(P48:Q49)</f>
        <v>693.29736540943293</v>
      </c>
      <c r="AB48" s="71">
        <f>SUM(P48:Q48)*SUM(Q48:Q49)/SUM(P48:Q49)</f>
        <v>40363.702634590569</v>
      </c>
      <c r="AC48" s="72" t="str">
        <f t="shared" ref="AC48:AH48" si="5">Z48</f>
        <v>A</v>
      </c>
      <c r="AD48" s="17">
        <f t="shared" si="5"/>
        <v>693.29736540943293</v>
      </c>
      <c r="AE48" s="71">
        <f t="shared" si="5"/>
        <v>40363.702634590569</v>
      </c>
      <c r="AF48" s="72" t="str">
        <f t="shared" si="5"/>
        <v>A</v>
      </c>
      <c r="AG48" s="17">
        <f t="shared" si="5"/>
        <v>693.29736540943293</v>
      </c>
      <c r="AH48" s="17">
        <f t="shared" si="5"/>
        <v>40363.702634590569</v>
      </c>
    </row>
    <row r="49" spans="2:34">
      <c r="B49" s="103"/>
      <c r="C49" s="35" t="s">
        <v>34</v>
      </c>
      <c r="D49" s="55">
        <v>41081</v>
      </c>
      <c r="E49" s="59">
        <v>689</v>
      </c>
      <c r="F49" s="10">
        <f t="shared" si="1"/>
        <v>1.6771743628441371E-2</v>
      </c>
      <c r="G49" s="61">
        <f>IFERROR((F49-F48)/F48,"-")</f>
        <v>-1.3470661672038161E-2</v>
      </c>
      <c r="H49" s="65">
        <f>IFERROR(ROUNDUP(CHITEST(P48:Q49,AA48:AB49),5),"-")</f>
        <v>0.79896</v>
      </c>
      <c r="I49" s="66">
        <v>657213838</v>
      </c>
      <c r="J49" s="9">
        <f t="shared" si="2"/>
        <v>15998</v>
      </c>
      <c r="K49" s="54">
        <v>13101</v>
      </c>
      <c r="L49" s="22">
        <f>IFERROR((J49-J48)/J48,"-")</f>
        <v>-2.3954585152819764E-3</v>
      </c>
      <c r="M49" s="11">
        <f>IFERROR(ROUNDUP(TDIST(ABS(J48-J49) / SQRT((K48^2) /D48 + (K49^2)/D49), D48+D49 -2,2),5),"-")</f>
        <v>0.66708999999999996</v>
      </c>
      <c r="O49" s="44" t="s">
        <v>34</v>
      </c>
      <c r="P49" s="16">
        <f>E49</f>
        <v>689</v>
      </c>
      <c r="Q49" s="52">
        <f>D49-E49</f>
        <v>40392</v>
      </c>
      <c r="R49" s="51" t="s">
        <v>75</v>
      </c>
      <c r="S49" s="16">
        <f>P49</f>
        <v>689</v>
      </c>
      <c r="T49" s="52">
        <f>D50-E50</f>
        <v>40368</v>
      </c>
      <c r="U49" s="51" t="s">
        <v>76</v>
      </c>
      <c r="V49" s="16">
        <f>E51</f>
        <v>679</v>
      </c>
      <c r="W49" s="16">
        <f>D51-E51</f>
        <v>40373</v>
      </c>
      <c r="X49" s="1"/>
      <c r="Y49" s="1"/>
      <c r="Z49" s="44" t="s">
        <v>34</v>
      </c>
      <c r="AA49" s="17">
        <f>SUM(P48:P49)*SUM(P49:Q49)/SUM(P48:Q49)</f>
        <v>693.70263459056707</v>
      </c>
      <c r="AB49" s="71">
        <f>SUM(P49:Q49)*SUM(Q48:Q49)/SUM(P48:Q49)</f>
        <v>40387.297365409431</v>
      </c>
      <c r="AC49" s="48" t="s">
        <v>75</v>
      </c>
      <c r="AD49" s="17">
        <f>SUM(P48,S49)*SUM(S49,T49)/SUM(P48,S49,Q48,T49)</f>
        <v>693.5</v>
      </c>
      <c r="AE49" s="71">
        <f>SUM(Q48,T49)*SUM(S49,T49)/SUM(P48,S49,Q48,T49)</f>
        <v>40363.5</v>
      </c>
      <c r="AF49" s="48" t="s">
        <v>76</v>
      </c>
      <c r="AG49" s="17">
        <f>SUM(P48,V49)*SUM(V49,W49)/SUM(P48,V49,Q48,W49)</f>
        <v>688.4580740235541</v>
      </c>
      <c r="AH49" s="17">
        <f>SUM(Q48,W49)*SUM(V49,W49)/SUM(P48,V49,Q48,W49)</f>
        <v>40363.541925976446</v>
      </c>
    </row>
    <row r="50" spans="2:34">
      <c r="B50" s="103"/>
      <c r="C50" s="35" t="s">
        <v>75</v>
      </c>
      <c r="D50" s="55">
        <v>41049</v>
      </c>
      <c r="E50" s="57">
        <v>681</v>
      </c>
      <c r="F50" s="10">
        <f t="shared" si="1"/>
        <v>1.6589929109113499E-2</v>
      </c>
      <c r="G50" s="61">
        <f>IFERROR((F50-F48)/F48,"-")</f>
        <v>-2.4165158405626143E-2</v>
      </c>
      <c r="H50" s="65">
        <f>IFERROR(ROUNDUP(CHITEST(S48:T49,AD48:AE49),5),"-")</f>
        <v>0.80313999999999997</v>
      </c>
      <c r="I50" s="66">
        <v>656239523</v>
      </c>
      <c r="J50" s="9">
        <f t="shared" si="2"/>
        <v>15986.7359253575</v>
      </c>
      <c r="K50" s="54">
        <v>13753.515493062499</v>
      </c>
      <c r="L50" s="22">
        <f>IFERROR((J50-J48)/J48,"-")</f>
        <v>-3.0978645672247985E-3</v>
      </c>
      <c r="M50" s="11">
        <f>IFERROR(ROUNDUP(TDIST(ABS(J48-J50) / SQRT((K48^2) /D48 + (K50^2)/D50), D48+D50 -2,2),5),"-")</f>
        <v>0.58792</v>
      </c>
      <c r="O50" s="42"/>
      <c r="P50" s="43"/>
      <c r="Q50" s="43"/>
      <c r="R50" s="1"/>
      <c r="S50" s="1"/>
      <c r="T50" s="1"/>
      <c r="U50" s="1"/>
      <c r="V50" s="1"/>
      <c r="W50" s="1"/>
      <c r="X50" s="1"/>
      <c r="Y50" s="1"/>
      <c r="Z50" s="42"/>
      <c r="AA50" s="69"/>
      <c r="AB50" s="70"/>
      <c r="AC50" s="1"/>
      <c r="AD50" s="1"/>
      <c r="AE50" s="1"/>
      <c r="AF50" s="1"/>
      <c r="AG50" s="1"/>
      <c r="AH50" s="1"/>
    </row>
    <row r="51" spans="2:34">
      <c r="B51" s="103"/>
      <c r="C51" s="35" t="s">
        <v>76</v>
      </c>
      <c r="D51" s="55">
        <v>41052</v>
      </c>
      <c r="E51" s="57">
        <v>679</v>
      </c>
      <c r="F51" s="10">
        <f t="shared" si="1"/>
        <v>1.6539998051252072E-2</v>
      </c>
      <c r="G51" s="61">
        <f>IFERROR((F51-F48)/F48,"-")</f>
        <v>-2.7102149011094066E-2</v>
      </c>
      <c r="H51" s="65">
        <f>IFERROR(ROUNDUP(CHITEST(V48:W49,AG48:AH49),5),"-")</f>
        <v>0.6849599999999999</v>
      </c>
      <c r="I51" s="66">
        <v>656914104</v>
      </c>
      <c r="J51" s="9">
        <f t="shared" si="2"/>
        <v>16002</v>
      </c>
      <c r="K51" s="54">
        <v>13109</v>
      </c>
      <c r="L51" s="22">
        <f>IFERROR((J51-J48)/J48,"-")</f>
        <v>-2.1460262008714957E-3</v>
      </c>
      <c r="M51" s="11">
        <f>IFERROR(ROUNDUP(TDIST(ABS(J48-J51) / SQRT((K48^2) /D48 + (K51^2)/D51), D48+D51 -2,2),5),"-")</f>
        <v>0.70011999999999996</v>
      </c>
      <c r="O51" s="36" t="s">
        <v>44</v>
      </c>
      <c r="P51" s="18" t="s">
        <v>46</v>
      </c>
      <c r="Q51" s="46" t="s">
        <v>47</v>
      </c>
      <c r="R51" s="36" t="s">
        <v>44</v>
      </c>
      <c r="S51" s="18" t="s">
        <v>46</v>
      </c>
      <c r="T51" s="46" t="s">
        <v>47</v>
      </c>
      <c r="U51" s="36" t="s">
        <v>44</v>
      </c>
      <c r="V51" s="18" t="s">
        <v>46</v>
      </c>
      <c r="W51" s="18" t="s">
        <v>47</v>
      </c>
      <c r="X51" s="1"/>
      <c r="Y51" s="1"/>
      <c r="Z51" s="18" t="s">
        <v>45</v>
      </c>
      <c r="AA51" s="18" t="s">
        <v>46</v>
      </c>
      <c r="AB51" s="49" t="s">
        <v>47</v>
      </c>
      <c r="AC51" s="50" t="s">
        <v>45</v>
      </c>
      <c r="AD51" s="18" t="s">
        <v>46</v>
      </c>
      <c r="AE51" s="49" t="s">
        <v>47</v>
      </c>
      <c r="AF51" s="50" t="s">
        <v>45</v>
      </c>
      <c r="AG51" s="18" t="s">
        <v>46</v>
      </c>
      <c r="AH51" s="18" t="s">
        <v>47</v>
      </c>
    </row>
    <row r="52" spans="2:34">
      <c r="B52" s="103" t="s">
        <v>23</v>
      </c>
      <c r="C52" s="35" t="s">
        <v>33</v>
      </c>
      <c r="D52" s="55">
        <v>41057</v>
      </c>
      <c r="E52" s="57">
        <v>1219</v>
      </c>
      <c r="F52" s="10">
        <f t="shared" si="1"/>
        <v>2.9690430377280367E-2</v>
      </c>
      <c r="G52" s="10" t="s">
        <v>43</v>
      </c>
      <c r="H52" s="64" t="s">
        <v>43</v>
      </c>
      <c r="I52" s="66">
        <v>857242427.92421651</v>
      </c>
      <c r="J52" s="9">
        <f t="shared" si="2"/>
        <v>20879.324546952201</v>
      </c>
      <c r="K52" s="54">
        <v>11532.8956088995</v>
      </c>
      <c r="L52" s="8" t="s">
        <v>43</v>
      </c>
      <c r="M52" s="8" t="s">
        <v>43</v>
      </c>
      <c r="O52" s="44" t="s">
        <v>33</v>
      </c>
      <c r="P52" s="16">
        <f>E52</f>
        <v>1219</v>
      </c>
      <c r="Q52" s="52">
        <f>D52-E52</f>
        <v>39838</v>
      </c>
      <c r="R52" s="51" t="s">
        <v>33</v>
      </c>
      <c r="S52" s="16">
        <f>P52</f>
        <v>1219</v>
      </c>
      <c r="T52" s="52">
        <f>Q52</f>
        <v>39838</v>
      </c>
      <c r="U52" s="51" t="s">
        <v>33</v>
      </c>
      <c r="V52" s="16">
        <f>S52</f>
        <v>1219</v>
      </c>
      <c r="W52" s="16">
        <f>Q52</f>
        <v>39838</v>
      </c>
      <c r="X52" s="1"/>
      <c r="Y52" s="1"/>
      <c r="Z52" s="44" t="s">
        <v>33</v>
      </c>
      <c r="AA52" s="17">
        <f>SUM(P52:Q52)*SUM(P52:P53) / SUM(P52:Q53)</f>
        <v>1203.1483479023107</v>
      </c>
      <c r="AB52" s="71">
        <f>SUM(P52:Q52)*SUM(Q52:Q53)/SUM(P52:Q53)</f>
        <v>39853.851652097692</v>
      </c>
      <c r="AC52" s="72" t="str">
        <f t="shared" ref="AC52:AH52" si="6">Z52</f>
        <v>A</v>
      </c>
      <c r="AD52" s="17">
        <f t="shared" si="6"/>
        <v>1203.1483479023107</v>
      </c>
      <c r="AE52" s="71">
        <f t="shared" si="6"/>
        <v>39853.851652097692</v>
      </c>
      <c r="AF52" s="72" t="str">
        <f t="shared" si="6"/>
        <v>A</v>
      </c>
      <c r="AG52" s="17">
        <f t="shared" si="6"/>
        <v>1203.1483479023107</v>
      </c>
      <c r="AH52" s="17">
        <f t="shared" si="6"/>
        <v>39853.851652097692</v>
      </c>
    </row>
    <row r="53" spans="2:34">
      <c r="B53" s="103"/>
      <c r="C53" s="35" t="s">
        <v>34</v>
      </c>
      <c r="D53" s="55">
        <v>41081</v>
      </c>
      <c r="E53" s="59">
        <v>1188</v>
      </c>
      <c r="F53" s="10">
        <f t="shared" si="1"/>
        <v>2.8918478128575252E-2</v>
      </c>
      <c r="G53" s="61">
        <f>IFERROR((F53-F52)/F52,"-")</f>
        <v>-2.6000035664549549E-2</v>
      </c>
      <c r="H53" s="65">
        <f>IFERROR(ROUNDUP(CHITEST(P52:Q53,AA52:AB53),5),"-")</f>
        <v>0.51190999999999998</v>
      </c>
      <c r="I53" s="66">
        <v>852936691</v>
      </c>
      <c r="J53" s="9">
        <f t="shared" si="2"/>
        <v>20762.315693386237</v>
      </c>
      <c r="K53" s="54">
        <v>12191</v>
      </c>
      <c r="L53" s="22">
        <f>IFERROR((J53-J52)/J52,"-")</f>
        <v>-5.6040535843408495E-3</v>
      </c>
      <c r="M53" s="11">
        <f>IFERROR(ROUNDUP(TDIST(ABS(J52-J53) / SQRT((K52^2) /D52 + (K53^2)/D53), D52+D53 -2,2),5),"-")</f>
        <v>0.15767</v>
      </c>
      <c r="O53" s="44" t="s">
        <v>34</v>
      </c>
      <c r="P53" s="16">
        <f>E53</f>
        <v>1188</v>
      </c>
      <c r="Q53" s="52">
        <f>D53-E53</f>
        <v>39893</v>
      </c>
      <c r="R53" s="51" t="s">
        <v>75</v>
      </c>
      <c r="S53" s="16">
        <f>P53</f>
        <v>1188</v>
      </c>
      <c r="T53" s="52">
        <f>D54-E54</f>
        <v>39729</v>
      </c>
      <c r="U53" s="51" t="s">
        <v>76</v>
      </c>
      <c r="V53" s="16">
        <f>E55</f>
        <v>1201</v>
      </c>
      <c r="W53" s="16">
        <f>D55-E55</f>
        <v>39851</v>
      </c>
      <c r="X53" s="1"/>
      <c r="Y53" s="1"/>
      <c r="Z53" s="44" t="s">
        <v>34</v>
      </c>
      <c r="AA53" s="17">
        <f>SUM(P52:P53)*SUM(P53:Q53)/SUM(P52:Q53)</f>
        <v>1203.8516520976893</v>
      </c>
      <c r="AB53" s="71">
        <f>SUM(P53:Q53)*SUM(Q52:Q53)/SUM(P52:Q53)</f>
        <v>39877.148347902308</v>
      </c>
      <c r="AC53" s="48" t="s">
        <v>75</v>
      </c>
      <c r="AD53" s="17">
        <f>SUM(P52,S53)*SUM(S53,T53)/SUM(P52,S53,Q52,T53)</f>
        <v>1201.4445921877668</v>
      </c>
      <c r="AE53" s="71">
        <f>SUM(Q52,T53)*SUM(S53,T53)/SUM(P52,S53,Q52,T53)</f>
        <v>39715.55540781223</v>
      </c>
      <c r="AF53" s="48" t="s">
        <v>76</v>
      </c>
      <c r="AG53" s="17">
        <f>SUM(P52,V53)*SUM(V53,W53)/SUM(P52,V53,Q52,W53)</f>
        <v>1209.9263174560645</v>
      </c>
      <c r="AH53" s="17">
        <f>SUM(Q52,W53)*SUM(V53,W53)/SUM(P52,V53,Q52,W53)</f>
        <v>39842.073682543938</v>
      </c>
    </row>
    <row r="54" spans="2:34">
      <c r="B54" s="103"/>
      <c r="C54" s="35" t="s">
        <v>75</v>
      </c>
      <c r="D54" s="55">
        <v>41049</v>
      </c>
      <c r="E54" s="57">
        <v>1320</v>
      </c>
      <c r="F54" s="10">
        <f t="shared" si="1"/>
        <v>3.2156690784184754E-2</v>
      </c>
      <c r="G54" s="20">
        <f>IFERROR((F54-F52)/F52,"-")</f>
        <v>8.306583554247203E-2</v>
      </c>
      <c r="H54" s="65">
        <f>IFERROR(ROUNDUP(CHITEST(S52:T53,AD52:AE53),5),"-")</f>
        <v>0.54292999999999991</v>
      </c>
      <c r="I54" s="66">
        <v>906152039</v>
      </c>
      <c r="J54" s="9">
        <f t="shared" si="2"/>
        <v>22074.887061804184</v>
      </c>
      <c r="K54" s="54">
        <v>14248.926442891599</v>
      </c>
      <c r="L54" s="21">
        <f>IFERROR((J54-J52)/J52,"-")</f>
        <v>5.7260593471952226E-2</v>
      </c>
      <c r="M54" s="62">
        <f>IFERROR(ROUNDUP(TDIST(ABS(J52-J54) / SQRT((K52^2) /D52 + (K54^2)/D54), D52+D54 -2,2),5),"-")</f>
        <v>1.0000000000000001E-5</v>
      </c>
      <c r="O54" s="42"/>
      <c r="P54" s="43"/>
      <c r="Q54" s="43"/>
      <c r="R54" s="1"/>
      <c r="S54" s="1"/>
      <c r="T54" s="1"/>
      <c r="U54" s="1"/>
      <c r="V54" s="1"/>
      <c r="W54" s="1"/>
      <c r="X54" s="1"/>
      <c r="Y54" s="1"/>
      <c r="Z54" s="42"/>
      <c r="AA54" s="69"/>
      <c r="AB54" s="70"/>
      <c r="AC54" s="1"/>
      <c r="AD54" s="1"/>
      <c r="AE54" s="1"/>
      <c r="AF54" s="1"/>
      <c r="AG54" s="1"/>
      <c r="AH54" s="1"/>
    </row>
    <row r="55" spans="2:34">
      <c r="B55" s="103"/>
      <c r="C55" s="35" t="s">
        <v>76</v>
      </c>
      <c r="D55" s="55">
        <v>41052</v>
      </c>
      <c r="E55" s="57">
        <v>1201</v>
      </c>
      <c r="F55" s="10">
        <f t="shared" si="1"/>
        <v>2.9255578290948065E-2</v>
      </c>
      <c r="G55" s="61">
        <f>IFERROR((F55-F52)/F52,"-")</f>
        <v>-1.4646203534491647E-2</v>
      </c>
      <c r="H55" s="65">
        <f>IFERROR(ROUNDUP(CHITEST(V52:W53,AG52:AH53),5),"-")</f>
        <v>0.59473999999999994</v>
      </c>
      <c r="I55" s="66">
        <v>852444780</v>
      </c>
      <c r="J55" s="9">
        <f t="shared" si="2"/>
        <v>20765</v>
      </c>
      <c r="K55" s="54">
        <v>11980</v>
      </c>
      <c r="L55" s="22">
        <f>IFERROR((J55-J52)/J52,"-")</f>
        <v>-5.4754906795530869E-3</v>
      </c>
      <c r="M55" s="11">
        <f>IFERROR(ROUNDUP(TDIST(ABS(J52-J55) / SQRT((K52^2) /D52 + (K55^2)/D55), D52+D55 -2,2),5),"-")</f>
        <v>0.16363</v>
      </c>
      <c r="O55" s="36" t="s">
        <v>44</v>
      </c>
      <c r="P55" s="18" t="s">
        <v>46</v>
      </c>
      <c r="Q55" s="46" t="s">
        <v>47</v>
      </c>
      <c r="R55" s="36" t="s">
        <v>44</v>
      </c>
      <c r="S55" s="18" t="s">
        <v>46</v>
      </c>
      <c r="T55" s="46" t="s">
        <v>47</v>
      </c>
      <c r="U55" s="36" t="s">
        <v>44</v>
      </c>
      <c r="V55" s="18" t="s">
        <v>46</v>
      </c>
      <c r="W55" s="18" t="s">
        <v>47</v>
      </c>
      <c r="X55" s="1"/>
      <c r="Y55" s="1"/>
      <c r="Z55" s="18" t="s">
        <v>45</v>
      </c>
      <c r="AA55" s="18" t="s">
        <v>46</v>
      </c>
      <c r="AB55" s="49" t="s">
        <v>47</v>
      </c>
      <c r="AC55" s="50" t="s">
        <v>45</v>
      </c>
      <c r="AD55" s="18" t="s">
        <v>46</v>
      </c>
      <c r="AE55" s="49" t="s">
        <v>47</v>
      </c>
      <c r="AF55" s="50" t="s">
        <v>45</v>
      </c>
      <c r="AG55" s="18" t="s">
        <v>46</v>
      </c>
      <c r="AH55" s="18" t="s">
        <v>47</v>
      </c>
    </row>
    <row r="56" spans="2:34">
      <c r="B56" s="103" t="s">
        <v>31</v>
      </c>
      <c r="C56" s="35" t="s">
        <v>33</v>
      </c>
      <c r="D56" s="55">
        <v>41057</v>
      </c>
      <c r="E56" s="57">
        <v>178</v>
      </c>
      <c r="F56" s="10">
        <f t="shared" si="1"/>
        <v>4.3354361010302751E-3</v>
      </c>
      <c r="G56" s="10" t="s">
        <v>43</v>
      </c>
      <c r="H56" s="64" t="s">
        <v>43</v>
      </c>
      <c r="I56" s="66">
        <v>689516088.23529315</v>
      </c>
      <c r="J56" s="9">
        <f t="shared" si="2"/>
        <v>16794.1176470588</v>
      </c>
      <c r="K56" s="54">
        <v>13381.5181703371</v>
      </c>
      <c r="L56" s="8" t="s">
        <v>43</v>
      </c>
      <c r="M56" s="8" t="s">
        <v>43</v>
      </c>
      <c r="O56" s="44" t="s">
        <v>33</v>
      </c>
      <c r="P56" s="16">
        <f>E56</f>
        <v>178</v>
      </c>
      <c r="Q56" s="52">
        <f>D56-E56</f>
        <v>40879</v>
      </c>
      <c r="R56" s="51" t="s">
        <v>33</v>
      </c>
      <c r="S56" s="16">
        <f>P56</f>
        <v>178</v>
      </c>
      <c r="T56" s="52">
        <f>Q56</f>
        <v>40879</v>
      </c>
      <c r="U56" s="51" t="s">
        <v>33</v>
      </c>
      <c r="V56" s="16">
        <f>S56</f>
        <v>178</v>
      </c>
      <c r="W56" s="16">
        <f>Q56</f>
        <v>40879</v>
      </c>
      <c r="X56" s="1"/>
      <c r="Y56" s="1"/>
      <c r="Z56" s="44" t="s">
        <v>33</v>
      </c>
      <c r="AA56" s="17">
        <f>SUM(P56:Q56)*SUM(P56:P57) / SUM(P56:Q57)</f>
        <v>179.44755168131681</v>
      </c>
      <c r="AB56" s="71">
        <f>SUM(P56:Q56)*SUM(Q56:Q57)/SUM(P56:Q57)</f>
        <v>40877.552448318682</v>
      </c>
      <c r="AC56" s="72" t="str">
        <f t="shared" ref="AC56:AH56" si="7">Z56</f>
        <v>A</v>
      </c>
      <c r="AD56" s="17">
        <f t="shared" si="7"/>
        <v>179.44755168131681</v>
      </c>
      <c r="AE56" s="71">
        <f t="shared" si="7"/>
        <v>40877.552448318682</v>
      </c>
      <c r="AF56" s="72" t="str">
        <f t="shared" si="7"/>
        <v>A</v>
      </c>
      <c r="AG56" s="17">
        <f t="shared" si="7"/>
        <v>179.44755168131681</v>
      </c>
      <c r="AH56" s="17">
        <f t="shared" si="7"/>
        <v>40877.552448318682</v>
      </c>
    </row>
    <row r="57" spans="2:34">
      <c r="B57" s="103"/>
      <c r="C57" s="35" t="s">
        <v>34</v>
      </c>
      <c r="D57" s="55">
        <v>41081</v>
      </c>
      <c r="E57" s="59">
        <v>181</v>
      </c>
      <c r="F57" s="10">
        <f t="shared" si="1"/>
        <v>4.4059297485455565E-3</v>
      </c>
      <c r="G57" s="20">
        <f>IFERROR((F57-F56)/F56,"-")</f>
        <v>1.6259874640645561E-2</v>
      </c>
      <c r="H57" s="65">
        <f>IFERROR(ROUNDUP(CHITEST(P56:Q57,AA56:AB57),5),"-")</f>
        <v>0.87829999999999997</v>
      </c>
      <c r="I57" s="66">
        <v>694186738</v>
      </c>
      <c r="J57" s="9">
        <f t="shared" si="2"/>
        <v>16898</v>
      </c>
      <c r="K57" s="54">
        <v>12132</v>
      </c>
      <c r="L57" s="21">
        <f>IFERROR((J57-J56)/J56,"-")</f>
        <v>6.1856392294234895E-3</v>
      </c>
      <c r="M57" s="11">
        <f>IFERROR(ROUNDUP(TDIST(ABS(J56-J57) / SQRT((K56^2) /D56 + (K57^2)/D57), D56+D57 -2,2),5),"-")</f>
        <v>0.24382000000000001</v>
      </c>
      <c r="O57" s="44" t="s">
        <v>34</v>
      </c>
      <c r="P57" s="16">
        <f>E57</f>
        <v>181</v>
      </c>
      <c r="Q57" s="52">
        <f>D57-E57</f>
        <v>40900</v>
      </c>
      <c r="R57" s="51" t="s">
        <v>75</v>
      </c>
      <c r="S57" s="16">
        <f>P57</f>
        <v>181</v>
      </c>
      <c r="T57" s="52">
        <f>D58-E58</f>
        <v>40876</v>
      </c>
      <c r="U57" s="51" t="s">
        <v>76</v>
      </c>
      <c r="V57" s="16">
        <f>E59</f>
        <v>183</v>
      </c>
      <c r="W57" s="16">
        <f>D59-E59</f>
        <v>40869</v>
      </c>
      <c r="X57" s="1"/>
      <c r="Y57" s="1"/>
      <c r="Z57" s="44" t="s">
        <v>34</v>
      </c>
      <c r="AA57" s="17">
        <f>SUM(P56:P57)*SUM(P57:Q57)/SUM(P56:Q57)</f>
        <v>179.55244831868319</v>
      </c>
      <c r="AB57" s="71">
        <f>SUM(P57:Q57)*SUM(Q56:Q57)/SUM(P56:Q57)</f>
        <v>40901.447551681318</v>
      </c>
      <c r="AC57" s="48" t="s">
        <v>75</v>
      </c>
      <c r="AD57" s="17">
        <f>SUM(P56,S57)*SUM(S57,T57)/SUM(P56,S57,Q56,T57)</f>
        <v>179.5</v>
      </c>
      <c r="AE57" s="71">
        <f>SUM(Q56,T57)*SUM(S57,T57)/SUM(P56,S57,Q56,T57)</f>
        <v>40877.5</v>
      </c>
      <c r="AF57" s="48" t="s">
        <v>76</v>
      </c>
      <c r="AG57" s="17">
        <f>SUM(P56,V57)*SUM(V57,W57)/SUM(P56,V57,Q56,W57)</f>
        <v>180.48900851307408</v>
      </c>
      <c r="AH57" s="17">
        <f>SUM(Q56,W57)*SUM(V57,W57)/SUM(P56,V57,Q56,W57)</f>
        <v>40871.510991486924</v>
      </c>
    </row>
    <row r="58" spans="2:34">
      <c r="B58" s="103"/>
      <c r="C58" s="35" t="s">
        <v>75</v>
      </c>
      <c r="D58" s="55">
        <v>41049</v>
      </c>
      <c r="E58" s="57">
        <v>173</v>
      </c>
      <c r="F58" s="10">
        <f t="shared" si="1"/>
        <v>4.2144753830787593E-3</v>
      </c>
      <c r="G58" s="61">
        <f>IFERROR((F58-F56)/F56,"-")</f>
        <v>-2.7900473016490915E-2</v>
      </c>
      <c r="H58" s="65">
        <f>IFERROR(ROUNDUP(CHITEST(S56:T57,AD56:AE57),5),"-")</f>
        <v>0.87607999999999997</v>
      </c>
      <c r="I58" s="66">
        <v>685161392</v>
      </c>
      <c r="J58" s="9">
        <f t="shared" si="2"/>
        <v>16691.305318034545</v>
      </c>
      <c r="K58" s="54">
        <v>10987.5108533691</v>
      </c>
      <c r="L58" s="22">
        <f>IFERROR((J58-J56)/J56,"-")</f>
        <v>-6.1219250207086963E-3</v>
      </c>
      <c r="M58" s="11">
        <f>IFERROR(ROUNDUP(TDIST(ABS(J56-J58) / SQRT((K56^2) /D56 + (K58^2)/D58), D56+D58 -2,2),5),"-")</f>
        <v>0.22893000000000002</v>
      </c>
      <c r="O58" s="42"/>
      <c r="P58" s="43"/>
      <c r="Q58" s="43"/>
      <c r="R58" s="1"/>
      <c r="S58" s="1"/>
      <c r="T58" s="1"/>
      <c r="U58" s="1"/>
      <c r="V58" s="1"/>
      <c r="W58" s="1"/>
      <c r="X58" s="1"/>
      <c r="Y58" s="1"/>
      <c r="Z58" s="42"/>
      <c r="AA58" s="69"/>
      <c r="AB58" s="70"/>
      <c r="AC58" s="1"/>
      <c r="AD58" s="1"/>
      <c r="AE58" s="1"/>
      <c r="AF58" s="1"/>
      <c r="AG58" s="1"/>
      <c r="AH58" s="1"/>
    </row>
    <row r="59" spans="2:34">
      <c r="B59" s="103"/>
      <c r="C59" s="35" t="s">
        <v>76</v>
      </c>
      <c r="D59" s="55">
        <v>41052</v>
      </c>
      <c r="E59" s="57">
        <v>183</v>
      </c>
      <c r="F59" s="10">
        <f t="shared" si="1"/>
        <v>4.4577608886290556E-3</v>
      </c>
      <c r="G59" s="20">
        <f>IFERROR((F59-F56)/F56,"-")</f>
        <v>2.8215105642938939E-2</v>
      </c>
      <c r="H59" s="65">
        <f>IFERROR(ROUNDUP(CHITEST(V56:W57,AG56:AH57),5),"-")</f>
        <v>0.82869999999999999</v>
      </c>
      <c r="I59" s="66">
        <v>690026380</v>
      </c>
      <c r="J59" s="9">
        <f t="shared" si="2"/>
        <v>16808.593491181917</v>
      </c>
      <c r="K59" s="54">
        <v>11354</v>
      </c>
      <c r="L59" s="21">
        <f>IFERROR((J59-J56)/J56,"-")</f>
        <v>8.6195919472150295E-4</v>
      </c>
      <c r="M59" s="11">
        <f>IFERROR(ROUNDUP(TDIST(ABS(J56-J59) / SQRT((K56^2) /D56 + (K59^2)/D59), D56+D59 -2,2),5),"-")</f>
        <v>0.86726999999999999</v>
      </c>
      <c r="O59" s="36" t="s">
        <v>44</v>
      </c>
      <c r="P59" s="18" t="s">
        <v>46</v>
      </c>
      <c r="Q59" s="46" t="s">
        <v>47</v>
      </c>
      <c r="R59" s="36" t="s">
        <v>44</v>
      </c>
      <c r="S59" s="18" t="s">
        <v>46</v>
      </c>
      <c r="T59" s="46" t="s">
        <v>47</v>
      </c>
      <c r="U59" s="36" t="s">
        <v>44</v>
      </c>
      <c r="V59" s="18" t="s">
        <v>46</v>
      </c>
      <c r="W59" s="18" t="s">
        <v>47</v>
      </c>
      <c r="X59" s="1"/>
      <c r="Y59" s="1"/>
      <c r="Z59" s="18" t="s">
        <v>45</v>
      </c>
      <c r="AA59" s="18" t="s">
        <v>46</v>
      </c>
      <c r="AB59" s="49" t="s">
        <v>47</v>
      </c>
      <c r="AC59" s="50" t="s">
        <v>45</v>
      </c>
      <c r="AD59" s="18" t="s">
        <v>46</v>
      </c>
      <c r="AE59" s="49" t="s">
        <v>47</v>
      </c>
      <c r="AF59" s="50" t="s">
        <v>45</v>
      </c>
      <c r="AG59" s="18" t="s">
        <v>46</v>
      </c>
      <c r="AH59" s="18" t="s">
        <v>47</v>
      </c>
    </row>
    <row r="60" spans="2:34">
      <c r="B60" s="103" t="s">
        <v>29</v>
      </c>
      <c r="C60" s="35" t="s">
        <v>33</v>
      </c>
      <c r="D60" s="55">
        <v>41057</v>
      </c>
      <c r="E60" s="57">
        <v>365</v>
      </c>
      <c r="F60" s="10">
        <f t="shared" si="1"/>
        <v>8.8900796453710695E-3</v>
      </c>
      <c r="G60" s="10" t="s">
        <v>43</v>
      </c>
      <c r="H60" s="64" t="s">
        <v>43</v>
      </c>
      <c r="I60" s="66">
        <v>932828957.62711668</v>
      </c>
      <c r="J60" s="9">
        <f t="shared" si="2"/>
        <v>22720.338983050799</v>
      </c>
      <c r="K60" s="54">
        <v>13537.2086697553</v>
      </c>
      <c r="L60" s="8" t="s">
        <v>43</v>
      </c>
      <c r="M60" s="8" t="s">
        <v>43</v>
      </c>
      <c r="O60" s="44" t="s">
        <v>33</v>
      </c>
      <c r="P60" s="16">
        <f>E60</f>
        <v>365</v>
      </c>
      <c r="Q60" s="52">
        <f>D60-E60</f>
        <v>40692</v>
      </c>
      <c r="R60" s="51" t="s">
        <v>33</v>
      </c>
      <c r="S60" s="16">
        <f>P60</f>
        <v>365</v>
      </c>
      <c r="T60" s="52">
        <f>Q60</f>
        <v>40692</v>
      </c>
      <c r="U60" s="51" t="s">
        <v>33</v>
      </c>
      <c r="V60" s="16">
        <f>S60</f>
        <v>365</v>
      </c>
      <c r="W60" s="16">
        <f>Q60</f>
        <v>40692</v>
      </c>
      <c r="X60" s="1"/>
      <c r="Y60" s="1"/>
      <c r="Z60" s="44" t="s">
        <v>33</v>
      </c>
      <c r="AA60" s="17">
        <f>SUM(P60:Q60)*SUM(P60:P61) / SUM(P60:Q61)</f>
        <v>361.39437288465751</v>
      </c>
      <c r="AB60" s="71">
        <f>SUM(P60:Q60)*SUM(Q60:Q61)/SUM(P60:Q61)</f>
        <v>40695.605627115343</v>
      </c>
      <c r="AC60" s="72" t="str">
        <f t="shared" ref="AC60:AH60" si="8">Z60</f>
        <v>A</v>
      </c>
      <c r="AD60" s="17">
        <f t="shared" si="8"/>
        <v>361.39437288465751</v>
      </c>
      <c r="AE60" s="71">
        <f t="shared" si="8"/>
        <v>40695.605627115343</v>
      </c>
      <c r="AF60" s="72" t="str">
        <f t="shared" si="8"/>
        <v>A</v>
      </c>
      <c r="AG60" s="17">
        <f t="shared" si="8"/>
        <v>361.39437288465751</v>
      </c>
      <c r="AH60" s="17">
        <f t="shared" si="8"/>
        <v>40695.605627115343</v>
      </c>
    </row>
    <row r="61" spans="2:34">
      <c r="B61" s="103"/>
      <c r="C61" s="35" t="s">
        <v>34</v>
      </c>
      <c r="D61" s="55">
        <v>41081</v>
      </c>
      <c r="E61" s="59">
        <v>358</v>
      </c>
      <c r="F61" s="10">
        <f t="shared" si="1"/>
        <v>8.7144908838635866E-3</v>
      </c>
      <c r="G61" s="61">
        <f>IFERROR((F61-F60)/F60,"-")</f>
        <v>-1.9751089811541712E-2</v>
      </c>
      <c r="H61" s="65">
        <f>IFERROR(ROUNDUP(CHITEST(P60:Q61,AA60:AB61),5),"-")</f>
        <v>0.78764000000000001</v>
      </c>
      <c r="I61" s="66">
        <v>925513849</v>
      </c>
      <c r="J61" s="9">
        <f t="shared" si="2"/>
        <v>22529</v>
      </c>
      <c r="K61" s="54">
        <v>11091</v>
      </c>
      <c r="L61" s="22">
        <f>IFERROR((J61-J60)/J60,"-")</f>
        <v>-8.4214845206990966E-3</v>
      </c>
      <c r="M61" s="62">
        <f>IFERROR(ROUNDUP(TDIST(ABS(J60-J61) / SQRT((K60^2) /D60 + (K61^2)/D61), D60+D61 -2,2),5),"-")</f>
        <v>2.6720000000000001E-2</v>
      </c>
      <c r="O61" s="44" t="s">
        <v>34</v>
      </c>
      <c r="P61" s="16">
        <f>E61</f>
        <v>358</v>
      </c>
      <c r="Q61" s="52">
        <f>D61-E61</f>
        <v>40723</v>
      </c>
      <c r="R61" s="51" t="s">
        <v>75</v>
      </c>
      <c r="S61" s="16">
        <f>P61</f>
        <v>358</v>
      </c>
      <c r="T61" s="52">
        <f>D62-E62</f>
        <v>40678</v>
      </c>
      <c r="U61" s="51" t="s">
        <v>76</v>
      </c>
      <c r="V61" s="16">
        <f>E63</f>
        <v>349</v>
      </c>
      <c r="W61" s="16">
        <f>D63-E63</f>
        <v>40703</v>
      </c>
      <c r="X61" s="1"/>
      <c r="Y61" s="1"/>
      <c r="Z61" s="44" t="s">
        <v>34</v>
      </c>
      <c r="AA61" s="17">
        <f>SUM(P60:P61)*SUM(P61:Q61)/SUM(P60:Q61)</f>
        <v>361.60562711534249</v>
      </c>
      <c r="AB61" s="71">
        <f>SUM(P61:Q61)*SUM(Q60:Q61)/SUM(P60:Q61)</f>
        <v>40719.394372884657</v>
      </c>
      <c r="AC61" s="48" t="s">
        <v>75</v>
      </c>
      <c r="AD61" s="17">
        <f>SUM(P60,S61)*SUM(S61,T61)/SUM(P60,S61,Q60,T61)</f>
        <v>361.40752561119706</v>
      </c>
      <c r="AE61" s="71">
        <f>SUM(Q60,T61)*SUM(S61,T61)/SUM(P60,S61,Q60,T61)</f>
        <v>40674.592474388803</v>
      </c>
      <c r="AF61" s="48" t="s">
        <v>76</v>
      </c>
      <c r="AG61" s="17">
        <f>SUM(P60,V61)*SUM(V61,W61)/SUM(P60,V61,Q60,W61)</f>
        <v>356.97826060480583</v>
      </c>
      <c r="AH61" s="17">
        <f>SUM(Q60,W61)*SUM(V61,W61)/SUM(P60,V61,Q60,W61)</f>
        <v>40695.021739395197</v>
      </c>
    </row>
    <row r="62" spans="2:34">
      <c r="B62" s="103"/>
      <c r="C62" s="35" t="s">
        <v>75</v>
      </c>
      <c r="D62" s="55">
        <v>41049</v>
      </c>
      <c r="E62" s="57">
        <v>371</v>
      </c>
      <c r="F62" s="10">
        <f t="shared" si="1"/>
        <v>9.0379790007064729E-3</v>
      </c>
      <c r="G62" s="20">
        <f>IFERROR((F62-F60)/F60,"-")</f>
        <v>1.6636448854810023E-2</v>
      </c>
      <c r="H62" s="65">
        <f>IFERROR(ROUNDUP(CHITEST(S60:T61,AD60:AE61),5),"-")</f>
        <v>0.79323999999999995</v>
      </c>
      <c r="I62" s="66">
        <v>950954262.23908699</v>
      </c>
      <c r="J62" s="9">
        <f t="shared" si="2"/>
        <v>23166.319818730954</v>
      </c>
      <c r="K62" s="54">
        <v>12968.040044879899</v>
      </c>
      <c r="L62" s="21">
        <f>IFERROR((J62-J60)/J60,"-")</f>
        <v>1.9629145322737188E-2</v>
      </c>
      <c r="M62" s="62">
        <f>IFERROR(ROUNDUP(TDIST(ABS(J60-J62) / SQRT((K60^2) /D60 + (K62^2)/D62), D60+D62 -2,2),5),"-")</f>
        <v>1.0000000000000001E-5</v>
      </c>
      <c r="O62" s="42"/>
      <c r="P62" s="43"/>
      <c r="Q62" s="43"/>
      <c r="R62" s="1"/>
      <c r="S62" s="1"/>
      <c r="T62" s="1"/>
      <c r="U62" s="1"/>
      <c r="V62" s="1"/>
      <c r="W62" s="1"/>
      <c r="X62" s="1"/>
      <c r="Y62" s="1"/>
      <c r="Z62" s="42"/>
      <c r="AA62" s="69"/>
      <c r="AB62" s="70"/>
      <c r="AC62" s="1"/>
      <c r="AD62" s="1"/>
      <c r="AE62" s="1"/>
      <c r="AF62" s="1"/>
      <c r="AG62" s="1"/>
      <c r="AH62" s="1"/>
    </row>
    <row r="63" spans="2:34">
      <c r="B63" s="103"/>
      <c r="C63" s="35" t="s">
        <v>76</v>
      </c>
      <c r="D63" s="55">
        <v>41052</v>
      </c>
      <c r="E63" s="57">
        <v>349</v>
      </c>
      <c r="F63" s="10">
        <f t="shared" si="1"/>
        <v>8.5014128422488556E-3</v>
      </c>
      <c r="G63" s="61">
        <f>IFERROR((F63-F60)/F60,"-")</f>
        <v>-4.3719158728188316E-2</v>
      </c>
      <c r="H63" s="65">
        <f>IFERROR(ROUNDUP(CHITEST(V60:W61,AG60:AH61),5),"-")</f>
        <v>0.64198</v>
      </c>
      <c r="I63" s="66">
        <v>928442312</v>
      </c>
      <c r="J63" s="9">
        <f t="shared" si="2"/>
        <v>22616.250414108934</v>
      </c>
      <c r="K63" s="54">
        <v>12110</v>
      </c>
      <c r="L63" s="22">
        <f>IFERROR((J63-J60)/J60,"-")</f>
        <v>-4.581294716575925E-3</v>
      </c>
      <c r="M63" s="11">
        <f>IFERROR(ROUNDUP(TDIST(ABS(J60-J63) / SQRT((K60^2) /D60 + (K63^2)/D63), D60+D63 -2,2),5),"-")</f>
        <v>0.24559</v>
      </c>
      <c r="O63" s="36" t="s">
        <v>44</v>
      </c>
      <c r="P63" s="18" t="s">
        <v>46</v>
      </c>
      <c r="Q63" s="46" t="s">
        <v>47</v>
      </c>
      <c r="R63" s="36" t="s">
        <v>44</v>
      </c>
      <c r="S63" s="18" t="s">
        <v>46</v>
      </c>
      <c r="T63" s="46" t="s">
        <v>47</v>
      </c>
      <c r="U63" s="36" t="s">
        <v>44</v>
      </c>
      <c r="V63" s="18" t="s">
        <v>46</v>
      </c>
      <c r="W63" s="18" t="s">
        <v>47</v>
      </c>
      <c r="X63" s="1"/>
      <c r="Y63" s="1"/>
      <c r="Z63" s="18" t="s">
        <v>45</v>
      </c>
      <c r="AA63" s="18" t="s">
        <v>46</v>
      </c>
      <c r="AB63" s="49" t="s">
        <v>47</v>
      </c>
      <c r="AC63" s="50" t="s">
        <v>45</v>
      </c>
      <c r="AD63" s="18" t="s">
        <v>46</v>
      </c>
      <c r="AE63" s="49" t="s">
        <v>47</v>
      </c>
      <c r="AF63" s="50" t="s">
        <v>45</v>
      </c>
      <c r="AG63" s="18" t="s">
        <v>46</v>
      </c>
      <c r="AH63" s="18" t="s">
        <v>47</v>
      </c>
    </row>
    <row r="64" spans="2:34">
      <c r="B64" s="103" t="s">
        <v>27</v>
      </c>
      <c r="C64" s="35" t="s">
        <v>33</v>
      </c>
      <c r="D64" s="55">
        <v>41057</v>
      </c>
      <c r="E64" s="57">
        <v>495</v>
      </c>
      <c r="F64" s="10">
        <f t="shared" si="1"/>
        <v>1.2056409382078574E-2</v>
      </c>
      <c r="G64" s="10" t="s">
        <v>43</v>
      </c>
      <c r="H64" s="64" t="s">
        <v>43</v>
      </c>
      <c r="I64" s="66">
        <v>622697833.33333063</v>
      </c>
      <c r="J64" s="9">
        <f t="shared" si="2"/>
        <v>15166.666666666601</v>
      </c>
      <c r="K64" s="54">
        <v>12191.5734536948</v>
      </c>
      <c r="L64" s="8" t="s">
        <v>43</v>
      </c>
      <c r="M64" s="8" t="s">
        <v>43</v>
      </c>
      <c r="O64" s="44" t="s">
        <v>33</v>
      </c>
      <c r="P64" s="16">
        <f>E64</f>
        <v>495</v>
      </c>
      <c r="Q64" s="52">
        <f>D64-E64</f>
        <v>40562</v>
      </c>
      <c r="R64" s="51" t="s">
        <v>33</v>
      </c>
      <c r="S64" s="16">
        <f>P64</f>
        <v>495</v>
      </c>
      <c r="T64" s="52">
        <f>Q64</f>
        <v>40562</v>
      </c>
      <c r="U64" s="51" t="s">
        <v>33</v>
      </c>
      <c r="V64" s="16">
        <f>S64</f>
        <v>495</v>
      </c>
      <c r="W64" s="16">
        <f>Q64</f>
        <v>40562</v>
      </c>
      <c r="X64" s="1"/>
      <c r="Y64" s="1"/>
      <c r="Z64" s="44" t="s">
        <v>33</v>
      </c>
      <c r="AA64" s="17">
        <f>SUM(P64:Q64)*SUM(P64:P65) / SUM(P64:Q65)</f>
        <v>490.85653412549613</v>
      </c>
      <c r="AB64" s="71">
        <f>SUM(P64:Q64)*SUM(Q64:Q65)/SUM(P64:Q65)</f>
        <v>40566.143465874506</v>
      </c>
      <c r="AC64" s="72" t="str">
        <f t="shared" ref="AC64:AH64" si="9">Z64</f>
        <v>A</v>
      </c>
      <c r="AD64" s="17">
        <f t="shared" si="9"/>
        <v>490.85653412549613</v>
      </c>
      <c r="AE64" s="71">
        <f t="shared" si="9"/>
        <v>40566.143465874506</v>
      </c>
      <c r="AF64" s="72" t="str">
        <f t="shared" si="9"/>
        <v>A</v>
      </c>
      <c r="AG64" s="17">
        <f t="shared" si="9"/>
        <v>490.85653412549613</v>
      </c>
      <c r="AH64" s="17">
        <f t="shared" si="9"/>
        <v>40566.143465874506</v>
      </c>
    </row>
    <row r="65" spans="2:34">
      <c r="B65" s="103"/>
      <c r="C65" s="35" t="s">
        <v>34</v>
      </c>
      <c r="D65" s="55">
        <v>41081</v>
      </c>
      <c r="E65" s="59">
        <v>487</v>
      </c>
      <c r="F65" s="10">
        <f t="shared" si="1"/>
        <v>1.1854628660451304E-2</v>
      </c>
      <c r="G65" s="61">
        <f>IFERROR((F65-F64)/F64,"-")</f>
        <v>-1.6736386036062308E-2</v>
      </c>
      <c r="H65" s="65">
        <f>IFERROR(ROUNDUP(CHITEST(P64:Q65,AA64:AB65),5),"-")</f>
        <v>0.79020999999999997</v>
      </c>
      <c r="I65" s="66">
        <v>620395479</v>
      </c>
      <c r="J65" s="9">
        <f t="shared" si="2"/>
        <v>15101.761860714199</v>
      </c>
      <c r="K65" s="54">
        <v>13964</v>
      </c>
      <c r="L65" s="22">
        <f>IFERROR((J65-J64)/J64,"-")</f>
        <v>-4.2794377551033909E-3</v>
      </c>
      <c r="M65" s="11">
        <f>IFERROR(ROUNDUP(TDIST(ABS(J64-J65) / SQRT((K64^2) /D64 + (K65^2)/D65), D64+D65 -2,2),5),"-")</f>
        <v>0.47797000000000001</v>
      </c>
      <c r="O65" s="44" t="s">
        <v>34</v>
      </c>
      <c r="P65" s="16">
        <f>E65</f>
        <v>487</v>
      </c>
      <c r="Q65" s="52">
        <f>D65-E65</f>
        <v>40594</v>
      </c>
      <c r="R65" s="51" t="s">
        <v>75</v>
      </c>
      <c r="S65" s="16">
        <f>P65</f>
        <v>487</v>
      </c>
      <c r="T65" s="52">
        <f>D66-E66</f>
        <v>40550</v>
      </c>
      <c r="U65" s="51" t="s">
        <v>76</v>
      </c>
      <c r="V65" s="16">
        <f>E67</f>
        <v>488</v>
      </c>
      <c r="W65" s="16">
        <f>D67-E67</f>
        <v>40564</v>
      </c>
      <c r="X65" s="1"/>
      <c r="Y65" s="1"/>
      <c r="Z65" s="44" t="s">
        <v>34</v>
      </c>
      <c r="AA65" s="17">
        <f>SUM(P64:P65)*SUM(P65:Q65)/SUM(P64:Q65)</f>
        <v>491.14346587450387</v>
      </c>
      <c r="AB65" s="71">
        <f>SUM(P65:Q65)*SUM(Q64:Q65)/SUM(P64:Q65)</f>
        <v>40589.856534125494</v>
      </c>
      <c r="AC65" s="48" t="s">
        <v>75</v>
      </c>
      <c r="AD65" s="17">
        <f>SUM(P64,S65)*SUM(S65,T65)/SUM(P64,S65,Q64,T65)</f>
        <v>490.88038102662802</v>
      </c>
      <c r="AE65" s="71">
        <f>SUM(Q64,T65)*SUM(S65,T65)/SUM(P64,S65,Q64,T65)</f>
        <v>40546.119618973375</v>
      </c>
      <c r="AF65" s="48" t="s">
        <v>76</v>
      </c>
      <c r="AG65" s="17">
        <f>SUM(P64,V65)*SUM(V65,W65)/SUM(P64,V65,Q64,W65)</f>
        <v>491.47007027244274</v>
      </c>
      <c r="AH65" s="17">
        <f>SUM(Q64,W65)*SUM(V65,W65)/SUM(P64,V65,Q64,W65)</f>
        <v>40560.529929727556</v>
      </c>
    </row>
    <row r="66" spans="2:34">
      <c r="B66" s="103"/>
      <c r="C66" s="35" t="s">
        <v>75</v>
      </c>
      <c r="D66" s="55">
        <v>41049</v>
      </c>
      <c r="E66" s="57">
        <v>499</v>
      </c>
      <c r="F66" s="10">
        <f t="shared" si="1"/>
        <v>1.2156203561597115E-2</v>
      </c>
      <c r="G66" s="20">
        <f>IFERROR((F66-F64)/F64,"-")</f>
        <v>8.2772719767529989E-3</v>
      </c>
      <c r="H66" s="65">
        <f>IFERROR(ROUNDUP(CHITEST(S64:T65,AD64:AE65),5),"-")</f>
        <v>0.79658999999999991</v>
      </c>
      <c r="I66" s="66">
        <v>624387821.97221994</v>
      </c>
      <c r="J66" s="9">
        <f t="shared" si="2"/>
        <v>15210.7925155843</v>
      </c>
      <c r="K66" s="54">
        <v>12677.866132319101</v>
      </c>
      <c r="L66" s="21">
        <f>IFERROR((J66-J64)/J64,"-")</f>
        <v>2.9093966319362658E-3</v>
      </c>
      <c r="M66" s="11">
        <f>IFERROR(ROUNDUP(TDIST(ABS(J64-J66) / SQRT((K64^2) /D64 + (K66^2)/D66), D64+D66 -2,2),5),"-")</f>
        <v>0.61124000000000001</v>
      </c>
      <c r="O66" s="42"/>
      <c r="P66" s="43"/>
      <c r="Q66" s="43"/>
      <c r="R66" s="1"/>
      <c r="S66" s="1"/>
      <c r="T66" s="1"/>
      <c r="U66" s="1"/>
      <c r="V66" s="1"/>
      <c r="W66" s="1"/>
      <c r="X66" s="1"/>
      <c r="Y66" s="1"/>
      <c r="Z66" s="42"/>
      <c r="AA66" s="69"/>
      <c r="AB66" s="70"/>
      <c r="AC66" s="1"/>
      <c r="AD66" s="1"/>
      <c r="AE66" s="1"/>
      <c r="AF66" s="1"/>
      <c r="AG66" s="1"/>
      <c r="AH66" s="1"/>
    </row>
    <row r="67" spans="2:34">
      <c r="B67" s="103"/>
      <c r="C67" s="35" t="s">
        <v>76</v>
      </c>
      <c r="D67" s="55">
        <v>41052</v>
      </c>
      <c r="E67" s="57">
        <v>488</v>
      </c>
      <c r="F67" s="10">
        <f t="shared" si="1"/>
        <v>1.1887362369677482E-2</v>
      </c>
      <c r="G67" s="61">
        <f>IFERROR((F67-F64)/F64,"-")</f>
        <v>-1.4021339774043755E-2</v>
      </c>
      <c r="H67" s="65">
        <f>IFERROR(ROUNDUP(CHITEST(V64:W65,AG64:AH65),5),"-")</f>
        <v>0.80618999999999996</v>
      </c>
      <c r="I67" s="66">
        <v>619790948</v>
      </c>
      <c r="J67" s="9">
        <f t="shared" si="2"/>
        <v>15097.704082626913</v>
      </c>
      <c r="K67" s="54">
        <v>13231</v>
      </c>
      <c r="L67" s="22">
        <f>IFERROR((J67-J64)/J64,"-")</f>
        <v>-4.5469835630563386E-3</v>
      </c>
      <c r="M67" s="11">
        <f>IFERROR(ROUNDUP(TDIST(ABS(J64-J67) / SQRT((K64^2) /D64 + (K67^2)/D67), D64+D67 -2,2),5),"-")</f>
        <v>0.43737000000000004</v>
      </c>
      <c r="O67" s="36" t="s">
        <v>44</v>
      </c>
      <c r="P67" s="18" t="s">
        <v>46</v>
      </c>
      <c r="Q67" s="46" t="s">
        <v>47</v>
      </c>
      <c r="R67" s="36" t="s">
        <v>44</v>
      </c>
      <c r="S67" s="18" t="s">
        <v>46</v>
      </c>
      <c r="T67" s="46" t="s">
        <v>47</v>
      </c>
      <c r="U67" s="36" t="s">
        <v>44</v>
      </c>
      <c r="V67" s="18" t="s">
        <v>46</v>
      </c>
      <c r="W67" s="18" t="s">
        <v>47</v>
      </c>
      <c r="X67" s="1"/>
      <c r="Y67" s="1"/>
      <c r="Z67" s="18" t="s">
        <v>45</v>
      </c>
      <c r="AA67" s="18" t="s">
        <v>46</v>
      </c>
      <c r="AB67" s="49" t="s">
        <v>47</v>
      </c>
      <c r="AC67" s="50" t="s">
        <v>45</v>
      </c>
      <c r="AD67" s="18" t="s">
        <v>46</v>
      </c>
      <c r="AE67" s="49" t="s">
        <v>47</v>
      </c>
      <c r="AF67" s="50" t="s">
        <v>45</v>
      </c>
      <c r="AG67" s="18" t="s">
        <v>46</v>
      </c>
      <c r="AH67" s="18" t="s">
        <v>47</v>
      </c>
    </row>
    <row r="68" spans="2:34">
      <c r="B68" s="103" t="s">
        <v>25</v>
      </c>
      <c r="C68" s="35" t="s">
        <v>33</v>
      </c>
      <c r="D68" s="55">
        <v>41057</v>
      </c>
      <c r="E68" s="57">
        <v>599</v>
      </c>
      <c r="F68" s="10">
        <f t="shared" si="1"/>
        <v>1.4589473171444578E-2</v>
      </c>
      <c r="G68" s="10" t="s">
        <v>43</v>
      </c>
      <c r="H68" s="64" t="s">
        <v>43</v>
      </c>
      <c r="I68" s="66">
        <v>1128070452.298351</v>
      </c>
      <c r="J68" s="9">
        <f t="shared" si="2"/>
        <v>27475.7155247181</v>
      </c>
      <c r="K68" s="54">
        <v>12627.4000755897</v>
      </c>
      <c r="L68" s="8" t="s">
        <v>43</v>
      </c>
      <c r="M68" s="8" t="s">
        <v>43</v>
      </c>
      <c r="O68" s="44" t="s">
        <v>33</v>
      </c>
      <c r="P68" s="16">
        <f>E68</f>
        <v>599</v>
      </c>
      <c r="Q68" s="52">
        <f>D68-E68</f>
        <v>40458</v>
      </c>
      <c r="R68" s="51" t="s">
        <v>33</v>
      </c>
      <c r="S68" s="16">
        <f>P68</f>
        <v>599</v>
      </c>
      <c r="T68" s="52">
        <f>Q68</f>
        <v>40458</v>
      </c>
      <c r="U68" s="51" t="s">
        <v>33</v>
      </c>
      <c r="V68" s="16">
        <f>S68</f>
        <v>599</v>
      </c>
      <c r="W68" s="16">
        <f>Q68</f>
        <v>40458</v>
      </c>
      <c r="X68" s="1"/>
      <c r="Y68" s="1"/>
      <c r="Z68" s="44" t="s">
        <v>33</v>
      </c>
      <c r="AA68" s="17">
        <f>SUM(P68:Q68)*SUM(P68:P69) / SUM(P68:Q69)</f>
        <v>592.32687671966687</v>
      </c>
      <c r="AB68" s="71">
        <f>SUM(P68:Q68)*SUM(Q68:Q69)/SUM(P68:Q69)</f>
        <v>40464.673123280336</v>
      </c>
      <c r="AC68" s="72" t="str">
        <f t="shared" ref="AC68:AH68" si="10">Z68</f>
        <v>A</v>
      </c>
      <c r="AD68" s="17">
        <f t="shared" si="10"/>
        <v>592.32687671966687</v>
      </c>
      <c r="AE68" s="71">
        <f t="shared" si="10"/>
        <v>40464.673123280336</v>
      </c>
      <c r="AF68" s="72" t="str">
        <f t="shared" si="10"/>
        <v>A</v>
      </c>
      <c r="AG68" s="17">
        <f t="shared" si="10"/>
        <v>592.32687671966687</v>
      </c>
      <c r="AH68" s="17">
        <f t="shared" si="10"/>
        <v>40464.673123280336</v>
      </c>
    </row>
    <row r="69" spans="2:34">
      <c r="B69" s="103"/>
      <c r="C69" s="35" t="s">
        <v>34</v>
      </c>
      <c r="D69" s="55">
        <v>41081</v>
      </c>
      <c r="E69" s="59">
        <v>586</v>
      </c>
      <c r="F69" s="10">
        <f t="shared" si="1"/>
        <v>1.4264501837832575E-2</v>
      </c>
      <c r="G69" s="61">
        <f>IFERROR((F69-F68)/F68,"-")</f>
        <v>-2.2274370691332226E-2</v>
      </c>
      <c r="H69" s="65">
        <f>IFERROR(ROUNDUP(CHITEST(P68:Q69,AA68:AB69),5),"-")</f>
        <v>0.69614999999999994</v>
      </c>
      <c r="I69" s="66">
        <v>1125459349</v>
      </c>
      <c r="J69" s="9">
        <f t="shared" si="2"/>
        <v>27396.104014021079</v>
      </c>
      <c r="K69" s="54">
        <v>12134</v>
      </c>
      <c r="L69" s="22">
        <f>IFERROR((J69-J68)/J68,"-")</f>
        <v>-2.897522746055503E-3</v>
      </c>
      <c r="M69" s="11">
        <f>IFERROR(ROUNDUP(TDIST(ABS(J68-J69) / SQRT((K68^2) /D68 + (K69^2)/D69), D68+D69 -2,2),5),"-")</f>
        <v>0.35692000000000002</v>
      </c>
      <c r="O69" s="44" t="s">
        <v>34</v>
      </c>
      <c r="P69" s="16">
        <f>E69</f>
        <v>586</v>
      </c>
      <c r="Q69" s="52">
        <f>D69-E69</f>
        <v>40495</v>
      </c>
      <c r="R69" s="51" t="s">
        <v>75</v>
      </c>
      <c r="S69" s="16">
        <f>P69</f>
        <v>586</v>
      </c>
      <c r="T69" s="52">
        <f>D70-E70</f>
        <v>40436</v>
      </c>
      <c r="U69" s="51" t="s">
        <v>76</v>
      </c>
      <c r="V69" s="16">
        <f>E71</f>
        <v>592</v>
      </c>
      <c r="W69" s="16">
        <f>D71-E71</f>
        <v>40460</v>
      </c>
      <c r="X69" s="1"/>
      <c r="Y69" s="1"/>
      <c r="Z69" s="44" t="s">
        <v>34</v>
      </c>
      <c r="AA69" s="17">
        <f>SUM(P68:P69)*SUM(P69:Q69)/SUM(P68:Q69)</f>
        <v>592.67312328033313</v>
      </c>
      <c r="AB69" s="71">
        <f>SUM(P69:Q69)*SUM(Q68:Q69)/SUM(P68:Q69)</f>
        <v>40488.326876719664</v>
      </c>
      <c r="AC69" s="48" t="s">
        <v>75</v>
      </c>
      <c r="AD69" s="17">
        <f>SUM(P68,S69)*SUM(S69,T69)/SUM(P68,S69,Q68,T69)</f>
        <v>592.24734706806862</v>
      </c>
      <c r="AE69" s="71">
        <f>SUM(Q68,T69)*SUM(S69,T69)/SUM(P68,S69,Q68,T69)</f>
        <v>40429.752652931929</v>
      </c>
      <c r="AF69" s="48" t="s">
        <v>76</v>
      </c>
      <c r="AG69" s="17">
        <f>SUM(P68,V69)*SUM(V69,W69)/SUM(P68,V69,Q68,W69)</f>
        <v>595.46373722734415</v>
      </c>
      <c r="AH69" s="17">
        <f>SUM(Q68,W69)*SUM(V69,W69)/SUM(P68,V69,Q68,W69)</f>
        <v>40456.536262772657</v>
      </c>
    </row>
    <row r="70" spans="2:34">
      <c r="B70" s="103"/>
      <c r="C70" s="35" t="s">
        <v>75</v>
      </c>
      <c r="D70" s="55">
        <v>41049</v>
      </c>
      <c r="E70" s="57">
        <v>613</v>
      </c>
      <c r="F70" s="10">
        <f t="shared" si="1"/>
        <v>1.4933372311140345E-2</v>
      </c>
      <c r="G70" s="20">
        <f>IFERROR((F70-F68)/F68,"-")</f>
        <v>2.3571731182786489E-2</v>
      </c>
      <c r="H70" s="65">
        <f>IFERROR(ROUNDUP(CHITEST(S68:T69,AD68:AE69),5),"-")</f>
        <v>0.70517999999999992</v>
      </c>
      <c r="I70" s="66">
        <v>1130936363</v>
      </c>
      <c r="J70" s="9">
        <f t="shared" si="2"/>
        <v>27550.887061804184</v>
      </c>
      <c r="K70" s="54">
        <v>14802.1991836997</v>
      </c>
      <c r="L70" s="21">
        <f>IFERROR((J70-J68)/J68,"-")</f>
        <v>2.7359264590746304E-3</v>
      </c>
      <c r="M70" s="11">
        <f>IFERROR(ROUNDUP(TDIST(ABS(J68-J70) / SQRT((K68^2) /D68 + (K70^2)/D70), D68+D70 -2,2),5),"-")</f>
        <v>0.43374000000000001</v>
      </c>
      <c r="O70" s="42"/>
      <c r="P70" s="43"/>
      <c r="Q70" s="43"/>
      <c r="R70" s="1"/>
      <c r="S70" s="1"/>
      <c r="T70" s="1"/>
      <c r="U70" s="1"/>
      <c r="V70" s="1"/>
      <c r="W70" s="1"/>
      <c r="X70" s="1"/>
      <c r="Y70" s="1"/>
      <c r="Z70" s="42"/>
      <c r="AA70" s="68"/>
      <c r="AB70" s="68"/>
      <c r="AC70" s="1"/>
      <c r="AD70" s="1"/>
      <c r="AE70" s="1"/>
      <c r="AF70" s="1"/>
      <c r="AG70" s="1"/>
      <c r="AH70" s="1"/>
    </row>
    <row r="71" spans="2:34">
      <c r="B71" s="103"/>
      <c r="C71" s="35" t="s">
        <v>76</v>
      </c>
      <c r="D71" s="55">
        <v>41052</v>
      </c>
      <c r="E71" s="57">
        <v>592</v>
      </c>
      <c r="F71" s="10">
        <f t="shared" si="1"/>
        <v>1.4420734677969404E-2</v>
      </c>
      <c r="G71" s="61">
        <f>IFERROR((F71-F68)/F68,"-")</f>
        <v>-1.1565770161285826E-2</v>
      </c>
      <c r="H71" s="65">
        <f>IFERROR(ROUNDUP(CHITEST(V68:W69,AG68:AH69),5),"-")</f>
        <v>0.75579999999999992</v>
      </c>
      <c r="I71" s="66">
        <v>1124120576</v>
      </c>
      <c r="J71" s="9">
        <f t="shared" si="2"/>
        <v>27382.84556172659</v>
      </c>
      <c r="K71" s="54">
        <v>12342</v>
      </c>
      <c r="L71" s="22">
        <f>IFERROR((J71-J68)/J68,"-")</f>
        <v>-3.3800744118187187E-3</v>
      </c>
      <c r="M71" s="11">
        <f>IFERROR(ROUNDUP(TDIST(ABS(J68-J71) / SQRT((K68^2) /D68 + (K71^2)/D71), D68+D71 -2,2),5),"-")</f>
        <v>0.28656999999999999</v>
      </c>
      <c r="O71" s="36" t="s">
        <v>44</v>
      </c>
      <c r="P71" s="18" t="s">
        <v>46</v>
      </c>
      <c r="Q71" s="46" t="s">
        <v>47</v>
      </c>
      <c r="R71" s="36" t="s">
        <v>44</v>
      </c>
      <c r="S71" s="18" t="s">
        <v>46</v>
      </c>
      <c r="T71" s="46" t="s">
        <v>47</v>
      </c>
      <c r="U71" s="36" t="s">
        <v>44</v>
      </c>
      <c r="V71" s="18" t="s">
        <v>46</v>
      </c>
      <c r="W71" s="18" t="s">
        <v>47</v>
      </c>
      <c r="X71" s="1"/>
      <c r="Y71" s="1"/>
      <c r="Z71" s="18" t="s">
        <v>45</v>
      </c>
      <c r="AA71" s="18" t="s">
        <v>46</v>
      </c>
      <c r="AB71" s="49" t="s">
        <v>47</v>
      </c>
      <c r="AC71" s="50" t="s">
        <v>45</v>
      </c>
      <c r="AD71" s="18" t="s">
        <v>46</v>
      </c>
      <c r="AE71" s="49" t="s">
        <v>47</v>
      </c>
      <c r="AF71" s="50" t="s">
        <v>45</v>
      </c>
      <c r="AG71" s="18" t="s">
        <v>46</v>
      </c>
      <c r="AH71" s="18" t="s">
        <v>47</v>
      </c>
    </row>
    <row r="72" spans="2:34">
      <c r="B72" s="103" t="s">
        <v>32</v>
      </c>
      <c r="C72" s="35" t="s">
        <v>33</v>
      </c>
      <c r="D72" s="55">
        <v>41057</v>
      </c>
      <c r="E72" s="57">
        <v>174</v>
      </c>
      <c r="F72" s="10">
        <f t="shared" si="1"/>
        <v>4.2380105706700437E-3</v>
      </c>
      <c r="G72" s="10" t="s">
        <v>43</v>
      </c>
      <c r="H72" s="64" t="s">
        <v>43</v>
      </c>
      <c r="I72" s="66">
        <v>643806234.46327364</v>
      </c>
      <c r="J72" s="9">
        <f t="shared" si="2"/>
        <v>15680.790960451899</v>
      </c>
      <c r="K72" s="54">
        <v>14477.826102851001</v>
      </c>
      <c r="L72" s="8" t="s">
        <v>43</v>
      </c>
      <c r="M72" s="8" t="s">
        <v>43</v>
      </c>
      <c r="O72" s="44" t="s">
        <v>33</v>
      </c>
      <c r="P72" s="16">
        <f>E72</f>
        <v>174</v>
      </c>
      <c r="Q72" s="52">
        <f>D72-E72</f>
        <v>40883</v>
      </c>
      <c r="R72" s="51" t="s">
        <v>33</v>
      </c>
      <c r="S72" s="16">
        <f>P72</f>
        <v>174</v>
      </c>
      <c r="T72" s="52">
        <f>Q72</f>
        <v>40883</v>
      </c>
      <c r="U72" s="51" t="s">
        <v>33</v>
      </c>
      <c r="V72" s="16">
        <f>S72</f>
        <v>174</v>
      </c>
      <c r="W72" s="16">
        <f>Q72</f>
        <v>40883</v>
      </c>
      <c r="X72" s="1"/>
      <c r="Y72" s="1"/>
      <c r="Z72" s="44" t="s">
        <v>33</v>
      </c>
      <c r="AA72" s="17">
        <f>SUM(P72:Q72)*SUM(P72:P73) / SUM(P72:Q73)</f>
        <v>170.95003530643552</v>
      </c>
      <c r="AB72" s="71">
        <f>SUM(P72:Q72)*SUM(Q72:Q73)/SUM(P72:Q73)</f>
        <v>40886.049964693564</v>
      </c>
      <c r="AC72" s="72" t="str">
        <f t="shared" ref="AC72:AH72" si="11">Z72</f>
        <v>A</v>
      </c>
      <c r="AD72" s="17">
        <f t="shared" si="11"/>
        <v>170.95003530643552</v>
      </c>
      <c r="AE72" s="71">
        <f t="shared" si="11"/>
        <v>40886.049964693564</v>
      </c>
      <c r="AF72" s="72" t="str">
        <f t="shared" si="11"/>
        <v>A</v>
      </c>
      <c r="AG72" s="17">
        <f t="shared" si="11"/>
        <v>170.95003530643552</v>
      </c>
      <c r="AH72" s="17">
        <f t="shared" si="11"/>
        <v>40886.049964693564</v>
      </c>
    </row>
    <row r="73" spans="2:34">
      <c r="B73" s="103"/>
      <c r="C73" s="35" t="s">
        <v>34</v>
      </c>
      <c r="D73" s="55">
        <v>41081</v>
      </c>
      <c r="E73" s="59">
        <v>168</v>
      </c>
      <c r="F73" s="10">
        <f t="shared" si="1"/>
        <v>4.0894817555560967E-3</v>
      </c>
      <c r="G73" s="61">
        <f>IFERROR((F73-F72)/F72,"-")</f>
        <v>-3.5046825069731745E-2</v>
      </c>
      <c r="H73" s="65">
        <f>IFERROR(ROUNDUP(CHITEST(P72:Q73,AA72:AB73),5),"-")</f>
        <v>0.74099999999999999</v>
      </c>
      <c r="I73" s="66">
        <v>642096030</v>
      </c>
      <c r="J73" s="9">
        <f t="shared" si="2"/>
        <v>15630</v>
      </c>
      <c r="K73" s="54">
        <v>13499</v>
      </c>
      <c r="L73" s="22">
        <f>IFERROR((J73-J72)/J72,"-")</f>
        <v>-3.2390560259362936E-3</v>
      </c>
      <c r="M73" s="11">
        <f>IFERROR(ROUNDUP(TDIST(ABS(J72-J73) / SQRT((K72^2) /D72 + (K73^2)/D73), D72+D73 -2,2),5),"-")</f>
        <v>0.60307999999999995</v>
      </c>
      <c r="O73" s="44" t="s">
        <v>34</v>
      </c>
      <c r="P73" s="16">
        <f>E73</f>
        <v>168</v>
      </c>
      <c r="Q73" s="52">
        <f>D73-E73</f>
        <v>40913</v>
      </c>
      <c r="R73" s="51" t="s">
        <v>75</v>
      </c>
      <c r="S73" s="16">
        <f>P73</f>
        <v>168</v>
      </c>
      <c r="T73" s="52">
        <f>D74-E74</f>
        <v>40871</v>
      </c>
      <c r="U73" s="51" t="s">
        <v>76</v>
      </c>
      <c r="V73" s="16">
        <f>E75</f>
        <v>171</v>
      </c>
      <c r="W73" s="16">
        <f>D75-E75</f>
        <v>40881</v>
      </c>
      <c r="X73" s="1"/>
      <c r="Y73" s="1"/>
      <c r="Z73" s="44" t="s">
        <v>34</v>
      </c>
      <c r="AA73" s="17">
        <f>SUM(P72:P73)*SUM(P73:Q73)/SUM(P72:Q73)</f>
        <v>171.04996469356448</v>
      </c>
      <c r="AB73" s="71">
        <f>SUM(P73:Q73)*SUM(Q72:Q73)/SUM(P72:Q73)</f>
        <v>40909.950035306436</v>
      </c>
      <c r="AC73" s="48" t="s">
        <v>75</v>
      </c>
      <c r="AD73" s="17">
        <f>SUM(P72,S73)*SUM(S73,T73)/SUM(P72,S73,Q72,T73)</f>
        <v>170.96250730851685</v>
      </c>
      <c r="AE73" s="71">
        <f>SUM(Q72,T73)*SUM(S73,T73)/SUM(P72,S73,Q72,T73)</f>
        <v>40868.037492691481</v>
      </c>
      <c r="AF73" s="48" t="s">
        <v>76</v>
      </c>
      <c r="AG73" s="17">
        <f>SUM(P72,V73)*SUM(V73,W73)/SUM(P72,V73,Q72,W73)</f>
        <v>172.48949567038937</v>
      </c>
      <c r="AH73" s="17">
        <f>SUM(Q72,W73)*SUM(V73,W73)/SUM(P72,V73,Q72,W73)</f>
        <v>40879.510504329613</v>
      </c>
    </row>
    <row r="74" spans="2:34">
      <c r="B74" s="103"/>
      <c r="C74" s="35" t="s">
        <v>75</v>
      </c>
      <c r="D74" s="55">
        <v>41049</v>
      </c>
      <c r="E74" s="57">
        <v>178</v>
      </c>
      <c r="F74" s="10">
        <f t="shared" si="1"/>
        <v>4.3362810299885507E-3</v>
      </c>
      <c r="G74" s="20">
        <f>IFERROR((F74-F72)/F72,"-")</f>
        <v>2.3187874989884717E-2</v>
      </c>
      <c r="H74" s="65">
        <f>IFERROR(ROUNDUP(CHITEST(S72:T73,AD72:AE73),5),"-")</f>
        <v>0.74452999999999991</v>
      </c>
      <c r="I74" s="66">
        <v>647996064</v>
      </c>
      <c r="J74" s="9">
        <f t="shared" si="2"/>
        <v>15785.915954103632</v>
      </c>
      <c r="K74" s="54">
        <v>13331.341549929601</v>
      </c>
      <c r="L74" s="21">
        <f>IFERROR((J74-J72)/J72,"-")</f>
        <v>6.7040619262679641E-3</v>
      </c>
      <c r="M74" s="11">
        <f>IFERROR(ROUNDUP(TDIST(ABS(J72-J74) / SQRT((K72^2) /D72 + (K74^2)/D74), D72+D74 -2,2),5),"-")</f>
        <v>0.27914</v>
      </c>
      <c r="O74" s="42"/>
      <c r="P74" s="43"/>
      <c r="Q74" s="43"/>
      <c r="R74" s="1"/>
      <c r="S74" s="1"/>
      <c r="T74" s="1"/>
      <c r="U74" s="1"/>
      <c r="V74" s="1"/>
      <c r="W74" s="1"/>
      <c r="X74" s="1"/>
      <c r="Y74" s="1"/>
      <c r="Z74" s="42"/>
      <c r="AA74" s="68"/>
      <c r="AB74" s="68"/>
      <c r="AC74" s="1"/>
      <c r="AD74" s="1"/>
      <c r="AE74" s="1"/>
      <c r="AF74" s="1"/>
      <c r="AG74" s="1"/>
      <c r="AH74" s="1"/>
    </row>
    <row r="75" spans="2:34">
      <c r="B75" s="103"/>
      <c r="C75" s="35" t="s">
        <v>76</v>
      </c>
      <c r="D75" s="55">
        <v>41052</v>
      </c>
      <c r="E75" s="57">
        <v>171</v>
      </c>
      <c r="F75" s="10">
        <f t="shared" si="1"/>
        <v>4.1654486992107574E-3</v>
      </c>
      <c r="G75" s="61">
        <f>IFERROR((F75-F72)/F72,"-")</f>
        <v>-1.712168250864321E-2</v>
      </c>
      <c r="H75" s="65">
        <f>IFERROR(ROUNDUP(CHITEST(V72:W73,AG72:AH73),5),"-")</f>
        <v>0.79492999999999991</v>
      </c>
      <c r="I75" s="66">
        <v>641128976</v>
      </c>
      <c r="J75" s="9">
        <f t="shared" si="2"/>
        <v>15617.48455617266</v>
      </c>
      <c r="K75" s="54">
        <v>13477</v>
      </c>
      <c r="L75" s="22">
        <f>IFERROR((J75-J72)/J72,"-")</f>
        <v>-4.0371945802289396E-3</v>
      </c>
      <c r="M75" s="11">
        <f>IFERROR(ROUNDUP(TDIST(ABS(J72-J75) / SQRT((K72^2) /D72 + (K75^2)/D75), D72+D75 -2,2),5),"-")</f>
        <v>0.51666999999999996</v>
      </c>
      <c r="O75" s="36" t="s">
        <v>44</v>
      </c>
      <c r="P75" s="18" t="s">
        <v>46</v>
      </c>
      <c r="Q75" s="46" t="s">
        <v>47</v>
      </c>
      <c r="R75" s="36" t="s">
        <v>44</v>
      </c>
      <c r="S75" s="18" t="s">
        <v>46</v>
      </c>
      <c r="T75" s="46" t="s">
        <v>47</v>
      </c>
      <c r="U75" s="36" t="s">
        <v>44</v>
      </c>
      <c r="V75" s="18" t="s">
        <v>46</v>
      </c>
      <c r="W75" s="18" t="s">
        <v>47</v>
      </c>
      <c r="X75" s="1"/>
      <c r="Y75" s="1"/>
      <c r="Z75" s="18" t="s">
        <v>45</v>
      </c>
      <c r="AA75" s="18" t="s">
        <v>46</v>
      </c>
      <c r="AB75" s="49" t="s">
        <v>47</v>
      </c>
      <c r="AC75" s="50" t="s">
        <v>45</v>
      </c>
      <c r="AD75" s="18" t="s">
        <v>46</v>
      </c>
      <c r="AE75" s="49" t="s">
        <v>47</v>
      </c>
      <c r="AF75" s="50" t="s">
        <v>45</v>
      </c>
      <c r="AG75" s="18" t="s">
        <v>46</v>
      </c>
      <c r="AH75" s="18" t="s">
        <v>47</v>
      </c>
    </row>
    <row r="76" spans="2:34">
      <c r="B76" s="103" t="s">
        <v>30</v>
      </c>
      <c r="C76" s="35" t="s">
        <v>33</v>
      </c>
      <c r="D76" s="55">
        <v>41057</v>
      </c>
      <c r="E76" s="57">
        <v>611</v>
      </c>
      <c r="F76" s="10">
        <f t="shared" si="1"/>
        <v>1.488174976252527E-2</v>
      </c>
      <c r="G76" s="10" t="s">
        <v>43</v>
      </c>
      <c r="H76" s="64" t="s">
        <v>43</v>
      </c>
      <c r="I76" s="66">
        <v>743460156</v>
      </c>
      <c r="J76" s="9">
        <f t="shared" si="2"/>
        <v>18108</v>
      </c>
      <c r="K76" s="54">
        <v>11217.461593105199</v>
      </c>
      <c r="L76" s="8" t="s">
        <v>43</v>
      </c>
      <c r="M76" s="8" t="s">
        <v>43</v>
      </c>
      <c r="O76" s="44" t="s">
        <v>33</v>
      </c>
      <c r="P76" s="16">
        <f>E76</f>
        <v>611</v>
      </c>
      <c r="Q76" s="52">
        <f>D76-E76</f>
        <v>40446</v>
      </c>
      <c r="R76" s="51" t="s">
        <v>33</v>
      </c>
      <c r="S76" s="16">
        <f>P76</f>
        <v>611</v>
      </c>
      <c r="T76" s="52">
        <f>Q76</f>
        <v>40446</v>
      </c>
      <c r="U76" s="51" t="s">
        <v>33</v>
      </c>
      <c r="V76" s="16">
        <f>S76</f>
        <v>611</v>
      </c>
      <c r="W76" s="16">
        <f>Q76</f>
        <v>40446</v>
      </c>
      <c r="X76" s="1"/>
      <c r="Y76" s="1"/>
      <c r="Z76" s="44" t="s">
        <v>33</v>
      </c>
      <c r="AA76" s="17">
        <f>SUM(P76:Q76)*SUM(P76:P77) / SUM(P76:Q77)</f>
        <v>609.8217633738343</v>
      </c>
      <c r="AB76" s="71">
        <f>SUM(P76:Q76)*SUM(Q76:Q77)/SUM(P76:Q77)</f>
        <v>40447.178236626169</v>
      </c>
      <c r="AC76" s="72" t="str">
        <f t="shared" ref="AC76:AH76" si="12">Z76</f>
        <v>A</v>
      </c>
      <c r="AD76" s="17">
        <f t="shared" si="12"/>
        <v>609.8217633738343</v>
      </c>
      <c r="AE76" s="71">
        <f t="shared" si="12"/>
        <v>40447.178236626169</v>
      </c>
      <c r="AF76" s="72" t="str">
        <f t="shared" si="12"/>
        <v>A</v>
      </c>
      <c r="AG76" s="17">
        <f t="shared" si="12"/>
        <v>609.8217633738343</v>
      </c>
      <c r="AH76" s="17">
        <f t="shared" si="12"/>
        <v>40447.178236626169</v>
      </c>
    </row>
    <row r="77" spans="2:34">
      <c r="B77" s="103"/>
      <c r="C77" s="35" t="s">
        <v>34</v>
      </c>
      <c r="D77" s="55">
        <v>41081</v>
      </c>
      <c r="E77" s="59">
        <v>609</v>
      </c>
      <c r="F77" s="10">
        <f t="shared" si="1"/>
        <v>1.4824371363890849E-2</v>
      </c>
      <c r="G77" s="61">
        <f>IFERROR((F77-F76)/F76,"-")</f>
        <v>-3.8556217884344007E-3</v>
      </c>
      <c r="H77" s="65">
        <f>IFERROR(ROUNDUP(CHITEST(P76:Q77,AA76:AB77),5),"-")</f>
        <v>0.94580999999999993</v>
      </c>
      <c r="I77" s="66">
        <v>744921773</v>
      </c>
      <c r="J77" s="9">
        <f t="shared" si="2"/>
        <v>18133</v>
      </c>
      <c r="K77" s="54">
        <v>12143</v>
      </c>
      <c r="L77" s="21">
        <f>IFERROR((J77-J76)/J76,"-")</f>
        <v>1.38060525734482E-3</v>
      </c>
      <c r="M77" s="11">
        <f>IFERROR(ROUNDUP(TDIST(ABS(J76-J77) / SQRT((K76^2) /D76 + (K77^2)/D77), D76+D77 -2,2),5),"-")</f>
        <v>0.75924999999999998</v>
      </c>
      <c r="O77" s="44" t="s">
        <v>34</v>
      </c>
      <c r="P77" s="16">
        <f>E77</f>
        <v>609</v>
      </c>
      <c r="Q77" s="52">
        <f>D77-E77</f>
        <v>40472</v>
      </c>
      <c r="R77" s="51" t="s">
        <v>75</v>
      </c>
      <c r="S77" s="16">
        <f>P77</f>
        <v>609</v>
      </c>
      <c r="T77" s="52">
        <f>D78-E78</f>
        <v>40429</v>
      </c>
      <c r="U77" s="51" t="s">
        <v>76</v>
      </c>
      <c r="V77" s="16">
        <f>E79</f>
        <v>599</v>
      </c>
      <c r="W77" s="16">
        <f>D79-E79</f>
        <v>40453</v>
      </c>
      <c r="X77" s="1"/>
      <c r="Y77" s="1"/>
      <c r="Z77" s="44" t="s">
        <v>34</v>
      </c>
      <c r="AA77" s="17">
        <f>SUM(P76:P77)*SUM(P77:Q77)/SUM(P76:Q77)</f>
        <v>610.1782366261657</v>
      </c>
      <c r="AB77" s="71">
        <f>SUM(P77:Q77)*SUM(Q76:Q77)/SUM(P76:Q77)</f>
        <v>40470.821763373831</v>
      </c>
      <c r="AC77" s="48" t="s">
        <v>75</v>
      </c>
      <c r="AD77" s="17">
        <f>SUM(P76,S77)*SUM(S77,T77)/SUM(P76,S77,Q76,T77)</f>
        <v>609.85882209635179</v>
      </c>
      <c r="AE77" s="71">
        <f>SUM(Q76,T77)*SUM(S77,T77)/SUM(P76,S77,Q76,T77)</f>
        <v>40428.14117790365</v>
      </c>
      <c r="AF77" s="48" t="s">
        <v>76</v>
      </c>
      <c r="AG77" s="17">
        <f>SUM(P76,V77)*SUM(V77,W77)/SUM(P76,V77,Q76,W77)</f>
        <v>604.96315872803223</v>
      </c>
      <c r="AH77" s="17">
        <f>SUM(Q76,W77)*SUM(V77,W77)/SUM(P76,V77,Q76,W77)</f>
        <v>40447.036841271969</v>
      </c>
    </row>
    <row r="78" spans="2:34">
      <c r="B78" s="103"/>
      <c r="C78" s="35" t="s">
        <v>75</v>
      </c>
      <c r="D78" s="55">
        <v>41049</v>
      </c>
      <c r="E78" s="57">
        <v>620</v>
      </c>
      <c r="F78" s="10">
        <f t="shared" si="1"/>
        <v>1.5103900216814051E-2</v>
      </c>
      <c r="G78" s="20">
        <f>IFERROR((F78-F76)/F76,"-")</f>
        <v>1.4927710641136632E-2</v>
      </c>
      <c r="H78" s="65">
        <f>IFERROR(ROUNDUP(CHITEST(S76:T77,AD76:AE77),5),"-")</f>
        <v>0.95256999999999992</v>
      </c>
      <c r="I78" s="66">
        <v>744624224</v>
      </c>
      <c r="J78" s="9">
        <f t="shared" si="2"/>
        <v>18139.887061804184</v>
      </c>
      <c r="K78" s="54">
        <v>14119.743809232999</v>
      </c>
      <c r="L78" s="21">
        <f>IFERROR((J78-J76)/J76,"-")</f>
        <v>1.7609378067254119E-3</v>
      </c>
      <c r="M78" s="11">
        <f>IFERROR(ROUNDUP(TDIST(ABS(J76-J78) / SQRT((K76^2) /D76 + (K78^2)/D78), D76+D78 -2,2),5),"-")</f>
        <v>0.72014999999999996</v>
      </c>
      <c r="O78" s="42"/>
      <c r="P78" s="43"/>
      <c r="Q78" s="43"/>
      <c r="Z78" s="42"/>
      <c r="AA78" s="68"/>
      <c r="AB78" s="68"/>
    </row>
    <row r="79" spans="2:34">
      <c r="B79" s="103"/>
      <c r="C79" s="35" t="s">
        <v>76</v>
      </c>
      <c r="D79" s="55">
        <v>41052</v>
      </c>
      <c r="E79" s="57">
        <v>599</v>
      </c>
      <c r="F79" s="10">
        <f t="shared" si="1"/>
        <v>1.4591250121796746E-2</v>
      </c>
      <c r="G79" s="61">
        <f>IFERROR((F79-F76)/F76,"-")</f>
        <v>-1.9520529868070371E-2</v>
      </c>
      <c r="H79" s="65">
        <f>IFERROR(ROUNDUP(CHITEST(V76:W77,AG76:AH77),5),"-")</f>
        <v>0.80341999999999991</v>
      </c>
      <c r="I79" s="66">
        <v>734420280</v>
      </c>
      <c r="J79" s="9">
        <f t="shared" si="2"/>
        <v>17890</v>
      </c>
      <c r="K79" s="54">
        <v>14345</v>
      </c>
      <c r="L79" s="22">
        <f>IFERROR((J79-J76)/J76,"-")</f>
        <v>-1.2038877844046831E-2</v>
      </c>
      <c r="M79" s="62">
        <f>IFERROR(ROUNDUP(TDIST(ABS(J76-J79) / SQRT((K76^2) /D76 + (K79^2)/D79), D76+D79 -2,2),5),"-")</f>
        <v>1.529E-2</v>
      </c>
      <c r="O79" s="42"/>
      <c r="P79" s="43"/>
      <c r="Q79" s="43"/>
      <c r="Z79" s="42"/>
      <c r="AA79" s="68"/>
      <c r="AB79" s="68"/>
    </row>
    <row r="96" spans="10:10">
      <c r="J96" s="12"/>
    </row>
    <row r="105" spans="2:10" ht="27">
      <c r="B105" s="19"/>
      <c r="G105" s="13"/>
      <c r="I105" s="14"/>
      <c r="J105" s="14"/>
    </row>
    <row r="106" spans="2:10">
      <c r="G106" s="13"/>
      <c r="I106" s="15"/>
      <c r="J106" s="14"/>
    </row>
  </sheetData>
  <mergeCells count="26">
    <mergeCell ref="B36:B39"/>
    <mergeCell ref="B40:B43"/>
    <mergeCell ref="B16:B17"/>
    <mergeCell ref="C16:G17"/>
    <mergeCell ref="B18:B22"/>
    <mergeCell ref="C18:G22"/>
    <mergeCell ref="B2:G5"/>
    <mergeCell ref="B10:B11"/>
    <mergeCell ref="C10:G11"/>
    <mergeCell ref="B12:B13"/>
    <mergeCell ref="C12:G13"/>
    <mergeCell ref="B14:B15"/>
    <mergeCell ref="C14:G15"/>
    <mergeCell ref="B6:B7"/>
    <mergeCell ref="C6:G7"/>
    <mergeCell ref="B8:B9"/>
    <mergeCell ref="C8:G9"/>
    <mergeCell ref="B64:B67"/>
    <mergeCell ref="B68:B71"/>
    <mergeCell ref="B72:B75"/>
    <mergeCell ref="B76:B79"/>
    <mergeCell ref="B44:B47"/>
    <mergeCell ref="B48:B51"/>
    <mergeCell ref="B52:B55"/>
    <mergeCell ref="B56:B59"/>
    <mergeCell ref="B60:B6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 Pager</vt:lpstr>
      <vt:lpstr> 2번 실험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2022-11-24T10:55:06Z</dcterms:created>
  <dcterms:modified xsi:type="dcterms:W3CDTF">2023-04-29T11:22:31Z</dcterms:modified>
</cp:coreProperties>
</file>