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C134" i="1" l="1"/>
  <c r="C133" i="1"/>
  <c r="C132" i="1"/>
  <c r="C130" i="1"/>
  <c r="C121" i="1"/>
  <c r="C112" i="1"/>
  <c r="C113" i="1"/>
  <c r="C114" i="1"/>
  <c r="C115" i="1"/>
  <c r="C116" i="1"/>
  <c r="C117" i="1"/>
  <c r="C118" i="1"/>
  <c r="C119" i="1"/>
  <c r="C120" i="1"/>
  <c r="C122" i="1"/>
  <c r="C123" i="1"/>
  <c r="C124" i="1"/>
  <c r="C125" i="1"/>
  <c r="C126" i="1"/>
  <c r="C127" i="1"/>
  <c r="C128" i="1"/>
  <c r="C129" i="1"/>
  <c r="C131" i="1"/>
  <c r="C111" i="1"/>
  <c r="C110" i="1"/>
  <c r="C109" i="1"/>
  <c r="C108" i="1"/>
  <c r="C105" i="1"/>
  <c r="C106" i="1"/>
  <c r="C107" i="1"/>
  <c r="C104" i="1"/>
  <c r="H76" i="1"/>
  <c r="H78" i="1"/>
  <c r="J78" i="1" s="1"/>
  <c r="H77" i="1"/>
  <c r="D74" i="1"/>
  <c r="D77" i="1" s="1"/>
  <c r="L73" i="1"/>
  <c r="D73" i="1"/>
  <c r="L3" i="1"/>
  <c r="M5" i="1" s="1"/>
  <c r="H61" i="1"/>
  <c r="H60" i="1"/>
  <c r="H62" i="1" s="1"/>
  <c r="D57" i="1"/>
  <c r="D60" i="1" s="1"/>
  <c r="L56" i="1"/>
  <c r="D56" i="1"/>
  <c r="J60" i="1" s="1"/>
  <c r="H44" i="1"/>
  <c r="H43" i="1"/>
  <c r="J43" i="1" s="1"/>
  <c r="D40" i="1"/>
  <c r="D43" i="1" s="1"/>
  <c r="L39" i="1"/>
  <c r="D39" i="1"/>
  <c r="D42" i="1" s="1"/>
  <c r="L20" i="1"/>
  <c r="H25" i="1"/>
  <c r="H24" i="1"/>
  <c r="D21" i="1"/>
  <c r="D24" i="1" s="1"/>
  <c r="D20" i="1"/>
  <c r="D23" i="1" s="1"/>
  <c r="H6" i="1"/>
  <c r="J10" i="1" s="1"/>
  <c r="D7" i="1"/>
  <c r="D6" i="1"/>
  <c r="J9" i="1"/>
  <c r="J8" i="1"/>
  <c r="J7" i="1"/>
  <c r="H9" i="1"/>
  <c r="H8" i="1"/>
  <c r="H7" i="1"/>
  <c r="D4" i="1"/>
  <c r="D3" i="1"/>
  <c r="H79" i="1" l="1"/>
  <c r="J77" i="1"/>
  <c r="J79" i="1" s="1"/>
  <c r="D76" i="1"/>
  <c r="J80" i="1" s="1"/>
  <c r="J61" i="1"/>
  <c r="J62" i="1"/>
  <c r="D59" i="1"/>
  <c r="H59" i="1" s="1"/>
  <c r="J63" i="1" s="1"/>
  <c r="J44" i="1"/>
  <c r="J45" i="1" s="1"/>
  <c r="H42" i="1"/>
  <c r="H45" i="1"/>
  <c r="H26" i="1"/>
  <c r="J25" i="1"/>
  <c r="H23" i="1"/>
  <c r="M22" i="1" s="1"/>
  <c r="J24" i="1"/>
  <c r="J26" i="1" s="1"/>
  <c r="M75" i="1" l="1"/>
  <c r="M58" i="1"/>
  <c r="J46" i="1"/>
  <c r="M41" i="1"/>
  <c r="J27" i="1"/>
</calcChain>
</file>

<file path=xl/sharedStrings.xml><?xml version="1.0" encoding="utf-8"?>
<sst xmlns="http://schemas.openxmlformats.org/spreadsheetml/2006/main" count="87" uniqueCount="28">
  <si>
    <t>R=</t>
  </si>
  <si>
    <t>сигма1</t>
  </si>
  <si>
    <t>сигма2</t>
  </si>
  <si>
    <t>сигма_общ</t>
  </si>
  <si>
    <t>Time</t>
  </si>
  <si>
    <t>N1</t>
  </si>
  <si>
    <t>N2</t>
  </si>
  <si>
    <t>Error</t>
  </si>
  <si>
    <t>ИЗМЕНЕНИЕ ПОРОГА</t>
  </si>
  <si>
    <t>Count</t>
  </si>
  <si>
    <t>Deduction</t>
  </si>
  <si>
    <t>U=34В</t>
  </si>
  <si>
    <t>U=35В</t>
  </si>
  <si>
    <t>U=34,5В</t>
  </si>
  <si>
    <t>100ns</t>
  </si>
  <si>
    <t>50ns</t>
  </si>
  <si>
    <t>Ntrue1</t>
  </si>
  <si>
    <t>Ntrue2</t>
  </si>
  <si>
    <t>n</t>
  </si>
  <si>
    <t>n\20</t>
  </si>
  <si>
    <t xml:space="preserve">попроавки на мертвое время </t>
  </si>
  <si>
    <t>Моделирование Монте-Карло (Равномерное распред)</t>
  </si>
  <si>
    <t>100 КГц = 1мкс</t>
  </si>
  <si>
    <t xml:space="preserve">1 детектор </t>
  </si>
  <si>
    <t xml:space="preserve"> 2 детектор </t>
  </si>
  <si>
    <t xml:space="preserve">3 совпадение </t>
  </si>
  <si>
    <t>Введение послеумпульсов (Кореляция)</t>
  </si>
  <si>
    <t>фпгф(FPGA)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</si>
</sst>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sz val="18"/>
      <color theme="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0" fontId="0" fillId="5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2" fillId="3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1" fillId="3" borderId="0" xfId="0" applyFont="1" applyFill="1" applyAlignment="1">
      <alignment horizontal="center"/>
    </xf>
    <xf numFmtId="0" fontId="0" fillId="10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6" borderId="0" xfId="0" applyFill="1"/>
    <xf numFmtId="0" fontId="2" fillId="0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circle"/>
            <c:size val="4"/>
          </c:marker>
          <c:xVal>
            <c:numRef>
              <c:f>Лист1!$A$104:$A$149</c:f>
              <c:numCache>
                <c:formatCode>General</c:formatCode>
                <c:ptCount val="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30</c:v>
                </c:pt>
                <c:pt idx="27">
                  <c:v>35</c:v>
                </c:pt>
                <c:pt idx="28">
                  <c:v>40</c:v>
                </c:pt>
                <c:pt idx="29">
                  <c:v>45</c:v>
                </c:pt>
                <c:pt idx="30">
                  <c:v>50</c:v>
                </c:pt>
              </c:numCache>
            </c:numRef>
          </c:xVal>
          <c:yVal>
            <c:numRef>
              <c:f>Лист1!$C$104:$C$149</c:f>
              <c:numCache>
                <c:formatCode>General</c:formatCode>
                <c:ptCount val="46"/>
                <c:pt idx="0">
                  <c:v>3056061.15</c:v>
                </c:pt>
                <c:pt idx="1">
                  <c:v>1842128</c:v>
                </c:pt>
                <c:pt idx="2">
                  <c:v>1014715.85</c:v>
                </c:pt>
                <c:pt idx="3">
                  <c:v>642520.1</c:v>
                </c:pt>
                <c:pt idx="4">
                  <c:v>489099.3</c:v>
                </c:pt>
                <c:pt idx="5">
                  <c:v>362824.45</c:v>
                </c:pt>
                <c:pt idx="6">
                  <c:v>252288.15</c:v>
                </c:pt>
                <c:pt idx="7">
                  <c:v>174127.5</c:v>
                </c:pt>
                <c:pt idx="8">
                  <c:v>127580.4</c:v>
                </c:pt>
                <c:pt idx="9">
                  <c:v>98070.15</c:v>
                </c:pt>
                <c:pt idx="10">
                  <c:v>78319.100000000006</c:v>
                </c:pt>
                <c:pt idx="11">
                  <c:v>61889.2</c:v>
                </c:pt>
                <c:pt idx="12">
                  <c:v>49432.5</c:v>
                </c:pt>
                <c:pt idx="13">
                  <c:v>38887.35</c:v>
                </c:pt>
                <c:pt idx="14">
                  <c:v>31030.7</c:v>
                </c:pt>
                <c:pt idx="15">
                  <c:v>24938.15</c:v>
                </c:pt>
                <c:pt idx="16">
                  <c:v>20862.599999999999</c:v>
                </c:pt>
                <c:pt idx="17">
                  <c:v>17431.45</c:v>
                </c:pt>
                <c:pt idx="18">
                  <c:v>14617.2</c:v>
                </c:pt>
                <c:pt idx="19">
                  <c:v>12625</c:v>
                </c:pt>
                <c:pt idx="20">
                  <c:v>10950.6</c:v>
                </c:pt>
                <c:pt idx="21">
                  <c:v>9423.5</c:v>
                </c:pt>
                <c:pt idx="22">
                  <c:v>8100.05</c:v>
                </c:pt>
                <c:pt idx="23">
                  <c:v>6895</c:v>
                </c:pt>
                <c:pt idx="24">
                  <c:v>5816.1</c:v>
                </c:pt>
                <c:pt idx="25">
                  <c:v>4800.1000000000004</c:v>
                </c:pt>
                <c:pt idx="26">
                  <c:v>1405.75</c:v>
                </c:pt>
                <c:pt idx="27">
                  <c:v>441.95</c:v>
                </c:pt>
                <c:pt idx="28">
                  <c:v>219.95</c:v>
                </c:pt>
                <c:pt idx="29">
                  <c:v>124.15</c:v>
                </c:pt>
                <c:pt idx="30">
                  <c:v>57.4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300992"/>
        <c:axId val="197302528"/>
      </c:scatterChart>
      <c:valAx>
        <c:axId val="197300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7302528"/>
        <c:crosses val="autoZero"/>
        <c:crossBetween val="midCat"/>
      </c:valAx>
      <c:valAx>
        <c:axId val="197302528"/>
        <c:scaling>
          <c:logBase val="1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73009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992343</xdr:colOff>
      <xdr:row>102</xdr:row>
      <xdr:rowOff>70349</xdr:rowOff>
    </xdr:from>
    <xdr:to>
      <xdr:col>12</xdr:col>
      <xdr:colOff>252756</xdr:colOff>
      <xdr:row>121</xdr:row>
      <xdr:rowOff>103966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49"/>
  <sheetViews>
    <sheetView tabSelected="1" topLeftCell="A115" zoomScale="90" zoomScaleNormal="90" workbookViewId="0">
      <selection activeCell="H136" sqref="H136"/>
    </sheetView>
  </sheetViews>
  <sheetFormatPr defaultRowHeight="15" x14ac:dyDescent="0.25"/>
  <cols>
    <col min="1" max="1" width="16.140625" customWidth="1"/>
    <col min="2" max="2" width="19.7109375" customWidth="1"/>
    <col min="3" max="3" width="20.42578125" customWidth="1"/>
    <col min="4" max="4" width="17" customWidth="1"/>
    <col min="6" max="6" width="14.140625" customWidth="1"/>
    <col min="7" max="7" width="14.42578125" customWidth="1"/>
    <col min="8" max="8" width="36.85546875" customWidth="1"/>
    <col min="12" max="12" width="13.28515625" customWidth="1"/>
  </cols>
  <sheetData>
    <row r="1" spans="1:17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x14ac:dyDescent="0.25">
      <c r="A2" s="1"/>
      <c r="B2" s="1"/>
      <c r="C2" s="2" t="s">
        <v>4</v>
      </c>
      <c r="D2" s="2">
        <v>60</v>
      </c>
      <c r="E2" s="1"/>
      <c r="F2" s="1">
        <v>100000000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 x14ac:dyDescent="0.25">
      <c r="A3" s="3" t="s">
        <v>5</v>
      </c>
      <c r="B3" s="3">
        <v>21389182</v>
      </c>
      <c r="C3" s="1"/>
      <c r="D3" s="1">
        <f>B3/D2</f>
        <v>356486.36666666664</v>
      </c>
      <c r="E3" s="4" t="s">
        <v>4</v>
      </c>
      <c r="F3" s="4">
        <v>10000000</v>
      </c>
      <c r="G3" s="1"/>
      <c r="H3" s="1"/>
      <c r="I3" s="1"/>
      <c r="J3" s="1"/>
      <c r="K3" s="5" t="s">
        <v>9</v>
      </c>
      <c r="L3" s="5">
        <f>1524911/D2</f>
        <v>25415.183333333334</v>
      </c>
      <c r="M3" s="1"/>
      <c r="N3" s="1"/>
      <c r="O3" s="1"/>
      <c r="P3" s="1"/>
      <c r="Q3" s="1"/>
    </row>
    <row r="4" spans="1:17" x14ac:dyDescent="0.25">
      <c r="A4" s="3" t="s">
        <v>6</v>
      </c>
      <c r="B4" s="3">
        <v>20696248</v>
      </c>
      <c r="C4" s="1"/>
      <c r="D4" s="1">
        <f>B4/D2</f>
        <v>344937.46666666667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7" x14ac:dyDescent="0.25">
      <c r="A5" s="1"/>
      <c r="B5" s="1">
        <v>1524911</v>
      </c>
      <c r="C5" s="1"/>
      <c r="D5" s="1"/>
      <c r="E5" s="1"/>
      <c r="F5" s="1"/>
      <c r="G5" s="1"/>
      <c r="H5" s="1"/>
      <c r="I5" s="1"/>
      <c r="J5" s="1"/>
      <c r="K5" s="1"/>
      <c r="L5" s="10" t="s">
        <v>10</v>
      </c>
      <c r="M5" s="10">
        <f>L3-H6</f>
        <v>648.66879654019431</v>
      </c>
      <c r="N5" s="1"/>
      <c r="O5" s="1"/>
      <c r="P5" s="1"/>
      <c r="Q5" s="1"/>
    </row>
    <row r="6" spans="1:17" x14ac:dyDescent="0.25">
      <c r="A6" s="1"/>
      <c r="B6" s="1"/>
      <c r="C6" s="12" t="s">
        <v>16</v>
      </c>
      <c r="D6" s="12">
        <f>D3/(1-D3/F2)</f>
        <v>357761.73848953145</v>
      </c>
      <c r="E6" s="1"/>
      <c r="F6" s="1"/>
      <c r="G6" s="6" t="s">
        <v>0</v>
      </c>
      <c r="H6" s="6">
        <f>2*D6*D7/F3</f>
        <v>24766.51453679314</v>
      </c>
      <c r="I6" s="1"/>
      <c r="J6" s="1"/>
      <c r="K6" s="1"/>
      <c r="L6" s="1"/>
      <c r="M6" s="1"/>
      <c r="N6" s="1"/>
      <c r="O6" s="1"/>
      <c r="P6" s="1"/>
      <c r="Q6" s="1"/>
    </row>
    <row r="7" spans="1:17" x14ac:dyDescent="0.25">
      <c r="A7" s="1"/>
      <c r="B7" s="1"/>
      <c r="C7" s="12" t="s">
        <v>17</v>
      </c>
      <c r="D7" s="12">
        <f>D4/(1-(D4/F2))</f>
        <v>346131.40356144932</v>
      </c>
      <c r="E7" s="1"/>
      <c r="F7" s="1"/>
      <c r="G7" s="6" t="s">
        <v>1</v>
      </c>
      <c r="H7" s="6">
        <f>B3^(1/2)/D2</f>
        <v>77.080733289483206</v>
      </c>
      <c r="I7" s="1"/>
      <c r="J7" s="1">
        <f>H7/D3</f>
        <v>2.1622350949975519E-4</v>
      </c>
      <c r="K7" s="1"/>
      <c r="L7" s="1"/>
      <c r="M7" s="1"/>
      <c r="N7" s="1"/>
      <c r="O7" s="1"/>
      <c r="P7" s="1"/>
      <c r="Q7" s="1"/>
    </row>
    <row r="8" spans="1:17" x14ac:dyDescent="0.25">
      <c r="A8" s="1"/>
      <c r="B8" s="1"/>
      <c r="C8" s="1"/>
      <c r="D8" s="1"/>
      <c r="E8" s="1"/>
      <c r="F8" s="1"/>
      <c r="G8" s="6" t="s">
        <v>2</v>
      </c>
      <c r="H8" s="6">
        <f>B4^(1/2)/D2</f>
        <v>75.821881919257166</v>
      </c>
      <c r="I8" s="1"/>
      <c r="J8" s="1">
        <f>H8/D4</f>
        <v>2.1981341328898985E-4</v>
      </c>
      <c r="K8" s="1"/>
      <c r="L8" s="1"/>
      <c r="M8" s="1"/>
      <c r="N8" s="1"/>
      <c r="O8" s="1"/>
      <c r="P8" s="1"/>
      <c r="Q8" s="1"/>
    </row>
    <row r="9" spans="1:17" x14ac:dyDescent="0.25">
      <c r="A9" s="1"/>
      <c r="B9" s="1"/>
      <c r="C9" s="1"/>
      <c r="D9" s="1"/>
      <c r="E9" s="1"/>
      <c r="F9" s="1"/>
      <c r="G9" s="6" t="s">
        <v>3</v>
      </c>
      <c r="H9" s="6">
        <f>H7+H8</f>
        <v>152.90261520874037</v>
      </c>
      <c r="I9" s="1"/>
      <c r="J9" s="1">
        <f>J7+J8</f>
        <v>4.3603692278874505E-4</v>
      </c>
      <c r="K9" s="1"/>
      <c r="L9" s="1"/>
      <c r="M9" s="1"/>
      <c r="N9" s="1"/>
      <c r="O9" s="1"/>
      <c r="P9" s="1"/>
      <c r="Q9" s="1"/>
    </row>
    <row r="10" spans="1:17" x14ac:dyDescent="0.25">
      <c r="A10" s="1"/>
      <c r="B10" s="1"/>
      <c r="C10" s="1"/>
      <c r="D10" s="1"/>
      <c r="E10" s="1"/>
      <c r="F10" s="1"/>
      <c r="G10" s="1"/>
      <c r="H10" s="1"/>
      <c r="I10" s="7" t="s">
        <v>7</v>
      </c>
      <c r="J10" s="7">
        <f>H6*J9</f>
        <v>10.799114786826003</v>
      </c>
      <c r="K10" s="1"/>
      <c r="L10" s="1"/>
      <c r="M10" s="1"/>
      <c r="N10" s="1"/>
      <c r="O10" s="1"/>
      <c r="P10" s="1"/>
      <c r="Q10" s="1"/>
    </row>
    <row r="11" spans="1:17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1:17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7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</row>
    <row r="14" spans="1:17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1:17" ht="21" x14ac:dyDescent="0.35">
      <c r="A15" s="8"/>
      <c r="B15" s="8"/>
      <c r="C15" s="8"/>
      <c r="D15" s="8"/>
      <c r="E15" s="9" t="s">
        <v>8</v>
      </c>
      <c r="F15" s="8"/>
      <c r="G15" s="9" t="s">
        <v>11</v>
      </c>
      <c r="H15" s="9" t="s">
        <v>14</v>
      </c>
      <c r="I15" s="8"/>
      <c r="J15" s="8"/>
      <c r="K15" s="8"/>
      <c r="L15" s="8"/>
      <c r="M15" s="8"/>
      <c r="N15" s="8"/>
      <c r="O15" s="8"/>
      <c r="P15" s="8"/>
      <c r="Q15" s="8"/>
    </row>
    <row r="16" spans="1:17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</row>
    <row r="17" spans="1:17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</row>
    <row r="18" spans="1:17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</row>
    <row r="19" spans="1:17" x14ac:dyDescent="0.25">
      <c r="A19" s="1"/>
      <c r="B19" s="1"/>
      <c r="C19" s="2" t="s">
        <v>4</v>
      </c>
      <c r="D19" s="2">
        <v>60</v>
      </c>
      <c r="E19" s="1"/>
      <c r="F19" s="1">
        <v>100000000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</row>
    <row r="20" spans="1:17" x14ac:dyDescent="0.25">
      <c r="A20" s="3" t="s">
        <v>5</v>
      </c>
      <c r="B20" s="3">
        <v>16288534</v>
      </c>
      <c r="C20" s="1"/>
      <c r="D20" s="1">
        <f>B20/D19</f>
        <v>271475.56666666665</v>
      </c>
      <c r="E20" s="4" t="s">
        <v>4</v>
      </c>
      <c r="F20" s="4">
        <v>10000000</v>
      </c>
      <c r="G20" s="1"/>
      <c r="H20" s="1"/>
      <c r="I20" s="1"/>
      <c r="J20" s="1"/>
      <c r="K20" s="5" t="s">
        <v>9</v>
      </c>
      <c r="L20" s="5">
        <f>B22/D19</f>
        <v>13145.333333333334</v>
      </c>
      <c r="M20" s="1"/>
      <c r="N20" s="1"/>
      <c r="O20" s="1"/>
      <c r="P20" s="1"/>
      <c r="Q20" s="1"/>
    </row>
    <row r="21" spans="1:17" x14ac:dyDescent="0.25">
      <c r="A21" s="3" t="s">
        <v>6</v>
      </c>
      <c r="B21" s="3">
        <v>14275260</v>
      </c>
      <c r="C21" s="1"/>
      <c r="D21" s="1">
        <f>B21/D19</f>
        <v>237921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</row>
    <row r="22" spans="1:17" x14ac:dyDescent="0.25">
      <c r="A22" s="1"/>
      <c r="B22" s="1">
        <v>788720</v>
      </c>
      <c r="C22" s="1"/>
      <c r="D22" s="1"/>
      <c r="E22" s="1"/>
      <c r="F22" s="1"/>
      <c r="G22" s="1"/>
      <c r="H22" s="1"/>
      <c r="I22" s="1"/>
      <c r="J22" s="1"/>
      <c r="K22" s="1"/>
      <c r="L22" s="10" t="s">
        <v>10</v>
      </c>
      <c r="M22" s="10">
        <f>L20-H23</f>
        <v>161.32946738550345</v>
      </c>
      <c r="N22" s="1"/>
      <c r="O22" s="1"/>
      <c r="P22" s="1"/>
      <c r="Q22" s="1"/>
    </row>
    <row r="23" spans="1:17" x14ac:dyDescent="0.25">
      <c r="A23" s="1"/>
      <c r="B23" s="1"/>
      <c r="C23" s="12" t="s">
        <v>16</v>
      </c>
      <c r="D23" s="12">
        <f>D20/(1-D20/F19)</f>
        <v>272214.56269328744</v>
      </c>
      <c r="E23" s="1"/>
      <c r="F23" s="1"/>
      <c r="G23" s="6" t="s">
        <v>0</v>
      </c>
      <c r="H23" s="6">
        <f>2*D23*D24/F20</f>
        <v>12984.00386594783</v>
      </c>
      <c r="I23" s="1"/>
      <c r="J23" s="1"/>
      <c r="K23" s="1"/>
      <c r="L23" s="1"/>
      <c r="M23" s="1"/>
      <c r="N23" s="1"/>
      <c r="O23" s="1"/>
      <c r="P23" s="1"/>
      <c r="Q23" s="1"/>
    </row>
    <row r="24" spans="1:17" x14ac:dyDescent="0.25">
      <c r="A24" s="1"/>
      <c r="B24" s="1"/>
      <c r="C24" s="12" t="s">
        <v>17</v>
      </c>
      <c r="D24" s="12">
        <f>D21/(1-(D21/F19))</f>
        <v>238488.41401951938</v>
      </c>
      <c r="E24" s="1"/>
      <c r="F24" s="1"/>
      <c r="G24" s="6" t="s">
        <v>1</v>
      </c>
      <c r="H24" s="6">
        <f>B20^(1/2)/D19</f>
        <v>67.265093308325802</v>
      </c>
      <c r="I24" s="1"/>
      <c r="J24" s="1">
        <f>H24/D20</f>
        <v>2.4777586481997387E-4</v>
      </c>
      <c r="K24" s="1"/>
      <c r="L24" s="1"/>
      <c r="M24" s="1"/>
      <c r="N24" s="1"/>
      <c r="O24" s="1"/>
      <c r="P24" s="1"/>
      <c r="Q24" s="1"/>
    </row>
    <row r="25" spans="1:17" x14ac:dyDescent="0.25">
      <c r="A25" s="1"/>
      <c r="B25" s="1"/>
      <c r="C25" s="1"/>
      <c r="D25" s="1"/>
      <c r="E25" s="1"/>
      <c r="F25" s="1"/>
      <c r="G25" s="6" t="s">
        <v>2</v>
      </c>
      <c r="H25" s="6">
        <f>B21^(1/2)/D19</f>
        <v>62.97102508296971</v>
      </c>
      <c r="I25" s="1"/>
      <c r="J25" s="1">
        <f>H25/D21</f>
        <v>2.6467199231244702E-4</v>
      </c>
      <c r="K25" s="1"/>
      <c r="L25" s="1"/>
      <c r="M25" s="1"/>
      <c r="N25" s="1"/>
      <c r="O25" s="1"/>
      <c r="P25" s="1"/>
      <c r="Q25" s="1"/>
    </row>
    <row r="26" spans="1:17" x14ac:dyDescent="0.25">
      <c r="A26" s="1"/>
      <c r="B26" s="1"/>
      <c r="C26" s="1"/>
      <c r="D26" s="1"/>
      <c r="E26" s="1"/>
      <c r="F26" s="1"/>
      <c r="G26" s="6" t="s">
        <v>3</v>
      </c>
      <c r="H26" s="6">
        <f>H24+H25</f>
        <v>130.23611839129552</v>
      </c>
      <c r="I26" s="1"/>
      <c r="J26" s="1">
        <f>J24+J25</f>
        <v>5.1244785713242089E-4</v>
      </c>
      <c r="K26" s="1"/>
      <c r="L26" s="1"/>
      <c r="M26" s="1"/>
      <c r="N26" s="1"/>
      <c r="O26" s="1"/>
      <c r="P26" s="1"/>
      <c r="Q26" s="1"/>
    </row>
    <row r="27" spans="1:17" x14ac:dyDescent="0.25">
      <c r="A27" s="1"/>
      <c r="B27" s="1"/>
      <c r="C27" s="1"/>
      <c r="D27" s="1"/>
      <c r="E27" s="1"/>
      <c r="F27" s="1"/>
      <c r="G27" s="1"/>
      <c r="H27" s="1"/>
      <c r="I27" s="7" t="s">
        <v>7</v>
      </c>
      <c r="J27" s="7">
        <f>H23*J26</f>
        <v>6.6536249581040341</v>
      </c>
      <c r="K27" s="1"/>
      <c r="L27" s="1"/>
      <c r="M27" s="1"/>
      <c r="N27" s="1"/>
      <c r="O27" s="1"/>
      <c r="P27" s="1"/>
      <c r="Q27" s="1"/>
    </row>
    <row r="28" spans="1:17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spans="1:17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</row>
    <row r="30" spans="1:17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</row>
    <row r="34" spans="1:17" ht="21" x14ac:dyDescent="0.35">
      <c r="A34" s="8"/>
      <c r="B34" s="8"/>
      <c r="C34" s="8"/>
      <c r="D34" s="8"/>
      <c r="E34" s="9" t="s">
        <v>8</v>
      </c>
      <c r="F34" s="8"/>
      <c r="G34" s="9" t="s">
        <v>12</v>
      </c>
      <c r="H34" s="8" t="s">
        <v>14</v>
      </c>
      <c r="I34" s="8"/>
      <c r="J34" s="8"/>
      <c r="K34" s="8"/>
      <c r="L34" s="8"/>
      <c r="M34" s="8"/>
      <c r="N34" s="8"/>
      <c r="O34" s="8"/>
      <c r="P34" s="8"/>
      <c r="Q34" s="8"/>
    </row>
    <row r="35" spans="1:17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</row>
    <row r="37" spans="1:17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spans="1:17" x14ac:dyDescent="0.25">
      <c r="A38" s="1"/>
      <c r="B38" s="1"/>
      <c r="C38" s="2" t="s">
        <v>4</v>
      </c>
      <c r="D38" s="2">
        <v>60</v>
      </c>
      <c r="E38" s="1"/>
      <c r="F38" s="1">
        <v>100000000</v>
      </c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x14ac:dyDescent="0.25">
      <c r="A39" s="3" t="s">
        <v>5</v>
      </c>
      <c r="B39" s="3">
        <v>251310272</v>
      </c>
      <c r="C39" s="1"/>
      <c r="D39" s="1">
        <f>B39/D38</f>
        <v>4188504.5333333332</v>
      </c>
      <c r="E39" s="4" t="s">
        <v>4</v>
      </c>
      <c r="F39" s="4">
        <v>10000000</v>
      </c>
      <c r="G39" s="1"/>
      <c r="H39" s="1"/>
      <c r="I39" s="1"/>
      <c r="J39" s="1"/>
      <c r="K39" s="5" t="s">
        <v>9</v>
      </c>
      <c r="L39" s="5">
        <f>B41/D38</f>
        <v>1272040.2833333334</v>
      </c>
      <c r="M39" s="1"/>
      <c r="N39" s="1"/>
      <c r="O39" s="1"/>
      <c r="P39" s="1"/>
      <c r="Q39" s="1"/>
    </row>
    <row r="40" spans="1:17" x14ac:dyDescent="0.25">
      <c r="A40" s="3" t="s">
        <v>6</v>
      </c>
      <c r="B40" s="3">
        <v>94605752</v>
      </c>
      <c r="C40" s="1"/>
      <c r="D40" s="1">
        <f>B40/D38</f>
        <v>1576762.5333333334</v>
      </c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x14ac:dyDescent="0.25">
      <c r="A41" s="1"/>
      <c r="B41" s="1">
        <v>76322417</v>
      </c>
      <c r="C41" s="1"/>
      <c r="D41" s="1"/>
      <c r="E41" s="1"/>
      <c r="F41" s="1"/>
      <c r="G41" s="1"/>
      <c r="H41" s="1"/>
      <c r="I41" s="1"/>
      <c r="J41" s="1"/>
      <c r="K41" s="1"/>
      <c r="L41" s="10" t="s">
        <v>10</v>
      </c>
      <c r="M41" s="10">
        <f>L39-H42</f>
        <v>-128643.21467317641</v>
      </c>
      <c r="N41" s="1"/>
      <c r="O41" s="1"/>
      <c r="P41" s="1"/>
      <c r="Q41" s="1"/>
    </row>
    <row r="42" spans="1:17" x14ac:dyDescent="0.25">
      <c r="A42" s="1"/>
      <c r="B42" s="1"/>
      <c r="C42" s="12" t="s">
        <v>16</v>
      </c>
      <c r="D42" s="12">
        <f>D39/(1-D39/F38)</f>
        <v>4371609.5995918745</v>
      </c>
      <c r="E42" s="1"/>
      <c r="F42" s="1"/>
      <c r="G42" s="6" t="s">
        <v>0</v>
      </c>
      <c r="H42" s="6">
        <f>2*D42*D43/F39</f>
        <v>1400683.4980065098</v>
      </c>
      <c r="I42" s="1"/>
      <c r="J42" s="1"/>
      <c r="K42" s="1"/>
      <c r="L42" s="1"/>
      <c r="M42" s="1"/>
      <c r="N42" s="1"/>
      <c r="O42" s="1"/>
      <c r="P42" s="1"/>
      <c r="Q42" s="1"/>
    </row>
    <row r="43" spans="1:17" x14ac:dyDescent="0.25">
      <c r="A43" s="1"/>
      <c r="B43" s="1"/>
      <c r="C43" s="12" t="s">
        <v>17</v>
      </c>
      <c r="D43" s="12">
        <f>D40/(1-(D40/F38))</f>
        <v>1602022.6258736316</v>
      </c>
      <c r="E43" s="1"/>
      <c r="F43" s="1"/>
      <c r="G43" s="6" t="s">
        <v>1</v>
      </c>
      <c r="H43" s="6">
        <f>B39^(1/2)/D38</f>
        <v>264.21280985010719</v>
      </c>
      <c r="I43" s="1"/>
      <c r="J43" s="1">
        <f>H43/D39</f>
        <v>6.3080464100593675E-5</v>
      </c>
      <c r="K43" s="1"/>
      <c r="L43" s="1"/>
      <c r="M43" s="1"/>
      <c r="N43" s="1"/>
      <c r="O43" s="1"/>
      <c r="P43" s="1"/>
      <c r="Q43" s="1"/>
    </row>
    <row r="44" spans="1:17" x14ac:dyDescent="0.25">
      <c r="A44" s="1"/>
      <c r="B44" s="1"/>
      <c r="C44" s="1"/>
      <c r="D44" s="1"/>
      <c r="E44" s="1"/>
      <c r="F44" s="1"/>
      <c r="G44" s="6" t="s">
        <v>2</v>
      </c>
      <c r="H44" s="6">
        <f>B40^(1/2)/D38</f>
        <v>162.10914704468578</v>
      </c>
      <c r="I44" s="1"/>
      <c r="J44" s="1">
        <f>H44/D40</f>
        <v>1.0281138955146349E-4</v>
      </c>
      <c r="K44" s="1"/>
      <c r="L44" s="1"/>
      <c r="M44" s="1"/>
      <c r="N44" s="1"/>
      <c r="O44" s="1"/>
      <c r="P44" s="1"/>
      <c r="Q44" s="1"/>
    </row>
    <row r="45" spans="1:17" x14ac:dyDescent="0.25">
      <c r="A45" s="1"/>
      <c r="B45" s="1"/>
      <c r="C45" s="1"/>
      <c r="D45" s="1"/>
      <c r="E45" s="1"/>
      <c r="F45" s="1"/>
      <c r="G45" s="6" t="s">
        <v>3</v>
      </c>
      <c r="H45" s="6">
        <f>H43+H44</f>
        <v>426.32195689479295</v>
      </c>
      <c r="I45" s="1"/>
      <c r="J45" s="1">
        <f>J43+J44</f>
        <v>1.6589185365205718E-4</v>
      </c>
      <c r="K45" s="1"/>
      <c r="L45" s="1"/>
      <c r="M45" s="1"/>
      <c r="N45" s="1"/>
      <c r="O45" s="1"/>
      <c r="P45" s="1"/>
      <c r="Q45" s="1"/>
    </row>
    <row r="46" spans="1:17" x14ac:dyDescent="0.25">
      <c r="A46" s="1"/>
      <c r="B46" s="1"/>
      <c r="C46" s="1"/>
      <c r="D46" s="1"/>
      <c r="E46" s="1"/>
      <c r="F46" s="1"/>
      <c r="G46" s="1"/>
      <c r="H46" s="1"/>
      <c r="I46" s="7" t="s">
        <v>7</v>
      </c>
      <c r="J46" s="7">
        <f>H42*J45</f>
        <v>232.36198186414745</v>
      </c>
      <c r="K46" s="1"/>
      <c r="L46" s="1"/>
      <c r="M46" s="1"/>
      <c r="N46" s="1"/>
      <c r="O46" s="1"/>
      <c r="P46" s="1"/>
      <c r="Q46" s="1"/>
    </row>
    <row r="47" spans="1:17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48" spans="1:17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</row>
    <row r="49" spans="1:17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</row>
    <row r="51" spans="1:17" ht="21" x14ac:dyDescent="0.35">
      <c r="A51" s="8"/>
      <c r="B51" s="8"/>
      <c r="C51" s="8"/>
      <c r="D51" s="8"/>
      <c r="E51" s="9" t="s">
        <v>8</v>
      </c>
      <c r="F51" s="8"/>
      <c r="G51" s="9" t="s">
        <v>13</v>
      </c>
      <c r="H51" s="8" t="s">
        <v>14</v>
      </c>
      <c r="I51" s="8"/>
      <c r="J51" s="8"/>
      <c r="K51" s="8"/>
      <c r="L51" s="8"/>
      <c r="M51" s="8"/>
      <c r="N51" s="8"/>
      <c r="O51" s="8"/>
      <c r="P51" s="8"/>
      <c r="Q51" s="8"/>
    </row>
    <row r="52" spans="1:17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spans="1:17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spans="1:17" x14ac:dyDescent="0.25">
      <c r="A55" s="1"/>
      <c r="B55" s="1"/>
      <c r="C55" s="2" t="s">
        <v>4</v>
      </c>
      <c r="D55" s="2">
        <v>60</v>
      </c>
      <c r="E55" s="1"/>
      <c r="F55" s="1">
        <v>100000000</v>
      </c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x14ac:dyDescent="0.25">
      <c r="A56" s="3" t="s">
        <v>5</v>
      </c>
      <c r="B56" s="3">
        <v>141873932</v>
      </c>
      <c r="C56" s="1"/>
      <c r="D56" s="1">
        <f>B56/D55</f>
        <v>2364565.5333333332</v>
      </c>
      <c r="E56" s="4" t="s">
        <v>4</v>
      </c>
      <c r="F56" s="4">
        <v>10000000</v>
      </c>
      <c r="G56" s="1"/>
      <c r="H56" s="1"/>
      <c r="I56" s="1"/>
      <c r="J56" s="1"/>
      <c r="K56" s="5" t="s">
        <v>9</v>
      </c>
      <c r="L56" s="5">
        <f>B58/D55</f>
        <v>548069.48333333328</v>
      </c>
      <c r="M56" s="1"/>
      <c r="N56" s="1"/>
      <c r="O56" s="1"/>
      <c r="P56" s="1"/>
      <c r="Q56" s="1"/>
    </row>
    <row r="57" spans="1:17" x14ac:dyDescent="0.25">
      <c r="A57" s="3" t="s">
        <v>6</v>
      </c>
      <c r="B57" s="3">
        <v>65284304</v>
      </c>
      <c r="C57" s="1"/>
      <c r="D57" s="1">
        <f>B57/D55</f>
        <v>1088071.7333333334</v>
      </c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 x14ac:dyDescent="0.25">
      <c r="A58" s="1"/>
      <c r="B58" s="1">
        <v>32884169</v>
      </c>
      <c r="C58" s="1"/>
      <c r="D58" s="1"/>
      <c r="E58" s="1"/>
      <c r="F58" s="1"/>
      <c r="G58" s="1"/>
      <c r="H58" s="1"/>
      <c r="I58" s="1"/>
      <c r="J58" s="1"/>
      <c r="K58" s="1"/>
      <c r="L58" s="10" t="s">
        <v>10</v>
      </c>
      <c r="M58" s="10">
        <f>L56-H59</f>
        <v>15246.748886261019</v>
      </c>
      <c r="N58" s="1"/>
      <c r="O58" s="1"/>
      <c r="P58" s="1"/>
      <c r="Q58" s="1"/>
    </row>
    <row r="59" spans="1:17" x14ac:dyDescent="0.25">
      <c r="A59" s="1"/>
      <c r="B59" s="1"/>
      <c r="C59" s="12" t="s">
        <v>16</v>
      </c>
      <c r="D59" s="12">
        <f>D56/(1-D56/F55)</f>
        <v>2421831.3220499982</v>
      </c>
      <c r="E59" s="1"/>
      <c r="F59" s="1"/>
      <c r="G59" s="6" t="s">
        <v>0</v>
      </c>
      <c r="H59" s="6">
        <f>2*D59*D60/F56</f>
        <v>532822.73444707226</v>
      </c>
      <c r="I59" s="1"/>
      <c r="J59" s="1"/>
      <c r="K59" s="1"/>
      <c r="L59" s="1"/>
      <c r="M59" s="1"/>
      <c r="N59" s="1"/>
      <c r="O59" s="1"/>
      <c r="P59" s="1"/>
      <c r="Q59" s="1"/>
    </row>
    <row r="60" spans="1:17" x14ac:dyDescent="0.25">
      <c r="A60" s="1"/>
      <c r="B60" s="1"/>
      <c r="C60" s="12" t="s">
        <v>17</v>
      </c>
      <c r="D60" s="12">
        <f>D57/(1-(D57/F55))</f>
        <v>1100040.9681630014</v>
      </c>
      <c r="E60" s="1"/>
      <c r="F60" s="1"/>
      <c r="G60" s="6" t="s">
        <v>1</v>
      </c>
      <c r="H60" s="6">
        <f>B56^(1/2)/D55</f>
        <v>198.51807362443239</v>
      </c>
      <c r="I60" s="1"/>
      <c r="J60" s="1">
        <f>H60/D56</f>
        <v>8.3955412030632545E-5</v>
      </c>
      <c r="K60" s="1"/>
      <c r="L60" s="1"/>
      <c r="M60" s="1"/>
      <c r="N60" s="1"/>
      <c r="O60" s="1"/>
      <c r="P60" s="1"/>
      <c r="Q60" s="1"/>
    </row>
    <row r="61" spans="1:17" x14ac:dyDescent="0.25">
      <c r="A61" s="1"/>
      <c r="B61" s="1"/>
      <c r="C61" s="1"/>
      <c r="D61" s="1"/>
      <c r="E61" s="1"/>
      <c r="F61" s="1"/>
      <c r="G61" s="6" t="s">
        <v>2</v>
      </c>
      <c r="H61" s="6">
        <f>B57^(1/2)/D55</f>
        <v>134.66450493314446</v>
      </c>
      <c r="I61" s="1"/>
      <c r="J61" s="1">
        <f>H61/D57</f>
        <v>1.237643629621703E-4</v>
      </c>
      <c r="K61" s="1"/>
      <c r="L61" s="1"/>
      <c r="M61" s="1"/>
      <c r="N61" s="1"/>
      <c r="O61" s="1"/>
      <c r="P61" s="1"/>
      <c r="Q61" s="1"/>
    </row>
    <row r="62" spans="1:17" x14ac:dyDescent="0.25">
      <c r="A62" s="1"/>
      <c r="B62" s="1"/>
      <c r="C62" s="1"/>
      <c r="D62" s="1"/>
      <c r="E62" s="1"/>
      <c r="F62" s="1"/>
      <c r="G62" s="6" t="s">
        <v>3</v>
      </c>
      <c r="H62" s="6">
        <f>H60+H61</f>
        <v>333.18257855757685</v>
      </c>
      <c r="I62" s="1"/>
      <c r="J62" s="1">
        <f>J60+J61</f>
        <v>2.0771977499280285E-4</v>
      </c>
      <c r="K62" s="1"/>
      <c r="L62" s="1"/>
      <c r="M62" s="1"/>
      <c r="N62" s="1"/>
      <c r="O62" s="1"/>
      <c r="P62" s="1"/>
      <c r="Q62" s="1"/>
    </row>
    <row r="63" spans="1:17" x14ac:dyDescent="0.25">
      <c r="A63" s="1"/>
      <c r="B63" s="1"/>
      <c r="C63" s="1"/>
      <c r="D63" s="1"/>
      <c r="E63" s="1"/>
      <c r="F63" s="1"/>
      <c r="G63" s="1"/>
      <c r="H63" s="1"/>
      <c r="I63" s="7" t="s">
        <v>7</v>
      </c>
      <c r="J63" s="7">
        <f>H59*J62</f>
        <v>110.6778185103958</v>
      </c>
      <c r="K63" s="1"/>
      <c r="L63" s="1"/>
      <c r="M63" s="1"/>
      <c r="N63" s="1"/>
      <c r="O63" s="1"/>
      <c r="P63" s="1"/>
      <c r="Q63" s="1"/>
    </row>
    <row r="64" spans="1:17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8" spans="1:17" ht="23.25" x14ac:dyDescent="0.35">
      <c r="A68" s="8"/>
      <c r="B68" s="8"/>
      <c r="C68" s="8"/>
      <c r="D68" s="8"/>
      <c r="E68" s="9" t="s">
        <v>8</v>
      </c>
      <c r="F68" s="8"/>
      <c r="G68" s="9" t="s">
        <v>13</v>
      </c>
      <c r="H68" s="11" t="s">
        <v>15</v>
      </c>
      <c r="I68" s="8"/>
      <c r="J68" s="8"/>
      <c r="K68" s="8"/>
      <c r="L68" s="8"/>
      <c r="M68" s="8"/>
      <c r="N68" s="8"/>
      <c r="O68" s="8"/>
      <c r="P68" s="8"/>
      <c r="Q68" s="8"/>
    </row>
    <row r="69" spans="1:17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1:17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1:17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7" x14ac:dyDescent="0.25">
      <c r="A72" s="1"/>
      <c r="B72" s="1"/>
      <c r="C72" s="2" t="s">
        <v>4</v>
      </c>
      <c r="D72" s="2">
        <v>60</v>
      </c>
      <c r="E72" s="1"/>
      <c r="F72" s="1">
        <v>100000000</v>
      </c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 x14ac:dyDescent="0.25">
      <c r="A73" s="3" t="s">
        <v>5</v>
      </c>
      <c r="B73" s="3">
        <v>163700796</v>
      </c>
      <c r="C73" s="1"/>
      <c r="D73" s="1">
        <f>B73/D72</f>
        <v>2728346.6</v>
      </c>
      <c r="E73" s="4" t="s">
        <v>4</v>
      </c>
      <c r="F73" s="4">
        <v>20000000</v>
      </c>
      <c r="G73" s="1"/>
      <c r="H73" s="1"/>
      <c r="I73" s="1"/>
      <c r="J73" s="1"/>
      <c r="K73" s="5" t="s">
        <v>9</v>
      </c>
      <c r="L73" s="5">
        <f>B75/D72</f>
        <v>301858</v>
      </c>
      <c r="M73" s="1"/>
      <c r="N73" s="1"/>
      <c r="O73" s="1"/>
      <c r="P73" s="1"/>
      <c r="Q73" s="1"/>
    </row>
    <row r="74" spans="1:17" x14ac:dyDescent="0.25">
      <c r="A74" s="3" t="s">
        <v>6</v>
      </c>
      <c r="B74" s="3">
        <v>65284481</v>
      </c>
      <c r="C74" s="1"/>
      <c r="D74" s="1">
        <f>B74/D72</f>
        <v>1088074.6833333333</v>
      </c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 x14ac:dyDescent="0.25">
      <c r="A75" s="1"/>
      <c r="B75" s="1">
        <v>18111480</v>
      </c>
      <c r="C75" s="1"/>
      <c r="D75" s="1"/>
      <c r="E75" s="1"/>
      <c r="F75" s="1"/>
      <c r="G75" s="1"/>
      <c r="H75" s="1"/>
      <c r="I75" s="1"/>
      <c r="J75" s="1"/>
      <c r="K75" s="1"/>
      <c r="L75" s="10" t="s">
        <v>10</v>
      </c>
      <c r="M75" s="10">
        <f>L73-H76</f>
        <v>-6690.3958701983793</v>
      </c>
      <c r="N75" s="1"/>
      <c r="O75" s="1"/>
      <c r="P75" s="1"/>
      <c r="Q75" s="1"/>
    </row>
    <row r="76" spans="1:17" x14ac:dyDescent="0.25">
      <c r="A76" s="1"/>
      <c r="B76" s="1"/>
      <c r="C76" s="12" t="s">
        <v>16</v>
      </c>
      <c r="D76" s="12">
        <f>D73/(1-D73/F72)</f>
        <v>2804873.2643419835</v>
      </c>
      <c r="E76" s="1"/>
      <c r="F76" s="1"/>
      <c r="G76" s="6" t="s">
        <v>0</v>
      </c>
      <c r="H76" s="6">
        <f>2*D76*D77/F73</f>
        <v>308548.39587019838</v>
      </c>
      <c r="I76" s="1"/>
      <c r="J76" s="1"/>
      <c r="K76" s="1"/>
      <c r="L76" s="1"/>
      <c r="M76" s="1"/>
      <c r="N76" s="1"/>
      <c r="O76" s="1"/>
      <c r="P76" s="1"/>
      <c r="Q76" s="1"/>
    </row>
    <row r="77" spans="1:17" x14ac:dyDescent="0.25">
      <c r="A77" s="1"/>
      <c r="B77" s="1"/>
      <c r="C77" s="12" t="s">
        <v>17</v>
      </c>
      <c r="D77" s="12">
        <f>D74/(1-(D74/F72))</f>
        <v>1100043.9834224849</v>
      </c>
      <c r="E77" s="1"/>
      <c r="F77" s="1"/>
      <c r="G77" s="6" t="s">
        <v>1</v>
      </c>
      <c r="H77" s="6">
        <f>B73^(1/2)/D72</f>
        <v>213.24268647091588</v>
      </c>
      <c r="I77" s="1"/>
      <c r="J77" s="1">
        <f>H77/D73</f>
        <v>7.8158209983627403E-5</v>
      </c>
      <c r="K77" s="1"/>
      <c r="L77" s="1"/>
      <c r="M77" s="1"/>
      <c r="N77" s="1"/>
      <c r="O77" s="1"/>
      <c r="P77" s="1"/>
      <c r="Q77" s="1"/>
    </row>
    <row r="78" spans="1:17" x14ac:dyDescent="0.25">
      <c r="A78" s="1"/>
      <c r="B78" s="1"/>
      <c r="C78" s="1"/>
      <c r="D78" s="1"/>
      <c r="E78" s="1"/>
      <c r="F78" s="1"/>
      <c r="G78" s="6" t="s">
        <v>2</v>
      </c>
      <c r="H78" s="6">
        <f>B74^(1/2)/D72</f>
        <v>134.66468748545608</v>
      </c>
      <c r="I78" s="1"/>
      <c r="J78" s="1">
        <f>H78/D74</f>
        <v>1.2376419518640833E-4</v>
      </c>
      <c r="K78" s="1"/>
      <c r="L78" s="1"/>
      <c r="M78" s="1"/>
      <c r="N78" s="1"/>
      <c r="O78" s="1"/>
      <c r="P78" s="1"/>
      <c r="Q78" s="1"/>
    </row>
    <row r="79" spans="1:17" x14ac:dyDescent="0.25">
      <c r="A79" s="1"/>
      <c r="B79" s="1"/>
      <c r="C79" s="1"/>
      <c r="D79" s="1"/>
      <c r="E79" s="1"/>
      <c r="F79" s="1"/>
      <c r="G79" s="6" t="s">
        <v>3</v>
      </c>
      <c r="H79" s="6">
        <f>H77+H78</f>
        <v>347.907373956372</v>
      </c>
      <c r="I79" s="1"/>
      <c r="J79" s="1">
        <f>J77+J78</f>
        <v>2.0192240517003573E-4</v>
      </c>
      <c r="K79" s="1"/>
      <c r="L79" s="1"/>
      <c r="M79" s="1"/>
      <c r="N79" s="1"/>
      <c r="O79" s="1"/>
      <c r="P79" s="1"/>
      <c r="Q79" s="1"/>
    </row>
    <row r="80" spans="1:17" x14ac:dyDescent="0.25">
      <c r="A80" s="1"/>
      <c r="B80" s="1"/>
      <c r="C80" s="1"/>
      <c r="D80" s="1"/>
      <c r="E80" s="1"/>
      <c r="F80" s="1"/>
      <c r="G80" s="1"/>
      <c r="H80" s="1"/>
      <c r="I80" s="7" t="s">
        <v>7</v>
      </c>
      <c r="J80" s="7">
        <f>H76*J79</f>
        <v>62.302834205466773</v>
      </c>
      <c r="K80" s="1"/>
      <c r="L80" s="1"/>
      <c r="M80" s="1"/>
      <c r="N80" s="1"/>
      <c r="O80" s="1"/>
      <c r="P80" s="1"/>
      <c r="Q80" s="1"/>
    </row>
    <row r="81" spans="1:18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7" spans="1:18" ht="23.25" x14ac:dyDescent="0.35">
      <c r="A87" s="13"/>
      <c r="B87" s="13"/>
      <c r="C87" s="13"/>
      <c r="D87" s="13"/>
      <c r="E87" s="15"/>
      <c r="F87" s="13"/>
      <c r="G87" s="15"/>
      <c r="H87" s="16"/>
      <c r="I87" s="13"/>
      <c r="J87" s="13"/>
      <c r="K87" s="13"/>
      <c r="L87" s="13"/>
      <c r="M87" s="13"/>
      <c r="N87" s="13"/>
      <c r="O87" s="13"/>
      <c r="P87" s="13"/>
      <c r="Q87" s="13"/>
      <c r="R87" s="17"/>
    </row>
    <row r="88" spans="1:18" x14ac:dyDescent="0.25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7"/>
    </row>
    <row r="89" spans="1:18" x14ac:dyDescent="0.25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7"/>
    </row>
    <row r="90" spans="1:18" x14ac:dyDescent="0.25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7"/>
    </row>
    <row r="91" spans="1:18" x14ac:dyDescent="0.25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7"/>
    </row>
    <row r="92" spans="1:18" x14ac:dyDescent="0.25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7"/>
    </row>
    <row r="93" spans="1:18" x14ac:dyDescent="0.25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7"/>
    </row>
    <row r="94" spans="1:18" x14ac:dyDescent="0.25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7"/>
    </row>
    <row r="95" spans="1:18" x14ac:dyDescent="0.2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7"/>
    </row>
    <row r="96" spans="1:18" x14ac:dyDescent="0.25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7"/>
    </row>
    <row r="97" spans="1:18" x14ac:dyDescent="0.25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7"/>
    </row>
    <row r="98" spans="1:18" x14ac:dyDescent="0.25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7"/>
    </row>
    <row r="99" spans="1:18" x14ac:dyDescent="0.25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7"/>
    </row>
    <row r="100" spans="1:18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3" spans="1:18" x14ac:dyDescent="0.25">
      <c r="B103" s="14" t="s">
        <v>18</v>
      </c>
      <c r="C103" s="14" t="s">
        <v>19</v>
      </c>
    </row>
    <row r="104" spans="1:18" x14ac:dyDescent="0.25">
      <c r="A104">
        <v>0</v>
      </c>
      <c r="B104" s="13">
        <v>61121223</v>
      </c>
      <c r="C104" s="13">
        <f>B104/20</f>
        <v>3056061.15</v>
      </c>
    </row>
    <row r="105" spans="1:18" x14ac:dyDescent="0.25">
      <c r="A105">
        <v>1</v>
      </c>
      <c r="B105" s="13">
        <v>36842560</v>
      </c>
      <c r="C105" s="13">
        <f t="shared" ref="C105:C112" si="0">B105/20</f>
        <v>1842128</v>
      </c>
    </row>
    <row r="106" spans="1:18" x14ac:dyDescent="0.25">
      <c r="A106">
        <v>2</v>
      </c>
      <c r="B106" s="13">
        <v>20294317</v>
      </c>
      <c r="C106" s="13">
        <f t="shared" si="0"/>
        <v>1014715.85</v>
      </c>
    </row>
    <row r="107" spans="1:18" x14ac:dyDescent="0.25">
      <c r="A107">
        <v>3</v>
      </c>
      <c r="B107" s="13">
        <v>12850402</v>
      </c>
      <c r="C107" s="13">
        <f t="shared" si="0"/>
        <v>642520.1</v>
      </c>
    </row>
    <row r="108" spans="1:18" x14ac:dyDescent="0.25">
      <c r="A108">
        <v>4</v>
      </c>
      <c r="B108" s="13">
        <v>9781986</v>
      </c>
      <c r="C108" s="13">
        <f t="shared" si="0"/>
        <v>489099.3</v>
      </c>
    </row>
    <row r="109" spans="1:18" x14ac:dyDescent="0.25">
      <c r="A109">
        <v>5</v>
      </c>
      <c r="B109" s="13">
        <v>7256489</v>
      </c>
      <c r="C109" s="13">
        <f t="shared" si="0"/>
        <v>362824.45</v>
      </c>
    </row>
    <row r="110" spans="1:18" x14ac:dyDescent="0.25">
      <c r="A110">
        <v>6</v>
      </c>
      <c r="B110" s="13">
        <v>5045763</v>
      </c>
      <c r="C110" s="13">
        <f t="shared" si="0"/>
        <v>252288.15</v>
      </c>
    </row>
    <row r="111" spans="1:18" x14ac:dyDescent="0.25">
      <c r="A111">
        <v>7</v>
      </c>
      <c r="B111" s="13">
        <v>3482550</v>
      </c>
      <c r="C111" s="13">
        <f t="shared" si="0"/>
        <v>174127.5</v>
      </c>
    </row>
    <row r="112" spans="1:18" x14ac:dyDescent="0.25">
      <c r="A112">
        <v>8</v>
      </c>
      <c r="B112" s="13">
        <v>2551608</v>
      </c>
      <c r="C112" s="13">
        <f t="shared" si="0"/>
        <v>127580.4</v>
      </c>
    </row>
    <row r="113" spans="1:8" x14ac:dyDescent="0.25">
      <c r="A113">
        <v>9</v>
      </c>
      <c r="B113" s="13">
        <v>1961403</v>
      </c>
      <c r="C113" s="13">
        <f t="shared" ref="C113:C134" si="1">B113/20</f>
        <v>98070.15</v>
      </c>
    </row>
    <row r="114" spans="1:8" x14ac:dyDescent="0.25">
      <c r="A114">
        <v>10</v>
      </c>
      <c r="B114" s="13">
        <v>1566382</v>
      </c>
      <c r="C114" s="13">
        <f t="shared" si="1"/>
        <v>78319.100000000006</v>
      </c>
    </row>
    <row r="115" spans="1:8" x14ac:dyDescent="0.25">
      <c r="A115">
        <v>11</v>
      </c>
      <c r="B115" s="13">
        <v>1237784</v>
      </c>
      <c r="C115" s="13">
        <f t="shared" si="1"/>
        <v>61889.2</v>
      </c>
    </row>
    <row r="116" spans="1:8" x14ac:dyDescent="0.25">
      <c r="A116">
        <v>12</v>
      </c>
      <c r="B116" s="13">
        <v>988650</v>
      </c>
      <c r="C116" s="13">
        <f t="shared" si="1"/>
        <v>49432.5</v>
      </c>
    </row>
    <row r="117" spans="1:8" x14ac:dyDescent="0.25">
      <c r="A117">
        <v>13</v>
      </c>
      <c r="B117" s="13">
        <v>777747</v>
      </c>
      <c r="C117" s="13">
        <f t="shared" si="1"/>
        <v>38887.35</v>
      </c>
    </row>
    <row r="118" spans="1:8" x14ac:dyDescent="0.25">
      <c r="A118">
        <v>14</v>
      </c>
      <c r="B118" s="13">
        <v>620614</v>
      </c>
      <c r="C118" s="13">
        <f t="shared" si="1"/>
        <v>31030.7</v>
      </c>
    </row>
    <row r="119" spans="1:8" x14ac:dyDescent="0.25">
      <c r="A119">
        <v>15</v>
      </c>
      <c r="B119" s="13">
        <v>498763</v>
      </c>
      <c r="C119" s="13">
        <f t="shared" si="1"/>
        <v>24938.15</v>
      </c>
    </row>
    <row r="120" spans="1:8" x14ac:dyDescent="0.25">
      <c r="A120">
        <v>16</v>
      </c>
      <c r="B120" s="13">
        <v>417252</v>
      </c>
      <c r="C120" s="13">
        <f t="shared" si="1"/>
        <v>20862.599999999999</v>
      </c>
    </row>
    <row r="121" spans="1:8" x14ac:dyDescent="0.25">
      <c r="A121">
        <v>17</v>
      </c>
      <c r="B121" s="13">
        <v>348629</v>
      </c>
      <c r="C121" s="13">
        <f t="shared" si="1"/>
        <v>17431.45</v>
      </c>
    </row>
    <row r="122" spans="1:8" x14ac:dyDescent="0.25">
      <c r="A122">
        <v>18</v>
      </c>
      <c r="B122" s="13">
        <v>292344</v>
      </c>
      <c r="C122" s="13">
        <f t="shared" ref="C122" si="2">B122/20</f>
        <v>14617.2</v>
      </c>
    </row>
    <row r="123" spans="1:8" x14ac:dyDescent="0.25">
      <c r="A123">
        <v>19</v>
      </c>
      <c r="B123" s="13">
        <v>252500</v>
      </c>
      <c r="C123" s="13">
        <f t="shared" si="1"/>
        <v>12625</v>
      </c>
    </row>
    <row r="124" spans="1:8" x14ac:dyDescent="0.25">
      <c r="A124">
        <v>20</v>
      </c>
      <c r="B124" s="13">
        <v>219012</v>
      </c>
      <c r="C124" s="13">
        <f t="shared" si="1"/>
        <v>10950.6</v>
      </c>
    </row>
    <row r="125" spans="1:8" x14ac:dyDescent="0.25">
      <c r="A125">
        <v>21</v>
      </c>
      <c r="B125" s="13">
        <v>188470</v>
      </c>
      <c r="C125" s="13">
        <f t="shared" si="1"/>
        <v>9423.5</v>
      </c>
      <c r="H125" t="s">
        <v>20</v>
      </c>
    </row>
    <row r="126" spans="1:8" x14ac:dyDescent="0.25">
      <c r="A126">
        <v>22</v>
      </c>
      <c r="B126" s="13">
        <v>162001</v>
      </c>
      <c r="C126" s="13">
        <f t="shared" si="1"/>
        <v>8100.05</v>
      </c>
      <c r="H126" t="s">
        <v>21</v>
      </c>
    </row>
    <row r="127" spans="1:8" x14ac:dyDescent="0.25">
      <c r="A127">
        <v>23</v>
      </c>
      <c r="B127" s="13">
        <v>137900</v>
      </c>
      <c r="C127" s="13">
        <f t="shared" si="1"/>
        <v>6895</v>
      </c>
    </row>
    <row r="128" spans="1:8" x14ac:dyDescent="0.25">
      <c r="A128">
        <v>24</v>
      </c>
      <c r="B128" s="13">
        <v>116322</v>
      </c>
      <c r="C128" s="13">
        <f t="shared" si="1"/>
        <v>5816.1</v>
      </c>
      <c r="H128" t="s">
        <v>22</v>
      </c>
    </row>
    <row r="129" spans="1:8" x14ac:dyDescent="0.25">
      <c r="A129">
        <v>25</v>
      </c>
      <c r="B129" s="13">
        <v>96002</v>
      </c>
      <c r="C129" s="13">
        <f t="shared" si="1"/>
        <v>4800.1000000000004</v>
      </c>
    </row>
    <row r="130" spans="1:8" x14ac:dyDescent="0.25">
      <c r="A130">
        <v>30</v>
      </c>
      <c r="B130" s="13">
        <v>28115</v>
      </c>
      <c r="C130" s="13">
        <f t="shared" si="1"/>
        <v>1405.75</v>
      </c>
      <c r="H130" t="s">
        <v>23</v>
      </c>
    </row>
    <row r="131" spans="1:8" x14ac:dyDescent="0.25">
      <c r="A131">
        <v>35</v>
      </c>
      <c r="B131" s="13">
        <v>8839</v>
      </c>
      <c r="C131" s="13">
        <f t="shared" ref="C131:C133" si="3">B131/20</f>
        <v>441.95</v>
      </c>
      <c r="H131" t="s">
        <v>24</v>
      </c>
    </row>
    <row r="132" spans="1:8" x14ac:dyDescent="0.25">
      <c r="A132">
        <v>40</v>
      </c>
      <c r="B132" s="13">
        <v>4399</v>
      </c>
      <c r="C132" s="13">
        <f t="shared" si="1"/>
        <v>219.95</v>
      </c>
      <c r="H132" t="s">
        <v>25</v>
      </c>
    </row>
    <row r="133" spans="1:8" x14ac:dyDescent="0.25">
      <c r="A133">
        <v>45</v>
      </c>
      <c r="B133" s="13">
        <v>2483</v>
      </c>
      <c r="C133" s="13">
        <f t="shared" si="3"/>
        <v>124.15</v>
      </c>
    </row>
    <row r="134" spans="1:8" x14ac:dyDescent="0.25">
      <c r="A134">
        <v>50</v>
      </c>
      <c r="B134" s="13">
        <v>1148</v>
      </c>
      <c r="C134" s="13">
        <f t="shared" si="1"/>
        <v>57.4</v>
      </c>
      <c r="H134" t="s">
        <v>26</v>
      </c>
    </row>
    <row r="135" spans="1:8" x14ac:dyDescent="0.25">
      <c r="B135" s="13"/>
      <c r="C135" s="13"/>
    </row>
    <row r="136" spans="1:8" x14ac:dyDescent="0.25">
      <c r="B136" s="13"/>
      <c r="C136" s="13"/>
      <c r="H136" t="s">
        <v>27</v>
      </c>
    </row>
    <row r="137" spans="1:8" x14ac:dyDescent="0.25">
      <c r="B137" s="13"/>
      <c r="C137" s="13"/>
    </row>
    <row r="138" spans="1:8" x14ac:dyDescent="0.25">
      <c r="B138" s="13"/>
      <c r="C138" s="13"/>
    </row>
    <row r="139" spans="1:8" x14ac:dyDescent="0.25">
      <c r="B139" s="13"/>
      <c r="C139" s="13"/>
    </row>
    <row r="140" spans="1:8" x14ac:dyDescent="0.25">
      <c r="B140" s="13"/>
      <c r="C140" s="13"/>
    </row>
    <row r="141" spans="1:8" x14ac:dyDescent="0.25">
      <c r="B141" s="13"/>
      <c r="C141" s="13"/>
    </row>
    <row r="142" spans="1:8" x14ac:dyDescent="0.25">
      <c r="B142" s="13"/>
      <c r="C142" s="13"/>
    </row>
    <row r="143" spans="1:8" x14ac:dyDescent="0.25">
      <c r="B143" s="13"/>
      <c r="C143" s="13"/>
    </row>
    <row r="144" spans="1:8" x14ac:dyDescent="0.25">
      <c r="B144" s="13"/>
      <c r="C144" s="13"/>
    </row>
    <row r="145" spans="2:3" x14ac:dyDescent="0.25">
      <c r="B145" s="13"/>
      <c r="C145" s="13"/>
    </row>
    <row r="146" spans="2:3" x14ac:dyDescent="0.25">
      <c r="B146" s="13"/>
      <c r="C146" s="13"/>
    </row>
    <row r="147" spans="2:3" x14ac:dyDescent="0.25">
      <c r="B147" s="13"/>
      <c r="C147" s="13"/>
    </row>
    <row r="148" spans="2:3" x14ac:dyDescent="0.25">
      <c r="B148" s="13"/>
      <c r="C148" s="13"/>
    </row>
    <row r="149" spans="2:3" x14ac:dyDescent="0.25">
      <c r="B149" s="13"/>
      <c r="C149" s="13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SPecialiST RePack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 Windows</cp:lastModifiedBy>
  <dcterms:created xsi:type="dcterms:W3CDTF">2018-08-01T08:34:13Z</dcterms:created>
  <dcterms:modified xsi:type="dcterms:W3CDTF">2018-08-02T04:23:26Z</dcterms:modified>
</cp:coreProperties>
</file>