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LocalData\a034974\Desktop\"/>
    </mc:Choice>
  </mc:AlternateContent>
  <bookViews>
    <workbookView xWindow="1110" yWindow="255" windowWidth="15480" windowHeight="10830" tabRatio="775" activeTab="1"/>
  </bookViews>
  <sheets>
    <sheet name="UserGuide" sheetId="21" r:id="rId1"/>
    <sheet name="Bus load History" sheetId="28" r:id="rId2"/>
    <sheet name="Frame SRC Euro6c" sheetId="6" r:id="rId3"/>
    <sheet name="Worst Case SCR Euro6c" sheetId="27" r:id="rId4"/>
    <sheet name="Graph SCR Euro6c" sheetId="17" r:id="rId5"/>
    <sheet name="Onglet_Travail" sheetId="26" r:id="rId6"/>
  </sheets>
  <definedNames>
    <definedName name="_xlnm._FilterDatabase" localSheetId="1" hidden="1">'Bus load History'!$A$2:$I$3</definedName>
    <definedName name="_xlnm._FilterDatabase" localSheetId="2" hidden="1">'Frame SRC Euro6c'!$A$2:$E$2</definedName>
    <definedName name="_xlnm._FilterDatabase" localSheetId="5" hidden="1">Onglet_Travail!$A$4:$F$23</definedName>
    <definedName name="BaseListeDonnées">#REF!</definedName>
    <definedName name="BaseListeParamètres">#REF!</definedName>
    <definedName name="BaseTrame">#REF!</definedName>
    <definedName name="CheminBaseMsgCAN">#REF!</definedName>
    <definedName name="CurrentTrame_Name">#REF!</definedName>
    <definedName name="ListedesTrames">#REF!</definedName>
    <definedName name="NbParams">#REF!</definedName>
    <definedName name="NbTrames">#REF!</definedName>
    <definedName name="NomVéhicule">#REF!</definedName>
    <definedName name="xxx">#REF!</definedName>
    <definedName name="_xlnm.Print_Area" localSheetId="3">'Worst Case SCR Euro6c'!$A$12:$L$32</definedName>
  </definedNames>
  <calcPr calcId="152511"/>
</workbook>
</file>

<file path=xl/calcChain.xml><?xml version="1.0" encoding="utf-8"?>
<calcChain xmlns="http://schemas.openxmlformats.org/spreadsheetml/2006/main">
  <c r="B25" i="6" l="1"/>
  <c r="B24" i="6"/>
  <c r="B23" i="6"/>
  <c r="B17" i="6"/>
  <c r="B16" i="6"/>
  <c r="B15" i="6"/>
  <c r="B14" i="6"/>
  <c r="B13" i="6"/>
  <c r="B12" i="6"/>
  <c r="B11" i="6"/>
  <c r="B10" i="6"/>
  <c r="B9" i="6"/>
  <c r="B8" i="6"/>
  <c r="B7" i="6"/>
  <c r="B6" i="6"/>
  <c r="B5" i="6"/>
  <c r="B4" i="6"/>
  <c r="B3" i="6"/>
  <c r="I7" i="27"/>
  <c r="C32" i="27"/>
  <c r="C31" i="27"/>
  <c r="C30" i="27"/>
  <c r="C29" i="27"/>
  <c r="C28" i="27"/>
  <c r="C27" i="27"/>
  <c r="C26" i="27"/>
  <c r="C25" i="27"/>
  <c r="C24" i="27"/>
  <c r="C23" i="27"/>
  <c r="C22" i="27"/>
  <c r="C21" i="27"/>
  <c r="C20" i="27"/>
  <c r="C19" i="27"/>
  <c r="C18" i="27"/>
  <c r="B22" i="26"/>
  <c r="B14" i="26"/>
  <c r="B8" i="26"/>
  <c r="B9" i="26"/>
  <c r="B10" i="26"/>
  <c r="B12" i="26"/>
  <c r="B13" i="26"/>
  <c r="B18" i="26"/>
  <c r="B19" i="26"/>
  <c r="B16" i="26"/>
  <c r="B15" i="26"/>
  <c r="B6" i="26"/>
  <c r="B7" i="26"/>
  <c r="B23" i="26"/>
  <c r="B11" i="26"/>
  <c r="B20" i="26"/>
  <c r="B17" i="26"/>
  <c r="B21" i="26"/>
  <c r="G20" i="27" l="1"/>
  <c r="G21" i="27"/>
  <c r="G22" i="27"/>
  <c r="G23" i="27"/>
  <c r="G24" i="27"/>
  <c r="G25" i="27"/>
  <c r="G26" i="27"/>
  <c r="G27" i="27"/>
  <c r="G28" i="27"/>
  <c r="G29" i="27"/>
  <c r="G30" i="27"/>
  <c r="G31" i="27"/>
  <c r="G32" i="27"/>
  <c r="I5" i="27" l="1"/>
  <c r="G18" i="27"/>
  <c r="G19" i="27"/>
  <c r="H23" i="27" l="1"/>
  <c r="I23" i="27" s="1"/>
  <c r="H27" i="27"/>
  <c r="I27" i="27" s="1"/>
  <c r="H31" i="27"/>
  <c r="I31" i="27" s="1"/>
  <c r="H22" i="27"/>
  <c r="I22" i="27" s="1"/>
  <c r="H26" i="27"/>
  <c r="I26" i="27" s="1"/>
  <c r="H30" i="27"/>
  <c r="I30" i="27" s="1"/>
  <c r="H21" i="27"/>
  <c r="I21" i="27" s="1"/>
  <c r="H25" i="27"/>
  <c r="I25" i="27" s="1"/>
  <c r="H29" i="27"/>
  <c r="I29" i="27" s="1"/>
  <c r="H20" i="27"/>
  <c r="I20" i="27" s="1"/>
  <c r="H24" i="27"/>
  <c r="I24" i="27" s="1"/>
  <c r="H28" i="27"/>
  <c r="I28" i="27" s="1"/>
  <c r="H32" i="27"/>
  <c r="I32" i="27" s="1"/>
  <c r="H18" i="27"/>
  <c r="I18" i="27" s="1"/>
  <c r="J18" i="27" s="1"/>
  <c r="H19" i="27"/>
  <c r="I19" i="27" s="1"/>
  <c r="J19" i="27" l="1"/>
  <c r="J20" i="27" s="1"/>
  <c r="J21" i="27" s="1"/>
  <c r="J22" i="27" s="1"/>
  <c r="J23" i="27" s="1"/>
  <c r="J24" i="27" s="1"/>
  <c r="J25" i="27" s="1"/>
  <c r="J26" i="27" s="1"/>
  <c r="J27" i="27" s="1"/>
  <c r="J28" i="27" s="1"/>
  <c r="J29" i="27" s="1"/>
  <c r="J30" i="27" s="1"/>
  <c r="J31" i="27" s="1"/>
  <c r="J32" i="27" s="1"/>
  <c r="M18" i="27"/>
  <c r="H17" i="27"/>
  <c r="K18" i="27" s="1"/>
  <c r="K19" i="27" s="1"/>
  <c r="K20" i="27" s="1"/>
  <c r="M19" i="27"/>
  <c r="M20" i="27" s="1"/>
  <c r="M21" i="27" s="1"/>
  <c r="M22" i="27" s="1"/>
  <c r="M23" i="27" s="1"/>
  <c r="M24" i="27" s="1"/>
  <c r="M25" i="27" s="1"/>
  <c r="M26" i="27" s="1"/>
  <c r="M27" i="27" s="1"/>
  <c r="M28" i="27" s="1"/>
  <c r="M29" i="27" s="1"/>
  <c r="M30" i="27" s="1"/>
  <c r="M31" i="27" s="1"/>
  <c r="M32" i="27" s="1"/>
  <c r="L20" i="27" l="1"/>
  <c r="P20" i="27"/>
  <c r="K21" i="27"/>
  <c r="P19" i="27"/>
  <c r="P18" i="27"/>
  <c r="L19" i="27"/>
  <c r="L18" i="27"/>
  <c r="N18" i="27" l="1"/>
  <c r="O18" i="27" s="1"/>
  <c r="L21" i="27"/>
  <c r="P21" i="27"/>
  <c r="K22" i="27"/>
  <c r="N19" i="27" l="1"/>
  <c r="N20" i="27" s="1"/>
  <c r="L22" i="27"/>
  <c r="P22" i="27"/>
  <c r="K23" i="27"/>
  <c r="O19" i="27" l="1"/>
  <c r="O20" i="27"/>
  <c r="N21" i="27"/>
  <c r="L23" i="27"/>
  <c r="P23" i="27"/>
  <c r="K24" i="27"/>
  <c r="O21" i="27" l="1"/>
  <c r="N22" i="27"/>
  <c r="L24" i="27"/>
  <c r="P24" i="27"/>
  <c r="K25" i="27"/>
  <c r="O22" i="27" l="1"/>
  <c r="N23" i="27"/>
  <c r="L25" i="27"/>
  <c r="P25" i="27"/>
  <c r="K26" i="27"/>
  <c r="L26" i="27" l="1"/>
  <c r="P26" i="27"/>
  <c r="K27" i="27"/>
  <c r="O23" i="27"/>
  <c r="N24" i="27"/>
  <c r="N25" i="27" l="1"/>
  <c r="O24" i="27"/>
  <c r="L27" i="27"/>
  <c r="P27" i="27"/>
  <c r="K28" i="27"/>
  <c r="L28" i="27" l="1"/>
  <c r="P28" i="27"/>
  <c r="K29" i="27"/>
  <c r="N26" i="27"/>
  <c r="O25" i="27"/>
  <c r="L29" i="27" l="1"/>
  <c r="P29" i="27"/>
  <c r="K30" i="27"/>
  <c r="N27" i="27"/>
  <c r="O26" i="27"/>
  <c r="N28" i="27" l="1"/>
  <c r="O27" i="27"/>
  <c r="L30" i="27"/>
  <c r="P30" i="27"/>
  <c r="K31" i="27"/>
  <c r="L31" i="27" l="1"/>
  <c r="P31" i="27"/>
  <c r="K32" i="27"/>
  <c r="N29" i="27"/>
  <c r="O28" i="27"/>
  <c r="L32" i="27" l="1"/>
  <c r="P32" i="27"/>
  <c r="N30" i="27"/>
  <c r="O29" i="27"/>
  <c r="N31" i="27" l="1"/>
  <c r="O30" i="27"/>
  <c r="N32" i="27" l="1"/>
  <c r="O31" i="27"/>
  <c r="O32" i="27" l="1"/>
</calcChain>
</file>

<file path=xl/sharedStrings.xml><?xml version="1.0" encoding="utf-8"?>
<sst xmlns="http://schemas.openxmlformats.org/spreadsheetml/2006/main" count="275" uniqueCount="156">
  <si>
    <t>Retard à la transmission maximal (%)</t>
  </si>
  <si>
    <r>
      <t>o</t>
    </r>
    <r>
      <rPr>
        <sz val="7"/>
        <rFont val="Times New Roman"/>
        <family val="1"/>
      </rPr>
      <t xml:space="preserve">       </t>
    </r>
    <r>
      <rPr>
        <sz val="12"/>
        <rFont val="Times New Roman"/>
        <family val="1"/>
      </rPr>
      <t xml:space="preserve">Verlog : </t>
    </r>
    <r>
      <rPr>
        <sz val="12"/>
        <color indexed="12"/>
        <rFont val="Times New Roman"/>
        <family val="1"/>
      </rPr>
      <t>Attention la trame BCM_VERLOG est à garder pour les calculs car, actuellement, elle est émise en permanence</t>
    </r>
  </si>
  <si>
    <r>
      <t>§</t>
    </r>
    <r>
      <rPr>
        <sz val="7"/>
        <rFont val="Times New Roman"/>
        <family val="1"/>
      </rPr>
      <t xml:space="preserve">         </t>
    </r>
    <r>
      <rPr>
        <sz val="12"/>
        <rFont val="Times New Roman"/>
        <family val="1"/>
      </rPr>
      <t xml:space="preserve">DONGLE : verifier si elles sont emises tout le temps  =&gt; </t>
    </r>
    <r>
      <rPr>
        <sz val="12"/>
        <color indexed="12"/>
        <rFont val="Times New Roman"/>
        <family val="1"/>
      </rPr>
      <t>Les 3 trames DONGLE sont émises en permanence</t>
    </r>
  </si>
  <si>
    <t>Baud rate</t>
  </si>
  <si>
    <t>kbits/s</t>
  </si>
  <si>
    <t>Bit length</t>
  </si>
  <si>
    <t>ms</t>
  </si>
  <si>
    <t>Bit Stuffing</t>
  </si>
  <si>
    <t>Average bus load</t>
  </si>
  <si>
    <t>Frame</t>
  </si>
  <si>
    <t>Id</t>
  </si>
  <si>
    <t>Id hex</t>
  </si>
  <si>
    <t>Period</t>
  </si>
  <si>
    <t>dlc</t>
  </si>
  <si>
    <t>Frame Duration</t>
  </si>
  <si>
    <t>Bus load / frame</t>
  </si>
  <si>
    <t>Total Average Bus load</t>
  </si>
  <si>
    <t>(bytes)</t>
  </si>
  <si>
    <t>(bits)</t>
  </si>
  <si>
    <t>(ms)</t>
  </si>
  <si>
    <t>(%)</t>
  </si>
  <si>
    <t xml:space="preserve"> (%)</t>
  </si>
  <si>
    <t>Frame duration = ((34 + dlc * 8) * bit_stuffing + 13) * bit_length</t>
  </si>
  <si>
    <t>BUS CHARACTERISTICS</t>
  </si>
  <si>
    <t>FORMULAS</t>
  </si>
  <si>
    <t>Bit length = 1/ baud rate</t>
  </si>
  <si>
    <t>Bus load / frame = Frame length / Period</t>
  </si>
  <si>
    <t>Bus load = Sum (bus load/ frame) considering all the frames of the message set</t>
  </si>
  <si>
    <t xml:space="preserve">Bus load </t>
  </si>
  <si>
    <t>Frame duration</t>
  </si>
  <si>
    <t>For the worst case, we consider that :</t>
  </si>
  <si>
    <t>* A frame can be transmitted only when all the more priority frames have been transmitted</t>
  </si>
  <si>
    <t>BAT(1) = 0,242 ms</t>
  </si>
  <si>
    <t>* the bus is busy : an 8 byte frame transmission has just began on the network</t>
  </si>
  <si>
    <t>the frame ready for transmission should wait during all the 8 bytes  frame duration before transmission</t>
  </si>
  <si>
    <t>BUS ACCESS TIME CALCULATION</t>
  </si>
  <si>
    <t>Bus access time - worst case (BAT-worst case)</t>
  </si>
  <si>
    <t>(10% bit stuffing already agreed)</t>
  </si>
  <si>
    <t>Peak_Load</t>
  </si>
  <si>
    <t xml:space="preserve">Example of message set : </t>
  </si>
  <si>
    <t xml:space="preserve">average bus load around 50% and various period frames </t>
  </si>
  <si>
    <t>peak load &gt;100%</t>
  </si>
  <si>
    <t>BAT(n) = BAT(n-1) + frame duration (n-1)+delay due to frame re-transmission</t>
  </si>
  <si>
    <t>Frame currently transmitted (network busy)</t>
  </si>
  <si>
    <t>Trame</t>
  </si>
  <si>
    <t>Période</t>
  </si>
  <si>
    <t>Longueur</t>
  </si>
  <si>
    <t>longueur</t>
  </si>
  <si>
    <t>Durée de la trame</t>
  </si>
  <si>
    <t>Taux de charge/trame</t>
  </si>
  <si>
    <t>Taux de charge applicatif moyen</t>
  </si>
  <si>
    <t>Retard à la transmission maximal</t>
  </si>
  <si>
    <t>pic de charge</t>
  </si>
  <si>
    <t>Retard à la transmission typique</t>
  </si>
  <si>
    <t>%</t>
  </si>
  <si>
    <t>BAT_70%</t>
  </si>
  <si>
    <t>(µs)</t>
  </si>
  <si>
    <t>Total transmission time</t>
  </si>
  <si>
    <t>Temps total de transmission</t>
  </si>
  <si>
    <t xml:space="preserve">Calcul de Taux de Charge Aplicatif moyen et Retard Max à l’émission </t>
  </si>
  <si>
    <t>Utilisation du fichier template défini dans la liste d’outils messagerie</t>
  </si>
  <si>
    <t>Définir une architecture base pour calculer le taux de charge</t>
  </si>
  <si>
    <t>BEST CASE : seulement les calculateurs « série »</t>
  </si>
  <si>
    <t>WORST CASE : « full option »</t>
  </si>
  <si>
    <t>Identifier les barrières techniques des ECU qui ne sont jamais ensembles</t>
  </si>
  <si>
    <t>Recuperer la liste de trames de la messagerie :</t>
  </si>
  <si>
    <r>
      <t>·</t>
    </r>
    <r>
      <rPr>
        <sz val="7"/>
        <rFont val="Times New Roman"/>
        <family val="1"/>
      </rPr>
      <t xml:space="preserve">        </t>
    </r>
    <r>
      <rPr>
        <sz val="12"/>
        <rFont val="Times New Roman"/>
        <family val="1"/>
      </rPr>
      <t>utiliser l’extraction xls manes de la liste de trames normalement utilisée pour faire la synthèse</t>
    </r>
  </si>
  <si>
    <r>
      <t>·</t>
    </r>
    <r>
      <rPr>
        <sz val="7"/>
        <rFont val="Times New Roman"/>
        <family val="1"/>
      </rPr>
      <t xml:space="preserve">        </t>
    </r>
    <r>
      <rPr>
        <sz val="12"/>
        <rFont val="Times New Roman"/>
        <family val="1"/>
      </rPr>
      <t>Enlever les trames non émises periodiquement au long de toute la mission :</t>
    </r>
  </si>
  <si>
    <r>
      <t>o</t>
    </r>
    <r>
      <rPr>
        <sz val="7"/>
        <rFont val="Times New Roman"/>
        <family val="1"/>
      </rPr>
      <t xml:space="preserve">       </t>
    </r>
    <r>
      <rPr>
        <sz val="12"/>
        <rFont val="Times New Roman"/>
        <family val="1"/>
      </rPr>
      <t>DIAG</t>
    </r>
  </si>
  <si>
    <r>
      <t>o</t>
    </r>
    <r>
      <rPr>
        <sz val="7"/>
        <rFont val="Times New Roman"/>
        <family val="1"/>
      </rPr>
      <t xml:space="preserve">       </t>
    </r>
    <r>
      <rPr>
        <sz val="12"/>
        <rFont val="Times New Roman"/>
        <family val="1"/>
      </rPr>
      <t>Airbag Crash (0x023)</t>
    </r>
  </si>
  <si>
    <r>
      <t>§</t>
    </r>
    <r>
      <rPr>
        <sz val="7"/>
        <rFont val="Times New Roman"/>
        <family val="1"/>
      </rPr>
      <t xml:space="preserve">         </t>
    </r>
    <r>
      <rPr>
        <sz val="12"/>
        <rFont val="Times New Roman"/>
        <family val="1"/>
      </rPr>
      <t>BCM_to_ESCL3/ESCL3_to_BCM</t>
    </r>
  </si>
  <si>
    <r>
      <t>o</t>
    </r>
    <r>
      <rPr>
        <sz val="7"/>
        <rFont val="Times New Roman"/>
        <family val="1"/>
      </rPr>
      <t xml:space="preserve">       </t>
    </r>
    <r>
      <rPr>
        <sz val="12"/>
        <rFont val="Times New Roman"/>
        <family val="1"/>
      </rPr>
      <t>CLUSTER_CANHS_R_02 (envoyée seulement en début/fin de mission)</t>
    </r>
  </si>
  <si>
    <t>Si on a un retard supérieur à la periodicité de trames plus prioritaires qeu la trame en question il faudra prendre en compte dans le calcul la durée de RE-transmission de ces trames. Dans ce cas là ajouter le retard de transmission des trames plus prioritaires sur la première trame qui dépasse les 10 ms. On enlève en même temps le retard de Bus occupé de 242ms</t>
  </si>
  <si>
    <t>Frame Name</t>
  </si>
  <si>
    <t>ID</t>
  </si>
  <si>
    <t>Nom</t>
  </si>
  <si>
    <t>ID Hex</t>
  </si>
  <si>
    <t>Pe</t>
  </si>
  <si>
    <t>Size</t>
  </si>
  <si>
    <t>BAT_worst case
(Bit Access Time)</t>
  </si>
  <si>
    <t xml:space="preserve">Passage du fichier  avec  formules  (interne RSC) au fichier sans formule disponible hors RSC </t>
  </si>
  <si>
    <t>Frame CAN_V</t>
  </si>
  <si>
    <t>Synthesis_XXX</t>
  </si>
  <si>
    <t>User Guide</t>
  </si>
  <si>
    <t>Onglet de travail</t>
  </si>
  <si>
    <t xml:space="preserve">Inserer une nouvelle feuille </t>
  </si>
  <si>
    <t>Se mettre dans  la feuille "Worst Case CAN_XXXXXX"</t>
  </si>
  <si>
    <t xml:space="preserve">Supprimer la feuille "Worst Case CAN_XXXXXX" qui contient les formules </t>
  </si>
  <si>
    <t>Renommer la nouvelle  feuille sans formule  "Worst Case CAN_XXXXXX"</t>
  </si>
  <si>
    <t>Faire un COPIER de toutes les informations</t>
  </si>
  <si>
    <t>Se mettre dans  la  nouvelle feuille</t>
  </si>
  <si>
    <t>Faire un COLLAGE SPECIAL  en selectionnant uniquement  "Largeurs des colonnes"</t>
  </si>
  <si>
    <t>Faire un COLLAGE SPECIAL  en selectionnant uniquement  "Formats"</t>
  </si>
  <si>
    <t>Faire un COLLAGE SPECIAL  en selectionnant uniquement  "Valeurs"</t>
  </si>
  <si>
    <t xml:space="preserve">Sur le fichier copié, supprimer les feuilles :  </t>
  </si>
  <si>
    <t>Renommer le nouveau fichier "Transmission_Timings_CAN_XXXXX"</t>
  </si>
  <si>
    <t>Faire une copie du fichier "Transmission_Timings_CAN_XXXXX_Interne_RSC"</t>
  </si>
  <si>
    <t>Archiver le fichier sans formule dans le répertoire  p_arch_elec du projet concerné</t>
  </si>
  <si>
    <t>Archiver les fichiers avec et sans formules dans  publications\messageries\can  comme habituellement</t>
  </si>
  <si>
    <t>Supprimer les colonnes :</t>
  </si>
  <si>
    <t>Yellow bottom : Frame in 10 ms with the weakest priority</t>
  </si>
  <si>
    <t>Blue bottom :  new frames</t>
  </si>
  <si>
    <t>Purple bottom :  First frame with a delay superior to the smallest period (generally 10 ms)</t>
  </si>
  <si>
    <t>Garder les feuilles  : "Frame_and_Bus_load_History", "Worst Case CAN_XXXXXX" et  "Graph_XXX"</t>
  </si>
  <si>
    <t>v2.0</t>
  </si>
  <si>
    <t>Architecture : C1A</t>
  </si>
  <si>
    <t>OFFICIAL</t>
  </si>
  <si>
    <t>-</t>
  </si>
  <si>
    <t>Frames to add to realize the calculation</t>
  </si>
  <si>
    <t>Frames suppressed in the message set to realize the calculation</t>
  </si>
  <si>
    <t>x</t>
  </si>
  <si>
    <t>Frames taken into account to realize the calculation</t>
  </si>
  <si>
    <t>Bus</t>
  </si>
  <si>
    <t>à garder</t>
  </si>
  <si>
    <t>Bus : PT-CAN</t>
  </si>
  <si>
    <t>DTOOL_to_ALLUCEOBD</t>
  </si>
  <si>
    <t>7DF</t>
  </si>
  <si>
    <t>v1.0</t>
  </si>
  <si>
    <t>v3.0</t>
  </si>
  <si>
    <t>SCR Euro6c</t>
  </si>
  <si>
    <t>Average bus load / CAN-ENG</t>
  </si>
  <si>
    <t>SCR Euro 6c</t>
  </si>
  <si>
    <t>DTOOL_to_SCR-UPCU</t>
  </si>
  <si>
    <t>7E6</t>
  </si>
  <si>
    <t>ECM_OBDx_SCR_14</t>
  </si>
  <si>
    <t>1A8</t>
  </si>
  <si>
    <t>ECM_SCR6c_RN_01</t>
  </si>
  <si>
    <t>117</t>
  </si>
  <si>
    <t>ECM_SCR6c_RN_02</t>
  </si>
  <si>
    <t>118</t>
  </si>
  <si>
    <t>ECM_SCR6c_RN_03</t>
  </si>
  <si>
    <t>119</t>
  </si>
  <si>
    <t>ECM_SCR6c_RN_04</t>
  </si>
  <si>
    <t>129</t>
  </si>
  <si>
    <t>ECM_SCR6c_RN_05</t>
  </si>
  <si>
    <t>136</t>
  </si>
  <si>
    <t>ECM_SCR6c_RN_06</t>
  </si>
  <si>
    <t>34D</t>
  </si>
  <si>
    <t>ECM_SCR6c_RN_07</t>
  </si>
  <si>
    <t>34E</t>
  </si>
  <si>
    <t>ECM_SCR6c_RN_08</t>
  </si>
  <si>
    <t>349</t>
  </si>
  <si>
    <t>ECM_SCR6c_RN_09</t>
  </si>
  <si>
    <t>348</t>
  </si>
  <si>
    <t>NOX_SCR6c_RN_01</t>
  </si>
  <si>
    <t>115</t>
  </si>
  <si>
    <t>NOX_SCR6c_RN_02</t>
  </si>
  <si>
    <t>116</t>
  </si>
  <si>
    <t>SCR-UPCU_to_DTOOL</t>
  </si>
  <si>
    <t>7EE</t>
  </si>
  <si>
    <t>UPCU_SCR6c_RN_01</t>
  </si>
  <si>
    <t>128</t>
  </si>
  <si>
    <t>UPCU_SCR6c_RN_02</t>
  </si>
  <si>
    <t>364</t>
  </si>
  <si>
    <t>UPCU_SCR6c_RN_03</t>
  </si>
  <si>
    <t>34A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</si>
</sst>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
  </numFmts>
  <fonts count="31" x14ac:knownFonts="1">
    <font>
      <sz val="10"/>
      <name val="Times New Roman"/>
    </font>
    <font>
      <sz val="11"/>
      <color theme="1"/>
      <name val="Calibri"/>
      <family val="2"/>
      <scheme val="minor"/>
    </font>
    <font>
      <sz val="10"/>
      <name val="Arial"/>
      <family val="2"/>
    </font>
    <font>
      <b/>
      <sz val="12"/>
      <name val="Arial"/>
      <family val="2"/>
    </font>
    <font>
      <b/>
      <sz val="10"/>
      <name val="Arial"/>
      <family val="2"/>
    </font>
    <font>
      <b/>
      <sz val="10"/>
      <name val="Arial"/>
      <family val="2"/>
    </font>
    <font>
      <sz val="10"/>
      <name val="Arial"/>
      <family val="2"/>
    </font>
    <font>
      <sz val="12"/>
      <name val="Arial"/>
      <family val="2"/>
    </font>
    <font>
      <b/>
      <u/>
      <sz val="20"/>
      <name val="Arial"/>
      <family val="2"/>
    </font>
    <font>
      <sz val="14"/>
      <name val="Arial"/>
      <family val="2"/>
    </font>
    <font>
      <u/>
      <sz val="12"/>
      <name val="Arial"/>
      <family val="2"/>
    </font>
    <font>
      <b/>
      <u/>
      <sz val="12"/>
      <name val="Arial"/>
      <family val="2"/>
    </font>
    <font>
      <sz val="8"/>
      <name val="Times New Roman"/>
      <family val="1"/>
    </font>
    <font>
      <sz val="12"/>
      <name val="Times New Roman"/>
      <family val="1"/>
    </font>
    <font>
      <sz val="7"/>
      <name val="Times New Roman"/>
      <family val="1"/>
    </font>
    <font>
      <sz val="12"/>
      <name val="Symbol"/>
      <family val="1"/>
      <charset val="2"/>
    </font>
    <font>
      <sz val="12"/>
      <name val="Courier New"/>
      <family val="3"/>
    </font>
    <font>
      <sz val="12"/>
      <name val="Wingdings"/>
      <charset val="2"/>
    </font>
    <font>
      <b/>
      <sz val="12"/>
      <name val="Times New Roman"/>
      <family val="1"/>
    </font>
    <font>
      <b/>
      <sz val="10"/>
      <color indexed="12"/>
      <name val="Arial"/>
      <family val="2"/>
    </font>
    <font>
      <b/>
      <sz val="14"/>
      <color indexed="12"/>
      <name val="Arial"/>
      <family val="2"/>
    </font>
    <font>
      <sz val="12"/>
      <color indexed="12"/>
      <name val="Times New Roman"/>
      <family val="1"/>
    </font>
    <font>
      <b/>
      <sz val="12"/>
      <color indexed="12"/>
      <name val="Arial"/>
      <family val="2"/>
    </font>
    <font>
      <b/>
      <sz val="10"/>
      <name val="Times New Roman"/>
      <family val="1"/>
    </font>
    <font>
      <b/>
      <sz val="10"/>
      <color indexed="12"/>
      <name val="Times New Roman"/>
      <family val="1"/>
    </font>
    <font>
      <b/>
      <sz val="14"/>
      <name val="Times New Roman"/>
      <family val="1"/>
    </font>
    <font>
      <sz val="10"/>
      <name val="Times New Roman"/>
      <family val="1"/>
    </font>
    <font>
      <u/>
      <sz val="10"/>
      <color theme="10"/>
      <name val="Arial"/>
      <family val="2"/>
    </font>
    <font>
      <b/>
      <sz val="13"/>
      <color theme="1"/>
      <name val="Arial"/>
      <family val="2"/>
    </font>
    <font>
      <sz val="11"/>
      <color theme="1"/>
      <name val="Arial"/>
      <family val="2"/>
    </font>
    <font>
      <b/>
      <sz val="11"/>
      <color theme="1"/>
      <name val="Arial"/>
      <family val="2"/>
    </font>
  </fonts>
  <fills count="6">
    <fill>
      <patternFill patternType="none"/>
    </fill>
    <fill>
      <patternFill patternType="gray125"/>
    </fill>
    <fill>
      <patternFill patternType="solid">
        <fgColor indexed="43"/>
        <bgColor indexed="64"/>
      </patternFill>
    </fill>
    <fill>
      <patternFill patternType="solid">
        <fgColor indexed="15"/>
        <bgColor indexed="64"/>
      </patternFill>
    </fill>
    <fill>
      <patternFill patternType="solid">
        <fgColor indexed="14"/>
        <bgColor indexed="64"/>
      </patternFill>
    </fill>
    <fill>
      <patternFill patternType="solid">
        <fgColor indexed="34"/>
        <bgColor indexed="64"/>
      </patternFill>
    </fill>
  </fills>
  <borders count="39">
    <border>
      <left/>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double">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2" fillId="0" borderId="0" applyBorder="0"/>
    <xf numFmtId="0" fontId="27" fillId="0" borderId="0" applyNumberFormat="0" applyFill="0" applyBorder="0" applyAlignment="0" applyProtection="0"/>
    <xf numFmtId="0" fontId="1" fillId="0" borderId="0"/>
  </cellStyleXfs>
  <cellXfs count="177">
    <xf numFmtId="0" fontId="0" fillId="0" borderId="0" xfId="0"/>
    <xf numFmtId="0" fontId="4" fillId="0" borderId="1" xfId="2" applyFont="1" applyBorder="1"/>
    <xf numFmtId="0" fontId="2" fillId="0" borderId="2" xfId="2" applyBorder="1" applyAlignment="1">
      <alignment horizontal="center"/>
    </xf>
    <xf numFmtId="0" fontId="2" fillId="0" borderId="3" xfId="2" applyBorder="1" applyAlignment="1">
      <alignment horizontal="right"/>
    </xf>
    <xf numFmtId="10" fontId="2" fillId="0" borderId="2" xfId="2" applyNumberFormat="1" applyFont="1" applyBorder="1"/>
    <xf numFmtId="0" fontId="2" fillId="0" borderId="0" xfId="2"/>
    <xf numFmtId="10" fontId="2" fillId="0" borderId="0" xfId="2" applyNumberFormat="1"/>
    <xf numFmtId="0" fontId="2" fillId="0" borderId="0" xfId="2" applyFont="1"/>
    <xf numFmtId="0" fontId="4" fillId="0" borderId="0" xfId="2" applyFont="1" applyAlignment="1">
      <alignment horizontal="center"/>
    </xf>
    <xf numFmtId="0" fontId="2" fillId="0" borderId="0" xfId="2" applyAlignment="1">
      <alignment horizontal="right"/>
    </xf>
    <xf numFmtId="0" fontId="4" fillId="0" borderId="3" xfId="2" applyNumberFormat="1" applyFont="1" applyBorder="1"/>
    <xf numFmtId="0" fontId="2" fillId="0" borderId="3" xfId="2" applyFont="1" applyBorder="1"/>
    <xf numFmtId="0" fontId="4" fillId="0" borderId="4" xfId="2" applyNumberFormat="1" applyFont="1" applyBorder="1"/>
    <xf numFmtId="0" fontId="2" fillId="0" borderId="5" xfId="2" applyBorder="1"/>
    <xf numFmtId="0" fontId="2" fillId="0" borderId="3" xfId="2" applyBorder="1"/>
    <xf numFmtId="10" fontId="2" fillId="0" borderId="2" xfId="2" applyNumberFormat="1" applyBorder="1"/>
    <xf numFmtId="0" fontId="4" fillId="0" borderId="4" xfId="2" applyFont="1" applyBorder="1"/>
    <xf numFmtId="0" fontId="2" fillId="0" borderId="5" xfId="2" applyBorder="1" applyAlignment="1">
      <alignment horizontal="center"/>
    </xf>
    <xf numFmtId="0" fontId="4" fillId="0" borderId="0" xfId="2" applyFont="1" applyBorder="1"/>
    <xf numFmtId="0" fontId="2" fillId="0" borderId="0" xfId="2" applyBorder="1" applyAlignment="1">
      <alignment horizontal="center"/>
    </xf>
    <xf numFmtId="0" fontId="2" fillId="0" borderId="0" xfId="2" applyNumberFormat="1" applyBorder="1"/>
    <xf numFmtId="10" fontId="2" fillId="0" borderId="0" xfId="2" applyNumberFormat="1" applyFont="1" applyBorder="1"/>
    <xf numFmtId="0" fontId="2" fillId="0" borderId="0" xfId="2" applyAlignment="1">
      <alignment horizontal="center"/>
    </xf>
    <xf numFmtId="0" fontId="5" fillId="0" borderId="6" xfId="2" applyFont="1" applyBorder="1" applyAlignment="1">
      <alignment horizontal="center"/>
    </xf>
    <xf numFmtId="0" fontId="2" fillId="0" borderId="7" xfId="2" applyBorder="1" applyAlignment="1">
      <alignment horizontal="center"/>
    </xf>
    <xf numFmtId="0" fontId="5" fillId="0" borderId="7" xfId="2" applyFont="1" applyBorder="1" applyAlignment="1">
      <alignment horizontal="center"/>
    </xf>
    <xf numFmtId="0" fontId="4" fillId="0" borderId="8" xfId="2" applyFont="1" applyBorder="1" applyAlignment="1">
      <alignment horizontal="center"/>
    </xf>
    <xf numFmtId="0" fontId="5" fillId="0" borderId="9" xfId="2" applyFont="1" applyBorder="1" applyAlignment="1">
      <alignment horizontal="center"/>
    </xf>
    <xf numFmtId="0" fontId="2" fillId="0" borderId="7" xfId="2" applyFont="1" applyBorder="1" applyAlignment="1">
      <alignment horizontal="center" wrapText="1"/>
    </xf>
    <xf numFmtId="0" fontId="2" fillId="0" borderId="10" xfId="2" applyFont="1" applyBorder="1" applyAlignment="1">
      <alignment horizontal="center" wrapText="1"/>
    </xf>
    <xf numFmtId="0" fontId="5" fillId="0" borderId="11" xfId="2" applyFont="1" applyBorder="1" applyAlignment="1">
      <alignment horizontal="center"/>
    </xf>
    <xf numFmtId="0" fontId="2" fillId="0" borderId="12" xfId="2" applyBorder="1" applyAlignment="1">
      <alignment horizontal="center"/>
    </xf>
    <xf numFmtId="0" fontId="2" fillId="0" borderId="13" xfId="2" applyFont="1" applyBorder="1" applyAlignment="1">
      <alignment horizontal="center"/>
    </xf>
    <xf numFmtId="0" fontId="2" fillId="0" borderId="14" xfId="2" applyBorder="1" applyAlignment="1">
      <alignment horizontal="center"/>
    </xf>
    <xf numFmtId="0" fontId="2" fillId="0" borderId="12" xfId="2" applyFont="1" applyBorder="1" applyAlignment="1">
      <alignment horizontal="center"/>
    </xf>
    <xf numFmtId="10" fontId="2" fillId="0" borderId="15" xfId="2" applyNumberFormat="1" applyFont="1" applyBorder="1" applyAlignment="1">
      <alignment horizontal="center"/>
    </xf>
    <xf numFmtId="164" fontId="2" fillId="0" borderId="16" xfId="2" applyNumberFormat="1" applyBorder="1" applyAlignment="1">
      <alignment horizontal="center"/>
    </xf>
    <xf numFmtId="10" fontId="2" fillId="0" borderId="16" xfId="2" applyNumberFormat="1" applyBorder="1"/>
    <xf numFmtId="0" fontId="6" fillId="0" borderId="0" xfId="2" applyFont="1"/>
    <xf numFmtId="10" fontId="6" fillId="0" borderId="0" xfId="2" applyNumberFormat="1" applyFont="1"/>
    <xf numFmtId="0" fontId="7" fillId="0" borderId="0" xfId="2" applyFont="1"/>
    <xf numFmtId="0" fontId="4" fillId="0" borderId="0" xfId="2" applyFont="1" applyFill="1"/>
    <xf numFmtId="0" fontId="3" fillId="0" borderId="0" xfId="2" applyFont="1" applyFill="1" applyAlignment="1">
      <alignment horizontal="centerContinuous"/>
    </xf>
    <xf numFmtId="0" fontId="8" fillId="0" borderId="0" xfId="2" applyFont="1" applyAlignment="1">
      <alignment horizontal="left"/>
    </xf>
    <xf numFmtId="0" fontId="3" fillId="0" borderId="0" xfId="2" applyFont="1" applyFill="1" applyAlignment="1">
      <alignment horizontal="left"/>
    </xf>
    <xf numFmtId="0" fontId="3" fillId="0" borderId="0" xfId="2" applyFont="1"/>
    <xf numFmtId="0" fontId="7" fillId="0" borderId="0" xfId="2" applyFont="1" applyAlignment="1">
      <alignment horizontal="center"/>
    </xf>
    <xf numFmtId="0" fontId="3" fillId="0" borderId="0" xfId="2" applyFont="1" applyAlignment="1">
      <alignment horizontal="center"/>
    </xf>
    <xf numFmtId="0" fontId="3" fillId="0" borderId="17" xfId="2" applyFont="1" applyBorder="1" applyAlignment="1">
      <alignment horizontal="center"/>
    </xf>
    <xf numFmtId="0" fontId="7" fillId="0" borderId="0" xfId="2" applyFont="1" applyAlignment="1">
      <alignment horizontal="left"/>
    </xf>
    <xf numFmtId="10" fontId="7" fillId="0" borderId="0" xfId="2" applyNumberFormat="1" applyFont="1"/>
    <xf numFmtId="0" fontId="7" fillId="0" borderId="0" xfId="2" applyFont="1" applyAlignment="1">
      <alignment horizontal="right"/>
    </xf>
    <xf numFmtId="0" fontId="9" fillId="0" borderId="0" xfId="2" applyFont="1"/>
    <xf numFmtId="0" fontId="3" fillId="0" borderId="0" xfId="2" applyFont="1" applyBorder="1" applyAlignment="1">
      <alignment horizontal="center"/>
    </xf>
    <xf numFmtId="0" fontId="10" fillId="0" borderId="0" xfId="2" applyFont="1"/>
    <xf numFmtId="0" fontId="3" fillId="0" borderId="0" xfId="2" applyFont="1" applyAlignment="1">
      <alignment horizontal="center" vertical="center"/>
    </xf>
    <xf numFmtId="0" fontId="7" fillId="0" borderId="0" xfId="2" applyFont="1" applyAlignment="1">
      <alignment vertical="center"/>
    </xf>
    <xf numFmtId="0" fontId="7" fillId="0" borderId="0" xfId="2" applyFont="1" applyAlignment="1">
      <alignment horizontal="right" vertical="center"/>
    </xf>
    <xf numFmtId="0" fontId="7" fillId="0" borderId="0" xfId="2" applyFont="1" applyAlignment="1">
      <alignment horizontal="center" vertical="center"/>
    </xf>
    <xf numFmtId="10" fontId="7" fillId="0" borderId="0" xfId="2" applyNumberFormat="1" applyFont="1" applyAlignment="1">
      <alignment vertical="center"/>
    </xf>
    <xf numFmtId="0" fontId="6" fillId="0" borderId="18" xfId="2" applyFont="1" applyBorder="1" applyAlignment="1">
      <alignment horizontal="center"/>
    </xf>
    <xf numFmtId="0" fontId="11" fillId="0" borderId="0" xfId="2" applyFont="1" applyAlignment="1">
      <alignment horizontal="left"/>
    </xf>
    <xf numFmtId="0" fontId="2" fillId="0" borderId="19" xfId="2" applyFont="1" applyBorder="1" applyAlignment="1">
      <alignment horizontal="centerContinuous"/>
    </xf>
    <xf numFmtId="0" fontId="2" fillId="0" borderId="20" xfId="2" applyFont="1" applyBorder="1"/>
    <xf numFmtId="0" fontId="2" fillId="0" borderId="21" xfId="2" applyFont="1" applyBorder="1" applyAlignment="1">
      <alignment horizontal="center"/>
    </xf>
    <xf numFmtId="0" fontId="5" fillId="0" borderId="0" xfId="2" applyFont="1" applyBorder="1"/>
    <xf numFmtId="0" fontId="2" fillId="0" borderId="0" xfId="2" applyBorder="1"/>
    <xf numFmtId="164" fontId="2" fillId="0" borderId="0" xfId="2" applyNumberFormat="1" applyBorder="1" applyAlignment="1">
      <alignment horizontal="center"/>
    </xf>
    <xf numFmtId="10" fontId="2" fillId="0" borderId="0" xfId="2" applyNumberFormat="1" applyBorder="1"/>
    <xf numFmtId="164" fontId="6" fillId="0" borderId="0" xfId="2" applyNumberFormat="1" applyFont="1" applyBorder="1"/>
    <xf numFmtId="10" fontId="6" fillId="0" borderId="0" xfId="2" applyNumberFormat="1" applyFont="1" applyBorder="1"/>
    <xf numFmtId="0" fontId="2" fillId="0" borderId="19" xfId="2" applyFont="1" applyBorder="1" applyAlignment="1">
      <alignment horizontal="centerContinuous" wrapText="1"/>
    </xf>
    <xf numFmtId="0" fontId="2" fillId="0" borderId="21" xfId="2" applyBorder="1"/>
    <xf numFmtId="0" fontId="3" fillId="0" borderId="0" xfId="2" applyFont="1" applyFill="1" applyAlignment="1">
      <alignment horizontal="center"/>
    </xf>
    <xf numFmtId="0" fontId="2" fillId="0" borderId="22" xfId="2" applyFont="1" applyBorder="1" applyAlignment="1">
      <alignment horizontal="centerContinuous"/>
    </xf>
    <xf numFmtId="0" fontId="6" fillId="0" borderId="23" xfId="2" applyFont="1" applyBorder="1" applyAlignment="1">
      <alignment horizontal="center"/>
    </xf>
    <xf numFmtId="0" fontId="2" fillId="0" borderId="22" xfId="2" applyFont="1" applyBorder="1" applyAlignment="1">
      <alignment horizontal="centerContinuous" wrapText="1"/>
    </xf>
    <xf numFmtId="0" fontId="6" fillId="0" borderId="24" xfId="2" applyFont="1" applyBorder="1" applyAlignment="1">
      <alignment horizontal="center"/>
    </xf>
    <xf numFmtId="0" fontId="2" fillId="0" borderId="20" xfId="2" applyFont="1" applyBorder="1" applyAlignment="1">
      <alignment horizontal="centerContinuous"/>
    </xf>
    <xf numFmtId="0" fontId="6" fillId="0" borderId="21" xfId="2" applyFont="1" applyBorder="1" applyAlignment="1">
      <alignment horizontal="center"/>
    </xf>
    <xf numFmtId="0" fontId="2" fillId="0" borderId="20" xfId="2" applyFont="1" applyBorder="1" applyAlignment="1">
      <alignment horizontal="centerContinuous" wrapText="1"/>
    </xf>
    <xf numFmtId="0" fontId="6" fillId="0" borderId="25" xfId="2" applyFont="1" applyBorder="1" applyAlignment="1">
      <alignment horizontal="center"/>
    </xf>
    <xf numFmtId="0" fontId="2" fillId="0" borderId="26" xfId="2" applyFont="1" applyBorder="1" applyAlignment="1">
      <alignment horizontal="centerContinuous" wrapText="1"/>
    </xf>
    <xf numFmtId="1" fontId="0" fillId="0" borderId="16" xfId="0" applyNumberFormat="1" applyBorder="1" applyAlignment="1">
      <alignment horizontal="left"/>
    </xf>
    <xf numFmtId="0" fontId="2" fillId="0" borderId="0" xfId="0" applyNumberFormat="1" applyFont="1" applyBorder="1"/>
    <xf numFmtId="49" fontId="0" fillId="0" borderId="0" xfId="0" applyNumberFormat="1" applyBorder="1"/>
    <xf numFmtId="0" fontId="6" fillId="0" borderId="20" xfId="2" applyFont="1" applyBorder="1" applyAlignment="1">
      <alignment horizontal="center"/>
    </xf>
    <xf numFmtId="0" fontId="2" fillId="0" borderId="20" xfId="2" applyBorder="1"/>
    <xf numFmtId="0" fontId="6" fillId="0" borderId="19" xfId="2" applyFont="1" applyBorder="1" applyAlignment="1">
      <alignment horizontal="center"/>
    </xf>
    <xf numFmtId="0" fontId="5" fillId="0" borderId="6" xfId="2" applyFont="1" applyBorder="1" applyAlignment="1">
      <alignment horizontal="left"/>
    </xf>
    <xf numFmtId="0" fontId="2" fillId="0" borderId="8" xfId="2" applyFont="1" applyBorder="1" applyAlignment="1">
      <alignment horizontal="center"/>
    </xf>
    <xf numFmtId="0" fontId="2" fillId="0" borderId="9" xfId="2" applyBorder="1" applyAlignment="1">
      <alignment horizontal="center"/>
    </xf>
    <xf numFmtId="164" fontId="2" fillId="0" borderId="7" xfId="2" applyNumberFormat="1" applyFont="1" applyBorder="1" applyAlignment="1">
      <alignment horizontal="center"/>
    </xf>
    <xf numFmtId="0" fontId="2" fillId="0" borderId="7" xfId="2" applyFont="1" applyBorder="1" applyAlignment="1">
      <alignment horizontal="center"/>
    </xf>
    <xf numFmtId="10" fontId="2" fillId="0" borderId="10" xfId="2" applyNumberFormat="1" applyFont="1" applyBorder="1" applyAlignment="1">
      <alignment horizontal="center"/>
    </xf>
    <xf numFmtId="0" fontId="13" fillId="0" borderId="0" xfId="0" applyFont="1"/>
    <xf numFmtId="0" fontId="15" fillId="0" borderId="0" xfId="0" applyFont="1" applyAlignment="1">
      <alignment horizontal="left" indent="6"/>
    </xf>
    <xf numFmtId="0" fontId="16" fillId="0" borderId="0" xfId="0" applyFont="1" applyAlignment="1">
      <alignment horizontal="left" indent="10"/>
    </xf>
    <xf numFmtId="0" fontId="17" fillId="0" borderId="0" xfId="0" applyFont="1" applyAlignment="1">
      <alignment horizontal="left" indent="14"/>
    </xf>
    <xf numFmtId="0" fontId="0" fillId="0" borderId="0" xfId="0" applyNumberFormat="1"/>
    <xf numFmtId="49" fontId="0" fillId="0" borderId="0" xfId="0" applyNumberFormat="1"/>
    <xf numFmtId="1" fontId="0" fillId="0" borderId="0" xfId="0" applyNumberFormat="1"/>
    <xf numFmtId="0" fontId="2" fillId="0" borderId="0" xfId="0" applyFont="1" applyBorder="1" applyAlignment="1">
      <alignment vertical="top"/>
    </xf>
    <xf numFmtId="2" fontId="0" fillId="0" borderId="0" xfId="0" applyNumberFormat="1" applyBorder="1"/>
    <xf numFmtId="0" fontId="2" fillId="0" borderId="0" xfId="0" applyFont="1" applyBorder="1" applyAlignment="1">
      <alignment horizontal="center" vertical="top"/>
    </xf>
    <xf numFmtId="0" fontId="18" fillId="0" borderId="0" xfId="0" applyFont="1"/>
    <xf numFmtId="1" fontId="0" fillId="0" borderId="0" xfId="0" applyNumberFormat="1" applyFill="1" applyBorder="1"/>
    <xf numFmtId="10" fontId="19" fillId="0" borderId="3" xfId="2" applyNumberFormat="1" applyFont="1" applyBorder="1"/>
    <xf numFmtId="0" fontId="13" fillId="0" borderId="0" xfId="0" applyFont="1" applyAlignment="1">
      <alignment vertical="top" wrapText="1"/>
    </xf>
    <xf numFmtId="0" fontId="3" fillId="0" borderId="0" xfId="2" applyFont="1" applyAlignment="1">
      <alignment horizontal="left"/>
    </xf>
    <xf numFmtId="0" fontId="7" fillId="0" borderId="0" xfId="2" applyFont="1" applyAlignment="1">
      <alignment horizontal="left" vertical="center"/>
    </xf>
    <xf numFmtId="0" fontId="7" fillId="0" borderId="0" xfId="2" applyFont="1" applyAlignment="1"/>
    <xf numFmtId="0" fontId="2" fillId="0" borderId="0" xfId="2" applyFont="1" applyAlignment="1">
      <alignment horizontal="right"/>
    </xf>
    <xf numFmtId="0" fontId="0" fillId="0" borderId="16" xfId="0" applyBorder="1"/>
    <xf numFmtId="10" fontId="2" fillId="2" borderId="16" xfId="2" applyNumberFormat="1" applyFill="1" applyBorder="1"/>
    <xf numFmtId="10" fontId="2" fillId="3" borderId="16" xfId="2" applyNumberFormat="1" applyFill="1" applyBorder="1"/>
    <xf numFmtId="10" fontId="2" fillId="4" borderId="16" xfId="2" applyNumberFormat="1" applyFont="1" applyFill="1" applyBorder="1"/>
    <xf numFmtId="0" fontId="20" fillId="0" borderId="0" xfId="2" applyFont="1" applyAlignment="1">
      <alignment horizontal="left"/>
    </xf>
    <xf numFmtId="0" fontId="2" fillId="0" borderId="7" xfId="2" applyBorder="1" applyAlignment="1">
      <alignment horizontal="right"/>
    </xf>
    <xf numFmtId="164" fontId="6" fillId="0" borderId="16" xfId="2" applyNumberFormat="1" applyFont="1" applyFill="1" applyBorder="1"/>
    <xf numFmtId="10" fontId="6" fillId="0" borderId="16" xfId="2" applyNumberFormat="1" applyFont="1" applyBorder="1"/>
    <xf numFmtId="164" fontId="6" fillId="0" borderId="16" xfId="2" applyNumberFormat="1" applyFont="1" applyBorder="1"/>
    <xf numFmtId="165" fontId="6" fillId="0" borderId="16" xfId="2" applyNumberFormat="1" applyFont="1" applyBorder="1"/>
    <xf numFmtId="164" fontId="6" fillId="0" borderId="16" xfId="2" applyNumberFormat="1" applyFont="1" applyBorder="1" applyAlignment="1">
      <alignment horizontal="center"/>
    </xf>
    <xf numFmtId="165" fontId="2" fillId="0" borderId="16" xfId="2" applyNumberFormat="1" applyBorder="1"/>
    <xf numFmtId="10" fontId="22" fillId="0" borderId="0" xfId="2" applyNumberFormat="1" applyFont="1"/>
    <xf numFmtId="0" fontId="23" fillId="0" borderId="16" xfId="0" applyFont="1" applyBorder="1"/>
    <xf numFmtId="0" fontId="23" fillId="0" borderId="16" xfId="0" applyFont="1" applyBorder="1" applyAlignment="1">
      <alignment horizontal="center"/>
    </xf>
    <xf numFmtId="1" fontId="23" fillId="0" borderId="16" xfId="0" applyNumberFormat="1" applyFont="1" applyFill="1" applyBorder="1" applyAlignment="1">
      <alignment horizontal="center"/>
    </xf>
    <xf numFmtId="1" fontId="23" fillId="0" borderId="16" xfId="0" applyNumberFormat="1" applyFont="1" applyBorder="1" applyAlignment="1">
      <alignment horizontal="center"/>
    </xf>
    <xf numFmtId="0" fontId="25" fillId="0" borderId="0" xfId="0" applyFont="1"/>
    <xf numFmtId="0" fontId="18" fillId="0" borderId="0" xfId="0" applyFont="1" applyBorder="1"/>
    <xf numFmtId="0" fontId="24" fillId="0" borderId="29" xfId="0" applyFont="1" applyBorder="1" applyAlignment="1">
      <alignment wrapText="1"/>
    </xf>
    <xf numFmtId="10" fontId="24" fillId="0" borderId="29" xfId="0" applyNumberFormat="1" applyFont="1" applyBorder="1" applyAlignment="1">
      <alignment horizontal="center" vertical="center" wrapText="1"/>
    </xf>
    <xf numFmtId="10" fontId="4" fillId="0" borderId="0" xfId="2" applyNumberFormat="1" applyFont="1" applyBorder="1" applyAlignment="1">
      <alignment horizontal="center"/>
    </xf>
    <xf numFmtId="0" fontId="4" fillId="0" borderId="0" xfId="2" applyFont="1" applyBorder="1" applyAlignment="1">
      <alignment horizontal="center"/>
    </xf>
    <xf numFmtId="10" fontId="6" fillId="0" borderId="0" xfId="2" applyNumberFormat="1" applyFont="1" applyBorder="1" applyAlignment="1">
      <alignment horizontal="center"/>
    </xf>
    <xf numFmtId="0" fontId="2" fillId="0" borderId="28" xfId="1" applyFont="1" applyBorder="1" applyAlignment="1">
      <alignment horizontal="center" vertical="top"/>
    </xf>
    <xf numFmtId="10" fontId="0" fillId="0" borderId="0" xfId="0" applyNumberFormat="1"/>
    <xf numFmtId="0" fontId="0" fillId="0" borderId="0" xfId="0"/>
    <xf numFmtId="0" fontId="0" fillId="0" borderId="35" xfId="0" applyBorder="1"/>
    <xf numFmtId="0" fontId="0" fillId="0" borderId="0" xfId="0"/>
    <xf numFmtId="0" fontId="2" fillId="0" borderId="0" xfId="1" applyFont="1" applyBorder="1" applyAlignment="1">
      <alignment vertical="top"/>
    </xf>
    <xf numFmtId="0" fontId="2" fillId="0" borderId="0" xfId="1" applyFont="1" applyBorder="1" applyAlignment="1">
      <alignment horizontal="center" vertical="top"/>
    </xf>
    <xf numFmtId="0" fontId="28" fillId="0" borderId="0" xfId="0" applyFont="1" applyAlignment="1">
      <alignment horizontal="left"/>
    </xf>
    <xf numFmtId="0" fontId="28" fillId="0" borderId="0" xfId="0" applyFont="1"/>
    <xf numFmtId="0" fontId="29" fillId="0" borderId="0" xfId="0" applyFont="1"/>
    <xf numFmtId="0" fontId="30" fillId="0" borderId="0" xfId="0" applyFont="1" applyAlignment="1">
      <alignment horizontal="left"/>
    </xf>
    <xf numFmtId="0" fontId="0" fillId="0" borderId="0" xfId="0" applyAlignment="1">
      <alignment horizontal="left"/>
    </xf>
    <xf numFmtId="0" fontId="2" fillId="0" borderId="36" xfId="1" applyFont="1" applyBorder="1" applyAlignment="1">
      <alignment vertical="top"/>
    </xf>
    <xf numFmtId="0" fontId="2" fillId="0" borderId="27" xfId="1" applyFont="1" applyBorder="1" applyAlignment="1">
      <alignment horizontal="center" vertical="top"/>
    </xf>
    <xf numFmtId="0" fontId="26" fillId="0" borderId="0" xfId="0" applyFont="1"/>
    <xf numFmtId="0" fontId="29" fillId="0" borderId="35" xfId="0" applyFont="1" applyBorder="1" applyAlignment="1">
      <alignment horizontal="center"/>
    </xf>
    <xf numFmtId="0" fontId="27" fillId="0" borderId="38" xfId="3" applyBorder="1" applyAlignment="1">
      <alignment horizontal="left"/>
    </xf>
    <xf numFmtId="49" fontId="29" fillId="0" borderId="38" xfId="0" applyNumberFormat="1" applyFont="1" applyBorder="1" applyAlignment="1">
      <alignment horizontal="center"/>
    </xf>
    <xf numFmtId="0" fontId="29" fillId="0" borderId="38" xfId="0" applyFont="1" applyBorder="1" applyAlignment="1">
      <alignment horizontal="center"/>
    </xf>
    <xf numFmtId="10" fontId="6" fillId="0" borderId="38" xfId="2" applyNumberFormat="1" applyFont="1" applyBorder="1"/>
    <xf numFmtId="0" fontId="30" fillId="5" borderId="38" xfId="0" applyFont="1" applyFill="1" applyBorder="1" applyAlignment="1">
      <alignment horizontal="center" vertical="center"/>
    </xf>
    <xf numFmtId="1" fontId="23" fillId="0" borderId="38" xfId="0" applyNumberFormat="1" applyFont="1" applyFill="1" applyBorder="1" applyAlignment="1">
      <alignment horizontal="center"/>
    </xf>
    <xf numFmtId="0" fontId="30" fillId="5" borderId="38" xfId="0" applyFont="1" applyFill="1" applyBorder="1" applyAlignment="1">
      <alignment horizontal="center" vertical="center"/>
    </xf>
    <xf numFmtId="0" fontId="30" fillId="5" borderId="38" xfId="0" applyFont="1" applyFill="1" applyBorder="1" applyAlignment="1">
      <alignment horizontal="center" vertical="center"/>
    </xf>
    <xf numFmtId="0" fontId="13" fillId="0" borderId="1" xfId="0" applyFont="1" applyBorder="1" applyAlignment="1">
      <alignment horizontal="left" vertical="top" wrapText="1"/>
    </xf>
    <xf numFmtId="0" fontId="13" fillId="0" borderId="30" xfId="0" applyFont="1" applyBorder="1" applyAlignment="1">
      <alignment horizontal="left" vertical="top" wrapText="1"/>
    </xf>
    <xf numFmtId="0" fontId="13" fillId="0" borderId="31" xfId="0" applyFont="1" applyBorder="1" applyAlignment="1">
      <alignment horizontal="left" vertical="top" wrapText="1"/>
    </xf>
    <xf numFmtId="0" fontId="13" fillId="0" borderId="32" xfId="0" applyFont="1" applyBorder="1" applyAlignment="1">
      <alignment horizontal="left" vertical="top" wrapText="1"/>
    </xf>
    <xf numFmtId="0" fontId="13" fillId="0" borderId="0" xfId="0" applyFont="1" applyBorder="1" applyAlignment="1">
      <alignment horizontal="left" vertical="top" wrapText="1"/>
    </xf>
    <xf numFmtId="0" fontId="13" fillId="0" borderId="33" xfId="0" applyFont="1" applyBorder="1" applyAlignment="1">
      <alignment horizontal="left" vertical="top" wrapText="1"/>
    </xf>
    <xf numFmtId="0" fontId="13" fillId="0" borderId="4" xfId="0" applyFont="1" applyBorder="1" applyAlignment="1">
      <alignment horizontal="left" vertical="top" wrapText="1"/>
    </xf>
    <xf numFmtId="0" fontId="13" fillId="0" borderId="34" xfId="0" applyFont="1" applyBorder="1" applyAlignment="1">
      <alignment horizontal="left" vertical="top" wrapText="1"/>
    </xf>
    <xf numFmtId="0" fontId="13" fillId="0" borderId="5" xfId="0" applyFont="1" applyBorder="1" applyAlignment="1">
      <alignment horizontal="left" vertical="top" wrapText="1"/>
    </xf>
    <xf numFmtId="0" fontId="25" fillId="0" borderId="0" xfId="0" applyFont="1" applyAlignment="1">
      <alignment horizontal="left" wrapText="1"/>
    </xf>
    <xf numFmtId="0" fontId="18" fillId="0" borderId="0" xfId="0" applyFont="1" applyAlignment="1">
      <alignment horizontal="left" wrapText="1"/>
    </xf>
    <xf numFmtId="0" fontId="23" fillId="0" borderId="3" xfId="0" applyFont="1" applyBorder="1" applyAlignment="1">
      <alignment horizontal="center"/>
    </xf>
    <xf numFmtId="0" fontId="23" fillId="0" borderId="37" xfId="0" applyFont="1" applyBorder="1" applyAlignment="1">
      <alignment horizontal="center"/>
    </xf>
    <xf numFmtId="0" fontId="23" fillId="0" borderId="2" xfId="0" applyFont="1" applyBorder="1" applyAlignment="1">
      <alignment horizontal="center"/>
    </xf>
    <xf numFmtId="0" fontId="30" fillId="5" borderId="38" xfId="0" applyFont="1" applyFill="1" applyBorder="1" applyAlignment="1">
      <alignment horizontal="center" vertical="center"/>
    </xf>
    <xf numFmtId="0" fontId="30" fillId="5" borderId="35" xfId="0" applyFont="1" applyFill="1" applyBorder="1" applyAlignment="1">
      <alignment horizontal="center" vertical="center" wrapText="1"/>
    </xf>
  </cellXfs>
  <cellStyles count="5">
    <cellStyle name="Lien hypertexte" xfId="3" builtinId="8"/>
    <cellStyle name="Normal" xfId="0" builtinId="0"/>
    <cellStyle name="Normal 2" xfId="4"/>
    <cellStyle name="Normal_synthèse" xfId="1"/>
    <cellStyle name="Normal_Travail" xfId="2"/>
  </cellStyles>
  <dxfs count="0"/>
  <tableStyles count="0" defaultTableStyle="TableStyleMedium2" defaultPivotStyle="PivotStyleLight16"/>
  <colors>
    <mruColors>
      <color rgb="FFFE6ED8"/>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650" b="0" i="0" u="none" strike="noStrike" baseline="0">
                <a:solidFill>
                  <a:srgbClr val="000000"/>
                </a:solidFill>
                <a:latin typeface="Arial"/>
                <a:ea typeface="Arial"/>
                <a:cs typeface="Arial"/>
              </a:defRPr>
            </a:pPr>
            <a:r>
              <a:rPr lang="en-US"/>
              <a:t>Bus Access Time Worst Case / Period in % </a:t>
            </a:r>
          </a:p>
        </c:rich>
      </c:tx>
      <c:layout>
        <c:manualLayout>
          <c:xMode val="edge"/>
          <c:yMode val="edge"/>
          <c:x val="0.38307794803464357"/>
          <c:y val="1.6709518559506947E-2"/>
        </c:manualLayout>
      </c:layout>
      <c:overlay val="0"/>
      <c:spPr>
        <a:noFill/>
        <a:ln w="25400">
          <a:noFill/>
        </a:ln>
      </c:spPr>
    </c:title>
    <c:autoTitleDeleted val="0"/>
    <c:plotArea>
      <c:layout>
        <c:manualLayout>
          <c:layoutTarget val="inner"/>
          <c:xMode val="edge"/>
          <c:yMode val="edge"/>
          <c:x val="0.14357095269820119"/>
          <c:y val="9.2233479664599452E-2"/>
          <c:w val="0.74317121918720852"/>
          <c:h val="0.83317065012891089"/>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'Graph SCR Euro6c'!$A$3:$A$17</c:f>
              <c:strCache>
                <c:ptCount val="15"/>
                <c:pt idx="0">
                  <c:v>NOX_SCR6c_RN_01</c:v>
                </c:pt>
                <c:pt idx="1">
                  <c:v>NOX_SCR6c_RN_02</c:v>
                </c:pt>
                <c:pt idx="2">
                  <c:v>ECM_SCR6c_RN_01</c:v>
                </c:pt>
                <c:pt idx="3">
                  <c:v>ECM_SCR6c_RN_02</c:v>
                </c:pt>
                <c:pt idx="4">
                  <c:v>ECM_SCR6c_RN_03</c:v>
                </c:pt>
                <c:pt idx="5">
                  <c:v>UPCU_SCR6c_RN_01</c:v>
                </c:pt>
                <c:pt idx="6">
                  <c:v>ECM_SCR6c_RN_04</c:v>
                </c:pt>
                <c:pt idx="7">
                  <c:v>ECM_SCR6c_RN_05</c:v>
                </c:pt>
                <c:pt idx="8">
                  <c:v>ECM_OBDx_SCR_14</c:v>
                </c:pt>
                <c:pt idx="9">
                  <c:v>ECM_SCR6c_RN_09</c:v>
                </c:pt>
                <c:pt idx="10">
                  <c:v>ECM_SCR6c_RN_08</c:v>
                </c:pt>
                <c:pt idx="11">
                  <c:v>UPCU_SCR6c_RN_03</c:v>
                </c:pt>
                <c:pt idx="12">
                  <c:v>ECM_SCR6c_RN_06</c:v>
                </c:pt>
                <c:pt idx="13">
                  <c:v>ECM_SCR6c_RN_07</c:v>
                </c:pt>
                <c:pt idx="14">
                  <c:v>UPCU_SCR6c_RN_02</c:v>
                </c:pt>
              </c:strCache>
            </c:strRef>
          </c:cat>
          <c:val>
            <c:numRef>
              <c:f>'Graph SCR Euro6c'!$B$3:$B$17</c:f>
              <c:numCache>
                <c:formatCode>0.00%</c:formatCode>
                <c:ptCount val="15"/>
                <c:pt idx="0">
                  <c:v>2.4160000000000004E-2</c:v>
                </c:pt>
                <c:pt idx="1">
                  <c:v>4.8320000000000009E-2</c:v>
                </c:pt>
                <c:pt idx="2">
                  <c:v>7.2480000000000017E-2</c:v>
                </c:pt>
                <c:pt idx="3">
                  <c:v>8.9600000000000013E-2</c:v>
                </c:pt>
                <c:pt idx="4">
                  <c:v>0.11024</c:v>
                </c:pt>
                <c:pt idx="5">
                  <c:v>0.12736</c:v>
                </c:pt>
                <c:pt idx="6">
                  <c:v>7.3999999999999996E-2</c:v>
                </c:pt>
                <c:pt idx="7">
                  <c:v>8.4319999999999992E-2</c:v>
                </c:pt>
                <c:pt idx="8">
                  <c:v>0.18927999999999998</c:v>
                </c:pt>
                <c:pt idx="9">
                  <c:v>2.1343999999999998E-2</c:v>
                </c:pt>
                <c:pt idx="10">
                  <c:v>2.2527999999999997E-3</c:v>
                </c:pt>
                <c:pt idx="11">
                  <c:v>2.4943999999999999E-3</c:v>
                </c:pt>
                <c:pt idx="12">
                  <c:v>2.6303999999999998E-2</c:v>
                </c:pt>
                <c:pt idx="13">
                  <c:v>2.8544E-2</c:v>
                </c:pt>
                <c:pt idx="14">
                  <c:v>3.0608E-2</c:v>
                </c:pt>
              </c:numCache>
            </c:numRef>
          </c:val>
        </c:ser>
        <c:dLbls>
          <c:showLegendKey val="0"/>
          <c:showVal val="0"/>
          <c:showCatName val="0"/>
          <c:showSerName val="0"/>
          <c:showPercent val="0"/>
          <c:showBubbleSize val="0"/>
        </c:dLbls>
        <c:gapWidth val="150"/>
        <c:axId val="116128464"/>
        <c:axId val="195430392"/>
      </c:barChart>
      <c:catAx>
        <c:axId val="11612846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750" b="0" i="0" u="none" strike="noStrike" baseline="0">
                <a:solidFill>
                  <a:srgbClr val="000000"/>
                </a:solidFill>
                <a:latin typeface="Arial"/>
                <a:ea typeface="Arial"/>
                <a:cs typeface="Arial"/>
              </a:defRPr>
            </a:pPr>
            <a:endParaRPr lang="en-US"/>
          </a:p>
        </c:txPr>
        <c:crossAx val="195430392"/>
        <c:crosses val="autoZero"/>
        <c:auto val="1"/>
        <c:lblAlgn val="ctr"/>
        <c:lblOffset val="100"/>
        <c:tickLblSkip val="1"/>
        <c:tickMarkSkip val="1"/>
        <c:noMultiLvlLbl val="0"/>
      </c:catAx>
      <c:valAx>
        <c:axId val="195430392"/>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750" b="0" i="0" u="none" strike="noStrike" baseline="0">
                <a:solidFill>
                  <a:srgbClr val="000000"/>
                </a:solidFill>
                <a:latin typeface="Arial"/>
                <a:ea typeface="Arial"/>
                <a:cs typeface="Arial"/>
              </a:defRPr>
            </a:pPr>
            <a:endParaRPr lang="en-US"/>
          </a:p>
        </c:txPr>
        <c:crossAx val="11612846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6225"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4921259845" footer="0.492125984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590550</xdr:colOff>
      <xdr:row>0</xdr:row>
      <xdr:rowOff>47625</xdr:rowOff>
    </xdr:from>
    <xdr:to>
      <xdr:col>29</xdr:col>
      <xdr:colOff>476250</xdr:colOff>
      <xdr:row>33</xdr:row>
      <xdr:rowOff>13608</xdr:rowOff>
    </xdr:to>
    <xdr:graphicFrame macro="">
      <xdr:nvGraphicFramePr>
        <xdr:cNvPr id="1025"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B2:W54"/>
  <sheetViews>
    <sheetView zoomScale="75" workbookViewId="0">
      <selection activeCell="D36" sqref="D36"/>
    </sheetView>
  </sheetViews>
  <sheetFormatPr baseColWidth="10" defaultRowHeight="12.75" x14ac:dyDescent="0.2"/>
  <cols>
    <col min="1" max="1" width="6.1640625" customWidth="1"/>
    <col min="14" max="14" width="7.1640625" customWidth="1"/>
  </cols>
  <sheetData>
    <row r="2" spans="2:23" ht="18.75" x14ac:dyDescent="0.3">
      <c r="B2" s="130" t="s">
        <v>59</v>
      </c>
      <c r="O2" s="170" t="s">
        <v>80</v>
      </c>
      <c r="P2" s="170"/>
      <c r="Q2" s="170"/>
      <c r="R2" s="170"/>
      <c r="S2" s="170"/>
      <c r="T2" s="170"/>
      <c r="U2" s="170"/>
      <c r="V2" s="170"/>
    </row>
    <row r="3" spans="2:23" ht="15.75" x14ac:dyDescent="0.25">
      <c r="B3" s="95"/>
      <c r="O3" s="170"/>
      <c r="P3" s="170"/>
      <c r="Q3" s="170"/>
      <c r="R3" s="170"/>
      <c r="S3" s="170"/>
      <c r="T3" s="170"/>
      <c r="U3" s="170"/>
      <c r="V3" s="170"/>
    </row>
    <row r="4" spans="2:23" ht="15.75" x14ac:dyDescent="0.25">
      <c r="B4" s="95" t="s">
        <v>60</v>
      </c>
    </row>
    <row r="5" spans="2:23" ht="15.75" x14ac:dyDescent="0.25">
      <c r="B5" s="95"/>
    </row>
    <row r="6" spans="2:23" ht="15.75" x14ac:dyDescent="0.25">
      <c r="B6" s="95" t="s">
        <v>61</v>
      </c>
      <c r="P6" s="105" t="s">
        <v>96</v>
      </c>
    </row>
    <row r="7" spans="2:23" ht="15.75" x14ac:dyDescent="0.25">
      <c r="C7" s="95" t="s">
        <v>62</v>
      </c>
    </row>
    <row r="8" spans="2:23" ht="15.75" x14ac:dyDescent="0.25">
      <c r="C8" s="95" t="s">
        <v>63</v>
      </c>
      <c r="P8" s="105" t="s">
        <v>94</v>
      </c>
    </row>
    <row r="9" spans="2:23" ht="15.75" x14ac:dyDescent="0.25">
      <c r="C9" s="95" t="s">
        <v>64</v>
      </c>
      <c r="Q9" t="s">
        <v>83</v>
      </c>
    </row>
    <row r="10" spans="2:23" ht="15.75" x14ac:dyDescent="0.25">
      <c r="B10" s="95"/>
      <c r="Q10" t="s">
        <v>81</v>
      </c>
    </row>
    <row r="11" spans="2:23" ht="15.75" x14ac:dyDescent="0.25">
      <c r="B11" s="95"/>
      <c r="Q11" t="s">
        <v>82</v>
      </c>
    </row>
    <row r="12" spans="2:23" ht="15.75" x14ac:dyDescent="0.25">
      <c r="B12" s="95" t="s">
        <v>65</v>
      </c>
      <c r="Q12" t="s">
        <v>84</v>
      </c>
    </row>
    <row r="13" spans="2:23" ht="15.75" x14ac:dyDescent="0.25">
      <c r="B13" s="96" t="s">
        <v>66</v>
      </c>
    </row>
    <row r="14" spans="2:23" ht="15.75" x14ac:dyDescent="0.25">
      <c r="B14" s="96" t="s">
        <v>67</v>
      </c>
      <c r="P14" s="171" t="s">
        <v>103</v>
      </c>
      <c r="Q14" s="171"/>
      <c r="R14" s="171"/>
      <c r="S14" s="171"/>
      <c r="T14" s="171"/>
      <c r="U14" s="171"/>
      <c r="V14" s="171"/>
      <c r="W14" s="171"/>
    </row>
    <row r="15" spans="2:23" ht="15.75" x14ac:dyDescent="0.25">
      <c r="B15" s="97" t="s">
        <v>68</v>
      </c>
      <c r="P15" s="171"/>
      <c r="Q15" s="171"/>
      <c r="R15" s="171"/>
      <c r="S15" s="171"/>
      <c r="T15" s="171"/>
      <c r="U15" s="171"/>
      <c r="V15" s="171"/>
      <c r="W15" s="171"/>
    </row>
    <row r="16" spans="2:23" ht="17.25" customHeight="1" x14ac:dyDescent="0.25">
      <c r="B16" s="97" t="s">
        <v>69</v>
      </c>
    </row>
    <row r="17" spans="2:17" ht="15.75" x14ac:dyDescent="0.25">
      <c r="B17" s="97" t="s">
        <v>1</v>
      </c>
      <c r="P17" s="105" t="s">
        <v>85</v>
      </c>
    </row>
    <row r="18" spans="2:17" ht="15" x14ac:dyDescent="0.2">
      <c r="B18" s="98"/>
      <c r="Q18" t="s">
        <v>86</v>
      </c>
    </row>
    <row r="19" spans="2:17" ht="15.75" x14ac:dyDescent="0.25">
      <c r="B19" s="98" t="s">
        <v>70</v>
      </c>
      <c r="Q19" t="s">
        <v>89</v>
      </c>
    </row>
    <row r="20" spans="2:17" ht="15" x14ac:dyDescent="0.2">
      <c r="B20" s="98"/>
      <c r="Q20" t="s">
        <v>90</v>
      </c>
    </row>
    <row r="21" spans="2:17" ht="15.75" x14ac:dyDescent="0.25">
      <c r="B21" s="98" t="s">
        <v>2</v>
      </c>
      <c r="Q21" t="s">
        <v>91</v>
      </c>
    </row>
    <row r="22" spans="2:17" ht="15.75" x14ac:dyDescent="0.25">
      <c r="B22" s="97" t="s">
        <v>71</v>
      </c>
      <c r="Q22" t="s">
        <v>92</v>
      </c>
    </row>
    <row r="23" spans="2:17" ht="15.75" x14ac:dyDescent="0.25">
      <c r="B23" s="95"/>
      <c r="Q23" t="s">
        <v>93</v>
      </c>
    </row>
    <row r="24" spans="2:17" ht="15.75" x14ac:dyDescent="0.25">
      <c r="B24" s="95"/>
    </row>
    <row r="25" spans="2:17" ht="15.75" customHeight="1" x14ac:dyDescent="0.25">
      <c r="B25" s="161" t="s">
        <v>72</v>
      </c>
      <c r="C25" s="162"/>
      <c r="D25" s="162"/>
      <c r="E25" s="162"/>
      <c r="F25" s="162"/>
      <c r="G25" s="162"/>
      <c r="H25" s="162"/>
      <c r="I25" s="162"/>
      <c r="J25" s="162"/>
      <c r="K25" s="162"/>
      <c r="L25" s="162"/>
      <c r="M25" s="162"/>
      <c r="N25" s="163"/>
      <c r="O25" s="108"/>
      <c r="P25" s="105" t="s">
        <v>99</v>
      </c>
    </row>
    <row r="26" spans="2:17" ht="12.75" customHeight="1" x14ac:dyDescent="0.2">
      <c r="B26" s="164"/>
      <c r="C26" s="165"/>
      <c r="D26" s="165"/>
      <c r="E26" s="165"/>
      <c r="F26" s="165"/>
      <c r="G26" s="165"/>
      <c r="H26" s="165"/>
      <c r="I26" s="165"/>
      <c r="J26" s="165"/>
      <c r="K26" s="165"/>
      <c r="L26" s="165"/>
      <c r="M26" s="165"/>
      <c r="N26" s="166"/>
      <c r="O26" s="108"/>
      <c r="Q26" t="s">
        <v>50</v>
      </c>
    </row>
    <row r="27" spans="2:17" ht="12.75" customHeight="1" x14ac:dyDescent="0.2">
      <c r="B27" s="164"/>
      <c r="C27" s="165"/>
      <c r="D27" s="165"/>
      <c r="E27" s="165"/>
      <c r="F27" s="165"/>
      <c r="G27" s="165"/>
      <c r="H27" s="165"/>
      <c r="I27" s="165"/>
      <c r="J27" s="165"/>
      <c r="K27" s="165"/>
      <c r="L27" s="165"/>
      <c r="M27" s="165"/>
      <c r="N27" s="166"/>
      <c r="O27" s="108"/>
      <c r="Q27" t="s">
        <v>52</v>
      </c>
    </row>
    <row r="28" spans="2:17" ht="12.75" customHeight="1" x14ac:dyDescent="0.2">
      <c r="B28" s="164"/>
      <c r="C28" s="165"/>
      <c r="D28" s="165"/>
      <c r="E28" s="165"/>
      <c r="F28" s="165"/>
      <c r="G28" s="165"/>
      <c r="H28" s="165"/>
      <c r="I28" s="165"/>
      <c r="J28" s="165"/>
      <c r="K28" s="165"/>
      <c r="L28" s="165"/>
      <c r="M28" s="165"/>
      <c r="N28" s="166"/>
      <c r="O28" s="108"/>
      <c r="Q28" t="s">
        <v>53</v>
      </c>
    </row>
    <row r="29" spans="2:17" ht="12.75" customHeight="1" x14ac:dyDescent="0.2">
      <c r="B29" s="167"/>
      <c r="C29" s="168"/>
      <c r="D29" s="168"/>
      <c r="E29" s="168"/>
      <c r="F29" s="168"/>
      <c r="G29" s="168"/>
      <c r="H29" s="168"/>
      <c r="I29" s="168"/>
      <c r="J29" s="168"/>
      <c r="K29" s="168"/>
      <c r="L29" s="168"/>
      <c r="M29" s="168"/>
      <c r="N29" s="169"/>
      <c r="O29" s="108"/>
      <c r="Q29" t="s">
        <v>58</v>
      </c>
    </row>
    <row r="30" spans="2:17" ht="12.75" customHeight="1" x14ac:dyDescent="0.2">
      <c r="B30" s="108"/>
      <c r="C30" s="108"/>
      <c r="D30" s="108"/>
      <c r="E30" s="108"/>
      <c r="F30" s="108"/>
      <c r="G30" s="108"/>
      <c r="H30" s="108"/>
      <c r="I30" s="108"/>
      <c r="J30" s="108"/>
      <c r="K30" s="108"/>
      <c r="L30" s="108"/>
      <c r="M30" s="108"/>
      <c r="N30" s="108"/>
      <c r="O30" s="108"/>
      <c r="Q30" s="108"/>
    </row>
    <row r="31" spans="2:17" ht="12.75" customHeight="1" x14ac:dyDescent="0.25">
      <c r="B31" s="108"/>
      <c r="C31" s="45" t="s">
        <v>24</v>
      </c>
      <c r="D31" s="5"/>
      <c r="E31" s="22"/>
      <c r="F31" s="5"/>
      <c r="G31" s="18"/>
      <c r="H31" s="65"/>
      <c r="I31" s="67"/>
      <c r="J31" s="68"/>
      <c r="K31" s="68"/>
      <c r="L31" s="69"/>
      <c r="M31" s="70"/>
      <c r="N31" s="108"/>
      <c r="O31" s="108"/>
      <c r="Q31" s="108"/>
    </row>
    <row r="32" spans="2:17" ht="12.75" customHeight="1" thickBot="1" x14ac:dyDescent="0.25">
      <c r="B32" s="108"/>
      <c r="C32" s="41"/>
      <c r="D32" s="5"/>
      <c r="E32" s="22"/>
      <c r="F32" s="9"/>
      <c r="G32" s="5"/>
      <c r="H32" s="5"/>
      <c r="I32" s="22"/>
      <c r="J32" s="38"/>
      <c r="K32" s="6"/>
      <c r="L32" s="6"/>
      <c r="M32" s="6"/>
      <c r="N32" s="108"/>
      <c r="O32" s="108"/>
      <c r="Q32" s="108"/>
    </row>
    <row r="33" spans="2:17" ht="16.5" customHeight="1" thickBot="1" x14ac:dyDescent="0.3">
      <c r="B33" s="108"/>
      <c r="C33" s="48">
        <v>1</v>
      </c>
      <c r="D33" s="5"/>
      <c r="E33" s="109" t="s">
        <v>29</v>
      </c>
      <c r="F33" s="9"/>
      <c r="G33" s="5"/>
      <c r="H33" s="5"/>
      <c r="I33" s="22"/>
      <c r="J33" s="39"/>
      <c r="K33" s="6"/>
      <c r="L33" s="5"/>
      <c r="M33" s="6"/>
      <c r="N33" s="108"/>
      <c r="O33" s="108"/>
      <c r="P33" s="131" t="s">
        <v>87</v>
      </c>
      <c r="Q33" s="108"/>
    </row>
    <row r="34" spans="2:17" ht="12.75" customHeight="1" x14ac:dyDescent="0.25">
      <c r="B34" s="108"/>
      <c r="C34" s="53"/>
      <c r="D34" s="5"/>
      <c r="E34" s="22"/>
      <c r="F34" s="9"/>
      <c r="G34" s="5"/>
      <c r="H34" s="5"/>
      <c r="I34" s="22"/>
      <c r="J34" s="39"/>
      <c r="K34" s="6"/>
      <c r="L34" s="5"/>
      <c r="M34" s="6"/>
      <c r="N34" s="108"/>
      <c r="O34" s="108"/>
      <c r="Q34" s="108"/>
    </row>
    <row r="35" spans="2:17" ht="12.75" customHeight="1" x14ac:dyDescent="0.25">
      <c r="B35" s="108"/>
      <c r="C35" s="5"/>
      <c r="D35" s="5"/>
      <c r="E35" s="49" t="s">
        <v>25</v>
      </c>
      <c r="F35" s="9"/>
      <c r="G35" s="5"/>
      <c r="H35" s="5"/>
      <c r="I35" s="22"/>
      <c r="J35" s="39"/>
      <c r="K35" s="6"/>
      <c r="L35" s="5"/>
      <c r="M35" s="6"/>
      <c r="N35" s="108"/>
      <c r="O35" s="108"/>
      <c r="P35" s="131" t="s">
        <v>88</v>
      </c>
      <c r="Q35" s="108"/>
    </row>
    <row r="36" spans="2:17" ht="12.75" customHeight="1" x14ac:dyDescent="0.2">
      <c r="B36" s="108"/>
      <c r="C36" s="5"/>
      <c r="D36" s="5"/>
      <c r="E36" s="49" t="s">
        <v>22</v>
      </c>
      <c r="F36" s="9"/>
      <c r="G36" s="5"/>
      <c r="H36" s="5"/>
      <c r="I36" s="22"/>
      <c r="J36" s="39"/>
      <c r="K36" s="6"/>
      <c r="L36" s="5"/>
      <c r="M36" s="6"/>
      <c r="N36" s="108"/>
      <c r="O36" s="108"/>
      <c r="P36" s="108"/>
      <c r="Q36" s="108"/>
    </row>
    <row r="37" spans="2:17" ht="12.75" customHeight="1" thickBot="1" x14ac:dyDescent="0.3">
      <c r="B37" s="108"/>
      <c r="C37" s="5"/>
      <c r="D37" s="5"/>
      <c r="E37" s="22"/>
      <c r="F37" s="5"/>
      <c r="G37" s="5"/>
      <c r="H37" s="5"/>
      <c r="I37" s="22"/>
      <c r="J37" s="39"/>
      <c r="K37" s="6"/>
      <c r="L37" s="5"/>
      <c r="M37" s="6"/>
      <c r="N37" s="108"/>
      <c r="O37" s="108"/>
      <c r="P37" s="131" t="s">
        <v>95</v>
      </c>
      <c r="Q37" s="108"/>
    </row>
    <row r="38" spans="2:17" ht="16.5" customHeight="1" thickBot="1" x14ac:dyDescent="0.3">
      <c r="B38" s="108"/>
      <c r="C38" s="48">
        <v>2</v>
      </c>
      <c r="D38" s="40"/>
      <c r="E38" s="47" t="s">
        <v>28</v>
      </c>
      <c r="F38" s="40"/>
      <c r="G38" s="5"/>
      <c r="H38" s="5"/>
      <c r="I38" s="22"/>
      <c r="J38" s="38"/>
      <c r="K38" s="6"/>
      <c r="L38" s="6"/>
      <c r="M38" s="6"/>
      <c r="N38" s="108"/>
      <c r="O38" s="108"/>
      <c r="P38" s="108"/>
      <c r="Q38" s="108"/>
    </row>
    <row r="39" spans="2:17" ht="15.75" x14ac:dyDescent="0.25">
      <c r="C39" s="53"/>
      <c r="D39" s="40"/>
      <c r="E39" s="46"/>
      <c r="F39" s="40"/>
      <c r="G39" s="40"/>
      <c r="H39" s="40"/>
      <c r="I39" s="46"/>
      <c r="J39" s="40"/>
      <c r="K39" s="50"/>
      <c r="L39" s="50"/>
      <c r="M39" s="50"/>
      <c r="P39" s="131" t="s">
        <v>97</v>
      </c>
    </row>
    <row r="40" spans="2:17" ht="15.75" x14ac:dyDescent="0.2">
      <c r="C40" s="40"/>
      <c r="D40" s="40"/>
      <c r="E40" s="49" t="s">
        <v>26</v>
      </c>
      <c r="F40" s="40"/>
      <c r="G40" s="40"/>
      <c r="H40" s="40"/>
      <c r="I40" s="46"/>
      <c r="J40" s="40"/>
      <c r="K40" s="50"/>
      <c r="L40" s="50"/>
      <c r="M40" s="50"/>
      <c r="P40" s="108"/>
    </row>
    <row r="41" spans="2:17" ht="15.75" x14ac:dyDescent="0.25">
      <c r="C41" s="40"/>
      <c r="D41" s="40"/>
      <c r="E41" s="49" t="s">
        <v>27</v>
      </c>
      <c r="F41" s="40"/>
      <c r="G41" s="40"/>
      <c r="H41" s="40"/>
      <c r="I41" s="46"/>
      <c r="J41" s="40"/>
      <c r="K41" s="50"/>
      <c r="L41" s="50"/>
      <c r="M41" s="50"/>
      <c r="P41" s="131" t="s">
        <v>98</v>
      </c>
    </row>
    <row r="42" spans="2:17" ht="18.75" thickBot="1" x14ac:dyDescent="0.3">
      <c r="C42" s="47"/>
      <c r="D42" s="40"/>
      <c r="E42" s="46"/>
      <c r="F42" s="51"/>
      <c r="G42" s="52"/>
      <c r="H42" s="40"/>
      <c r="I42" s="46"/>
      <c r="J42" s="40"/>
      <c r="K42" s="50"/>
      <c r="L42" s="50"/>
      <c r="M42" s="50"/>
    </row>
    <row r="43" spans="2:17" ht="16.5" thickBot="1" x14ac:dyDescent="0.3">
      <c r="C43" s="48">
        <v>3</v>
      </c>
      <c r="D43" s="40"/>
      <c r="E43" s="109" t="s">
        <v>36</v>
      </c>
      <c r="F43" s="51"/>
      <c r="G43" s="40"/>
      <c r="H43" s="40"/>
      <c r="I43" s="46"/>
      <c r="J43" s="50"/>
      <c r="K43" s="50"/>
      <c r="L43" s="40"/>
      <c r="M43" s="50"/>
    </row>
    <row r="44" spans="2:17" ht="15.75" x14ac:dyDescent="0.25">
      <c r="C44" s="47"/>
      <c r="D44" s="40"/>
      <c r="E44" s="46"/>
      <c r="F44" s="51"/>
      <c r="G44" s="40"/>
      <c r="H44" s="40"/>
      <c r="I44" s="46"/>
      <c r="J44" s="50"/>
      <c r="K44" s="50"/>
      <c r="L44" s="40"/>
      <c r="M44" s="50"/>
    </row>
    <row r="45" spans="2:17" ht="15.75" x14ac:dyDescent="0.25">
      <c r="C45" s="47"/>
      <c r="D45" s="54"/>
      <c r="E45" s="49" t="s">
        <v>30</v>
      </c>
      <c r="F45" s="51"/>
      <c r="G45" s="40"/>
      <c r="H45" s="40"/>
      <c r="I45" s="46"/>
      <c r="J45" s="50"/>
      <c r="K45" s="50"/>
      <c r="L45" s="40"/>
      <c r="M45" s="50"/>
    </row>
    <row r="46" spans="2:17" ht="15.75" x14ac:dyDescent="0.25">
      <c r="C46" s="47"/>
      <c r="D46" s="40"/>
      <c r="E46" s="46"/>
      <c r="F46" s="51"/>
      <c r="G46" s="40"/>
      <c r="H46" s="40"/>
      <c r="I46" s="46"/>
      <c r="J46" s="50"/>
      <c r="K46" s="50"/>
      <c r="L46" s="40"/>
      <c r="M46" s="50"/>
    </row>
    <row r="47" spans="2:17" ht="15.75" x14ac:dyDescent="0.25">
      <c r="C47" s="47"/>
      <c r="D47" s="40"/>
      <c r="E47" s="110" t="s">
        <v>33</v>
      </c>
      <c r="F47" s="57"/>
      <c r="G47" s="40"/>
      <c r="H47" s="40"/>
      <c r="I47" s="46"/>
      <c r="J47" s="50"/>
      <c r="K47" s="50"/>
      <c r="L47" s="40"/>
      <c r="M47" s="50"/>
    </row>
    <row r="48" spans="2:17" ht="15.75" x14ac:dyDescent="0.25">
      <c r="C48" s="47"/>
      <c r="D48" s="40"/>
      <c r="E48" s="110" t="s">
        <v>34</v>
      </c>
      <c r="F48" s="57"/>
      <c r="G48" s="40"/>
      <c r="H48" s="40"/>
      <c r="I48" s="46"/>
      <c r="J48" s="50"/>
      <c r="K48" s="50"/>
      <c r="L48" s="40"/>
      <c r="M48" s="50"/>
    </row>
    <row r="49" spans="3:13" ht="15.75" x14ac:dyDescent="0.2">
      <c r="C49" s="55"/>
      <c r="D49" s="56"/>
      <c r="E49" s="46"/>
      <c r="F49" s="111" t="s">
        <v>32</v>
      </c>
      <c r="G49" s="40"/>
      <c r="H49" s="40"/>
      <c r="I49" s="46"/>
      <c r="J49" s="50"/>
      <c r="K49" s="50"/>
      <c r="L49" s="40"/>
      <c r="M49" s="50"/>
    </row>
    <row r="50" spans="3:13" ht="15.75" x14ac:dyDescent="0.2">
      <c r="C50" s="55"/>
      <c r="D50" s="56"/>
      <c r="E50" s="46"/>
      <c r="F50" s="49"/>
      <c r="G50" s="56"/>
      <c r="H50" s="56"/>
      <c r="I50" s="58"/>
      <c r="J50" s="59"/>
      <c r="K50" s="59"/>
      <c r="L50" s="56"/>
      <c r="M50" s="59"/>
    </row>
    <row r="51" spans="3:13" ht="15.75" x14ac:dyDescent="0.25">
      <c r="C51" s="47"/>
      <c r="D51" s="40"/>
      <c r="E51" s="110" t="s">
        <v>31</v>
      </c>
      <c r="F51" s="57"/>
      <c r="G51" s="56"/>
      <c r="H51" s="56"/>
      <c r="I51" s="58"/>
      <c r="J51" s="59"/>
      <c r="K51" s="59"/>
      <c r="L51" s="56"/>
      <c r="M51" s="59"/>
    </row>
    <row r="52" spans="3:13" ht="15.75" x14ac:dyDescent="0.25">
      <c r="C52" s="47"/>
      <c r="D52" s="40"/>
      <c r="E52" s="46"/>
      <c r="F52" s="51"/>
      <c r="G52" s="40"/>
      <c r="H52" s="40"/>
      <c r="I52" s="49"/>
      <c r="J52" s="40"/>
      <c r="K52" s="40"/>
      <c r="L52" s="40"/>
      <c r="M52" s="50"/>
    </row>
    <row r="53" spans="3:13" ht="15.75" x14ac:dyDescent="0.2">
      <c r="C53" s="55"/>
      <c r="D53" s="56"/>
      <c r="E53" s="46"/>
      <c r="F53" s="49" t="s">
        <v>42</v>
      </c>
      <c r="G53" s="40"/>
      <c r="H53" s="40"/>
      <c r="I53" s="49"/>
      <c r="J53" s="40"/>
      <c r="K53" s="40"/>
      <c r="L53" s="40"/>
      <c r="M53" s="50"/>
    </row>
    <row r="54" spans="3:13" ht="15.75" x14ac:dyDescent="0.25">
      <c r="C54" s="47"/>
      <c r="D54" s="40"/>
      <c r="E54" s="46"/>
      <c r="F54" s="40"/>
      <c r="G54" s="56"/>
      <c r="H54" s="56"/>
      <c r="I54" s="58"/>
      <c r="J54" s="59"/>
      <c r="K54" s="59"/>
      <c r="L54" s="56"/>
      <c r="M54" s="59"/>
    </row>
  </sheetData>
  <mergeCells count="3">
    <mergeCell ref="B25:N29"/>
    <mergeCell ref="O2:V3"/>
    <mergeCell ref="P14:W15"/>
  </mergeCells>
  <phoneticPr fontId="12" type="noConversion"/>
  <pageMargins left="0.78740157499999996" right="0.78740157499999996" top="0.984251969" bottom="0.984251969" header="0.4921259845" footer="0.492125984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4"/>
  <sheetViews>
    <sheetView tabSelected="1" workbookViewId="0">
      <selection activeCell="C8" sqref="C8"/>
    </sheetView>
  </sheetViews>
  <sheetFormatPr baseColWidth="10" defaultRowHeight="12.75" x14ac:dyDescent="0.2"/>
  <cols>
    <col min="1" max="1" width="33.83203125" bestFit="1" customWidth="1"/>
    <col min="2" max="2" width="18" bestFit="1" customWidth="1"/>
    <col min="3" max="3" width="12.5" customWidth="1"/>
    <col min="5" max="5" width="12.33203125" customWidth="1"/>
    <col min="6" max="6" width="12.83203125" customWidth="1"/>
  </cols>
  <sheetData>
    <row r="1" spans="1:9" x14ac:dyDescent="0.2">
      <c r="B1" s="172" t="s">
        <v>119</v>
      </c>
      <c r="C1" s="173"/>
      <c r="D1" s="173"/>
      <c r="E1" s="173"/>
      <c r="F1" s="173"/>
      <c r="G1" s="173"/>
      <c r="H1" s="173"/>
      <c r="I1" s="174"/>
    </row>
    <row r="2" spans="1:9" x14ac:dyDescent="0.2">
      <c r="A2" s="126" t="s">
        <v>112</v>
      </c>
      <c r="B2" s="158" t="s">
        <v>117</v>
      </c>
      <c r="C2" s="128" t="s">
        <v>104</v>
      </c>
      <c r="D2" s="128" t="s">
        <v>118</v>
      </c>
      <c r="E2" s="129"/>
      <c r="F2" s="129"/>
      <c r="G2" s="129"/>
      <c r="H2" s="129"/>
      <c r="I2" s="127"/>
    </row>
    <row r="3" spans="1:9" ht="13.5" thickBot="1" x14ac:dyDescent="0.25">
      <c r="A3" s="132" t="s">
        <v>120</v>
      </c>
      <c r="B3" s="133">
        <v>0.1769</v>
      </c>
      <c r="C3" s="133"/>
      <c r="D3" s="133"/>
      <c r="E3" s="133"/>
      <c r="F3" s="133"/>
      <c r="G3" s="133"/>
      <c r="H3" s="133"/>
      <c r="I3" s="133"/>
    </row>
    <row r="4" spans="1:9" ht="13.5" thickTop="1" x14ac:dyDescent="0.2">
      <c r="C4" s="138"/>
    </row>
  </sheetData>
  <autoFilter ref="A2:I3"/>
  <mergeCells count="1">
    <mergeCell ref="B1:I1"/>
  </mergeCells>
  <phoneticPr fontId="12" type="noConversion"/>
  <pageMargins left="0.78740157499999996" right="0.78740157499999996" top="0.984251969" bottom="0.984251969" header="0.4921259845" footer="0.492125984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1" tint="0.499984740745262"/>
  </sheetPr>
  <dimension ref="A1:K25"/>
  <sheetViews>
    <sheetView zoomScale="75" workbookViewId="0">
      <selection activeCell="G20" sqref="G20"/>
    </sheetView>
  </sheetViews>
  <sheetFormatPr baseColWidth="10" defaultRowHeight="12.75" x14ac:dyDescent="0.2"/>
  <cols>
    <col min="1" max="1" width="33.83203125" bestFit="1" customWidth="1"/>
    <col min="2" max="2" width="9.83203125" style="99" customWidth="1"/>
    <col min="3" max="3" width="7.83203125" style="100" bestFit="1" customWidth="1"/>
    <col min="4" max="4" width="7.83203125" style="99" bestFit="1" customWidth="1"/>
    <col min="5" max="5" width="8.83203125" style="99" bestFit="1" customWidth="1"/>
    <col min="7" max="7" width="33" bestFit="1" customWidth="1"/>
  </cols>
  <sheetData>
    <row r="1" spans="1:11" s="141" customFormat="1" ht="15.75" x14ac:dyDescent="0.25">
      <c r="A1" s="105" t="s">
        <v>111</v>
      </c>
      <c r="B1" s="99"/>
      <c r="C1" s="100"/>
      <c r="D1" s="99"/>
      <c r="E1" s="99"/>
    </row>
    <row r="2" spans="1:11" ht="18" x14ac:dyDescent="0.25">
      <c r="A2" s="113" t="s">
        <v>75</v>
      </c>
      <c r="B2" t="s">
        <v>74</v>
      </c>
      <c r="C2" t="s">
        <v>76</v>
      </c>
      <c r="D2" t="s">
        <v>77</v>
      </c>
      <c r="E2" t="s">
        <v>78</v>
      </c>
      <c r="G2" s="117"/>
      <c r="H2" s="106"/>
      <c r="I2" s="101"/>
      <c r="J2" s="101"/>
      <c r="K2" s="101"/>
    </row>
    <row r="3" spans="1:11" ht="14.25" x14ac:dyDescent="0.2">
      <c r="A3" s="153" t="s">
        <v>144</v>
      </c>
      <c r="B3" s="153">
        <f>HEX2DEC(C3)</f>
        <v>277</v>
      </c>
      <c r="C3" s="154" t="s">
        <v>145</v>
      </c>
      <c r="D3" s="155">
        <v>10</v>
      </c>
      <c r="E3" s="155">
        <v>8</v>
      </c>
    </row>
    <row r="4" spans="1:11" ht="14.25" x14ac:dyDescent="0.2">
      <c r="A4" s="153" t="s">
        <v>146</v>
      </c>
      <c r="B4" s="153">
        <f>HEX2DEC(C4)</f>
        <v>278</v>
      </c>
      <c r="C4" s="154" t="s">
        <v>147</v>
      </c>
      <c r="D4" s="155">
        <v>10</v>
      </c>
      <c r="E4" s="155">
        <v>8</v>
      </c>
    </row>
    <row r="5" spans="1:11" ht="14.25" x14ac:dyDescent="0.2">
      <c r="A5" s="153" t="s">
        <v>126</v>
      </c>
      <c r="B5" s="153">
        <f>HEX2DEC(C5)</f>
        <v>279</v>
      </c>
      <c r="C5" s="154" t="s">
        <v>127</v>
      </c>
      <c r="D5" s="155">
        <v>10</v>
      </c>
      <c r="E5" s="155">
        <v>4</v>
      </c>
    </row>
    <row r="6" spans="1:11" ht="14.25" x14ac:dyDescent="0.2">
      <c r="A6" s="153" t="s">
        <v>128</v>
      </c>
      <c r="B6" s="153">
        <f>HEX2DEC(C6)</f>
        <v>280</v>
      </c>
      <c r="C6" s="154" t="s">
        <v>129</v>
      </c>
      <c r="D6" s="155">
        <v>10</v>
      </c>
      <c r="E6" s="155">
        <v>6</v>
      </c>
    </row>
    <row r="7" spans="1:11" ht="14.25" x14ac:dyDescent="0.2">
      <c r="A7" s="153" t="s">
        <v>130</v>
      </c>
      <c r="B7" s="153">
        <f>HEX2DEC(C7)</f>
        <v>281</v>
      </c>
      <c r="C7" s="154" t="s">
        <v>131</v>
      </c>
      <c r="D7" s="155">
        <v>10</v>
      </c>
      <c r="E7" s="155">
        <v>4</v>
      </c>
    </row>
    <row r="8" spans="1:11" ht="14.25" x14ac:dyDescent="0.2">
      <c r="A8" s="153" t="s">
        <v>150</v>
      </c>
      <c r="B8" s="153">
        <f>HEX2DEC(C8)</f>
        <v>296</v>
      </c>
      <c r="C8" s="154" t="s">
        <v>151</v>
      </c>
      <c r="D8" s="155">
        <v>10</v>
      </c>
      <c r="E8" s="155">
        <v>6</v>
      </c>
    </row>
    <row r="9" spans="1:11" ht="14.25" x14ac:dyDescent="0.2">
      <c r="A9" s="153" t="s">
        <v>132</v>
      </c>
      <c r="B9" s="153">
        <f>HEX2DEC(C9)</f>
        <v>297</v>
      </c>
      <c r="C9" s="154" t="s">
        <v>133</v>
      </c>
      <c r="D9" s="155">
        <v>20</v>
      </c>
      <c r="E9" s="155">
        <v>6</v>
      </c>
    </row>
    <row r="10" spans="1:11" ht="14.25" x14ac:dyDescent="0.2">
      <c r="A10" s="153" t="s">
        <v>134</v>
      </c>
      <c r="B10" s="153">
        <f>HEX2DEC(C10)</f>
        <v>310</v>
      </c>
      <c r="C10" s="154" t="s">
        <v>135</v>
      </c>
      <c r="D10" s="155">
        <v>20</v>
      </c>
      <c r="E10" s="155">
        <v>6</v>
      </c>
    </row>
    <row r="11" spans="1:11" ht="14.25" x14ac:dyDescent="0.2">
      <c r="A11" s="153" t="s">
        <v>124</v>
      </c>
      <c r="B11" s="153">
        <f>HEX2DEC(C11)</f>
        <v>424</v>
      </c>
      <c r="C11" s="154" t="s">
        <v>125</v>
      </c>
      <c r="D11" s="155">
        <v>10</v>
      </c>
      <c r="E11" s="155">
        <v>8</v>
      </c>
    </row>
    <row r="12" spans="1:11" ht="14.25" x14ac:dyDescent="0.2">
      <c r="A12" s="153" t="s">
        <v>142</v>
      </c>
      <c r="B12" s="153">
        <f>HEX2DEC(C12)</f>
        <v>840</v>
      </c>
      <c r="C12" s="154" t="s">
        <v>143</v>
      </c>
      <c r="D12" s="155">
        <v>100</v>
      </c>
      <c r="E12" s="155">
        <v>1</v>
      </c>
    </row>
    <row r="13" spans="1:11" ht="14.25" x14ac:dyDescent="0.2">
      <c r="A13" s="153" t="s">
        <v>140</v>
      </c>
      <c r="B13" s="153">
        <f>HEX2DEC(C13)</f>
        <v>841</v>
      </c>
      <c r="C13" s="154" t="s">
        <v>141</v>
      </c>
      <c r="D13" s="155">
        <v>1000</v>
      </c>
      <c r="E13" s="155">
        <v>8</v>
      </c>
    </row>
    <row r="14" spans="1:11" ht="14.25" x14ac:dyDescent="0.2">
      <c r="A14" s="153" t="s">
        <v>154</v>
      </c>
      <c r="B14" s="153">
        <f>HEX2DEC(C14)</f>
        <v>842</v>
      </c>
      <c r="C14" s="154" t="s">
        <v>155</v>
      </c>
      <c r="D14" s="155">
        <v>1000</v>
      </c>
      <c r="E14" s="155">
        <v>2</v>
      </c>
    </row>
    <row r="15" spans="1:11" ht="14.25" x14ac:dyDescent="0.2">
      <c r="A15" s="153" t="s">
        <v>136</v>
      </c>
      <c r="B15" s="153">
        <f>HEX2DEC(C15)</f>
        <v>845</v>
      </c>
      <c r="C15" s="154" t="s">
        <v>137</v>
      </c>
      <c r="D15" s="155">
        <v>100</v>
      </c>
      <c r="E15" s="155">
        <v>7</v>
      </c>
    </row>
    <row r="16" spans="1:11" ht="14.25" x14ac:dyDescent="0.2">
      <c r="A16" s="153" t="s">
        <v>138</v>
      </c>
      <c r="B16" s="153">
        <f>HEX2DEC(C16)</f>
        <v>846</v>
      </c>
      <c r="C16" s="154" t="s">
        <v>139</v>
      </c>
      <c r="D16" s="155">
        <v>100</v>
      </c>
      <c r="E16" s="155">
        <v>6</v>
      </c>
    </row>
    <row r="17" spans="1:5" ht="14.25" x14ac:dyDescent="0.2">
      <c r="A17" s="153" t="s">
        <v>152</v>
      </c>
      <c r="B17" s="153">
        <f>HEX2DEC(C17)</f>
        <v>868</v>
      </c>
      <c r="C17" s="154" t="s">
        <v>153</v>
      </c>
      <c r="D17" s="155">
        <v>100</v>
      </c>
      <c r="E17" s="155">
        <v>8</v>
      </c>
    </row>
    <row r="18" spans="1:5" x14ac:dyDescent="0.2">
      <c r="A18" s="142"/>
      <c r="B18" s="139"/>
      <c r="C18" s="143"/>
      <c r="D18" s="143"/>
      <c r="E18" s="143"/>
    </row>
    <row r="19" spans="1:5" ht="15.75" x14ac:dyDescent="0.25">
      <c r="A19" s="105" t="s">
        <v>108</v>
      </c>
    </row>
    <row r="20" spans="1:5" x14ac:dyDescent="0.2">
      <c r="A20" s="149"/>
      <c r="B20" s="140"/>
      <c r="C20" s="150"/>
      <c r="D20" s="137"/>
      <c r="E20" s="137"/>
    </row>
    <row r="22" spans="1:5" ht="15.75" x14ac:dyDescent="0.25">
      <c r="A22" s="105" t="s">
        <v>109</v>
      </c>
    </row>
    <row r="23" spans="1:5" ht="14.25" x14ac:dyDescent="0.2">
      <c r="A23" s="153" t="s">
        <v>115</v>
      </c>
      <c r="B23" s="153">
        <f>HEX2DEC(C23)</f>
        <v>2015</v>
      </c>
      <c r="C23" s="154" t="s">
        <v>116</v>
      </c>
      <c r="D23" s="155" t="s">
        <v>107</v>
      </c>
      <c r="E23" s="155">
        <v>8</v>
      </c>
    </row>
    <row r="24" spans="1:5" ht="14.25" x14ac:dyDescent="0.2">
      <c r="A24" s="153" t="s">
        <v>122</v>
      </c>
      <c r="B24" s="153">
        <f>HEX2DEC(C24)</f>
        <v>2022</v>
      </c>
      <c r="C24" s="154" t="s">
        <v>123</v>
      </c>
      <c r="D24" s="155" t="s">
        <v>107</v>
      </c>
      <c r="E24" s="155">
        <v>8</v>
      </c>
    </row>
    <row r="25" spans="1:5" ht="14.25" x14ac:dyDescent="0.2">
      <c r="A25" s="153" t="s">
        <v>148</v>
      </c>
      <c r="B25" s="153">
        <f>HEX2DEC(C25)</f>
        <v>2030</v>
      </c>
      <c r="C25" s="154" t="s">
        <v>149</v>
      </c>
      <c r="D25" s="155" t="s">
        <v>107</v>
      </c>
      <c r="E25" s="155">
        <v>8</v>
      </c>
    </row>
  </sheetData>
  <autoFilter ref="A2:E2"/>
  <phoneticPr fontId="12" type="noConversion"/>
  <hyperlinks>
    <hyperlink ref="A11" location="'CAN Message Set'!$B$4" display="ECM_OBDx_SCR_14"/>
    <hyperlink ref="A5" location="'CAN Message Set'!$B$12" display="ECM_SCR6c_RN_01"/>
    <hyperlink ref="A6" location="'CAN Message Set'!$B$18" display="ECM_SCR6c_RN_02"/>
    <hyperlink ref="A7" location="'CAN Message Set'!$B$23" display="ECM_SCR6c_RN_03"/>
    <hyperlink ref="A9" location="'CAN Message Set'!$B$28" display="ECM_SCR6c_RN_04"/>
    <hyperlink ref="A10" location="'CAN Message Set'!$B$33" display="ECM_SCR6c_RN_05"/>
    <hyperlink ref="A15" location="'CAN Message Set'!$B$36" display="ECM_SCR6c_RN_06"/>
    <hyperlink ref="A16" location="'CAN Message Set'!$B$41" display="ECM_SCR6c_RN_07"/>
    <hyperlink ref="A13" location="'CAN Message Set'!$B$58" display="ECM_SCR6c_RN_08"/>
    <hyperlink ref="A12" location="'CAN Message Set'!$B$64" display="ECM_SCR6c_RN_09"/>
    <hyperlink ref="A3" location="'CAN Message Set'!$B$67" display="NOX_SCR6c_RN_01"/>
    <hyperlink ref="A4" location="'CAN Message Set'!$B$81" display="NOX_SCR6c_RN_02"/>
    <hyperlink ref="A8" location="'CAN Message Set'!$B$96" display="UPCU_SCR6c_RN_01"/>
    <hyperlink ref="A17" location="'CAN Message Set'!$B$102" display="UPCU_SCR6c_RN_02"/>
    <hyperlink ref="A14" location="'CAN Message Set'!$B$124" display="UPCU_SCR6c_RN_03"/>
    <hyperlink ref="A23" location="'CAN Message Set'!$B$2" display="DTOOL_to_ALLUCEOBD"/>
    <hyperlink ref="A24" location="'CAN Message Set'!$B$3" display="DTOOL_to_SCR-UPCU"/>
    <hyperlink ref="A25" location="'CAN Message Set'!$B$95" display="SCR-UPCU_to_DTOOL"/>
  </hyperlinks>
  <pageMargins left="0.78740157499999996" right="0.78740157499999996" top="0.984251969" bottom="0.984251969"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theme="1" tint="0.499984740745262"/>
    <pageSetUpPr fitToPage="1"/>
  </sheetPr>
  <dimension ref="A1:V32"/>
  <sheetViews>
    <sheetView zoomScale="70" workbookViewId="0">
      <pane ySplit="16" topLeftCell="A17" activePane="bottomLeft" state="frozen"/>
      <selection activeCell="G49" sqref="G49"/>
      <selection pane="bottomLeft" activeCell="S19" sqref="S19"/>
    </sheetView>
  </sheetViews>
  <sheetFormatPr baseColWidth="10" defaultColWidth="13.33203125" defaultRowHeight="12.75" x14ac:dyDescent="0.2"/>
  <cols>
    <col min="1" max="1" width="4.5" style="8" customWidth="1"/>
    <col min="2" max="2" width="43.33203125" style="8" customWidth="1"/>
    <col min="3" max="3" width="9.6640625" style="5" customWidth="1"/>
    <col min="4" max="4" width="8.83203125" style="22" customWidth="1"/>
    <col min="5" max="5" width="10" style="9" customWidth="1"/>
    <col min="6" max="7" width="12.33203125" style="5" customWidth="1"/>
    <col min="8" max="8" width="12.5" style="22" customWidth="1"/>
    <col min="9" max="9" width="14.83203125" style="6" customWidth="1"/>
    <col min="10" max="10" width="17.5" style="6" customWidth="1"/>
    <col min="11" max="11" width="13.6640625" style="5" customWidth="1"/>
    <col min="12" max="12" width="12.1640625" style="6" customWidth="1"/>
    <col min="13" max="15" width="13.33203125" style="5" customWidth="1"/>
    <col min="16" max="16" width="32.6640625" style="5" customWidth="1"/>
    <col min="17" max="16384" width="13.33203125" style="5"/>
  </cols>
  <sheetData>
    <row r="1" spans="1:16" ht="26.25" x14ac:dyDescent="0.4">
      <c r="B1" s="43" t="s">
        <v>35</v>
      </c>
    </row>
    <row r="2" spans="1:16" x14ac:dyDescent="0.2">
      <c r="L2" s="114"/>
      <c r="M2" s="7" t="s">
        <v>100</v>
      </c>
    </row>
    <row r="3" spans="1:16" x14ac:dyDescent="0.2">
      <c r="L3" s="115"/>
      <c r="M3" s="7" t="s">
        <v>101</v>
      </c>
    </row>
    <row r="4" spans="1:16" ht="15.75" x14ac:dyDescent="0.25">
      <c r="A4" s="42"/>
      <c r="B4" s="44" t="s">
        <v>23</v>
      </c>
      <c r="C4" s="42"/>
      <c r="D4" s="73"/>
      <c r="E4" s="42"/>
      <c r="F4" s="42"/>
      <c r="G4" s="1" t="s">
        <v>3</v>
      </c>
      <c r="H4" s="2"/>
      <c r="I4" s="3">
        <v>500</v>
      </c>
      <c r="J4" s="4" t="s">
        <v>4</v>
      </c>
      <c r="L4" s="116"/>
      <c r="M4" s="7" t="s">
        <v>102</v>
      </c>
    </row>
    <row r="5" spans="1:16" x14ac:dyDescent="0.2">
      <c r="G5" s="10" t="s">
        <v>5</v>
      </c>
      <c r="H5" s="2"/>
      <c r="I5" s="11">
        <f>1/$I$4</f>
        <v>2E-3</v>
      </c>
      <c r="J5" s="4" t="s">
        <v>6</v>
      </c>
    </row>
    <row r="6" spans="1:16" x14ac:dyDescent="0.2">
      <c r="E6" s="5"/>
      <c r="F6" s="112" t="s">
        <v>37</v>
      </c>
      <c r="G6" s="12" t="s">
        <v>7</v>
      </c>
      <c r="H6" s="13"/>
      <c r="I6" s="14">
        <v>1.1000000000000001</v>
      </c>
      <c r="J6" s="15"/>
      <c r="K6" s="7"/>
      <c r="L6" s="134"/>
      <c r="M6" s="135"/>
      <c r="N6" s="135"/>
      <c r="O6" s="66"/>
      <c r="P6" s="66"/>
    </row>
    <row r="7" spans="1:16" x14ac:dyDescent="0.2">
      <c r="E7" s="5"/>
      <c r="G7" s="16" t="s">
        <v>8</v>
      </c>
      <c r="H7" s="17"/>
      <c r="I7" s="107">
        <f>J32</f>
        <v>0.17692160000000001</v>
      </c>
      <c r="J7" s="4"/>
      <c r="L7" s="136"/>
      <c r="M7" s="136"/>
      <c r="N7" s="136"/>
      <c r="O7" s="66"/>
      <c r="P7" s="66"/>
    </row>
    <row r="8" spans="1:16" x14ac:dyDescent="0.2">
      <c r="E8" s="5"/>
      <c r="G8" s="18"/>
      <c r="H8" s="19"/>
      <c r="I8" s="20"/>
      <c r="J8" s="21"/>
      <c r="L8" s="5"/>
    </row>
    <row r="9" spans="1:16" x14ac:dyDescent="0.2">
      <c r="E9" s="5"/>
      <c r="G9" s="18"/>
      <c r="H9" s="19"/>
      <c r="I9" s="20"/>
      <c r="J9" s="21"/>
      <c r="L9" s="5"/>
    </row>
    <row r="10" spans="1:16" ht="15.75" x14ac:dyDescent="0.25">
      <c r="B10" s="61" t="s">
        <v>39</v>
      </c>
      <c r="E10" s="5"/>
      <c r="F10" s="45" t="s">
        <v>40</v>
      </c>
      <c r="G10" s="18"/>
      <c r="H10" s="19"/>
      <c r="I10" s="20"/>
      <c r="J10" s="21"/>
      <c r="L10" s="5"/>
    </row>
    <row r="11" spans="1:16" ht="15.75" x14ac:dyDescent="0.25">
      <c r="B11" s="61"/>
      <c r="E11" s="5"/>
      <c r="F11" s="45" t="s">
        <v>41</v>
      </c>
      <c r="G11" s="18"/>
      <c r="H11" s="19"/>
      <c r="I11" s="20"/>
      <c r="J11" s="21"/>
      <c r="L11" s="5"/>
      <c r="N11" s="125"/>
    </row>
    <row r="12" spans="1:16" ht="13.5" thickBot="1" x14ac:dyDescent="0.25">
      <c r="E12" s="5"/>
      <c r="I12" s="5"/>
      <c r="L12" s="5"/>
    </row>
    <row r="13" spans="1:16" ht="25.5" x14ac:dyDescent="0.2">
      <c r="B13" s="23" t="s">
        <v>9</v>
      </c>
      <c r="C13" s="24" t="s">
        <v>10</v>
      </c>
      <c r="D13" s="25" t="s">
        <v>11</v>
      </c>
      <c r="E13" s="25" t="s">
        <v>12</v>
      </c>
      <c r="F13" s="26" t="s">
        <v>13</v>
      </c>
      <c r="G13" s="27" t="s">
        <v>13</v>
      </c>
      <c r="H13" s="28" t="s">
        <v>14</v>
      </c>
      <c r="I13" s="28" t="s">
        <v>15</v>
      </c>
      <c r="J13" s="29" t="s">
        <v>16</v>
      </c>
      <c r="K13" s="82" t="s">
        <v>79</v>
      </c>
      <c r="L13" s="62"/>
      <c r="M13" s="63" t="s">
        <v>38</v>
      </c>
      <c r="N13" s="78" t="s">
        <v>55</v>
      </c>
      <c r="O13" s="74"/>
      <c r="P13" s="63" t="s">
        <v>57</v>
      </c>
    </row>
    <row r="14" spans="1:16" ht="13.5" customHeight="1" thickBot="1" x14ac:dyDescent="0.25">
      <c r="B14" s="30"/>
      <c r="C14" s="31"/>
      <c r="D14" s="31"/>
      <c r="E14" s="31"/>
      <c r="F14" s="32" t="s">
        <v>17</v>
      </c>
      <c r="G14" s="33" t="s">
        <v>18</v>
      </c>
      <c r="H14" s="34" t="s">
        <v>19</v>
      </c>
      <c r="I14" s="34" t="s">
        <v>20</v>
      </c>
      <c r="J14" s="35" t="s">
        <v>21</v>
      </c>
      <c r="K14" s="81" t="s">
        <v>19</v>
      </c>
      <c r="L14" s="60" t="s">
        <v>20</v>
      </c>
      <c r="M14" s="64" t="s">
        <v>20</v>
      </c>
      <c r="N14" s="79"/>
      <c r="O14" s="75"/>
      <c r="P14" s="72"/>
    </row>
    <row r="15" spans="1:16" ht="25.5" x14ac:dyDescent="0.2">
      <c r="B15" s="23" t="s">
        <v>44</v>
      </c>
      <c r="C15" s="24" t="s">
        <v>10</v>
      </c>
      <c r="D15" s="25" t="s">
        <v>11</v>
      </c>
      <c r="E15" s="25" t="s">
        <v>45</v>
      </c>
      <c r="F15" s="26" t="s">
        <v>46</v>
      </c>
      <c r="G15" s="27" t="s">
        <v>47</v>
      </c>
      <c r="H15" s="28" t="s">
        <v>48</v>
      </c>
      <c r="I15" s="28" t="s">
        <v>49</v>
      </c>
      <c r="J15" s="29" t="s">
        <v>50</v>
      </c>
      <c r="K15" s="82" t="s">
        <v>51</v>
      </c>
      <c r="L15" s="71"/>
      <c r="M15" s="63" t="s">
        <v>52</v>
      </c>
      <c r="N15" s="80" t="s">
        <v>53</v>
      </c>
      <c r="O15" s="76"/>
      <c r="P15" s="63" t="s">
        <v>58</v>
      </c>
    </row>
    <row r="16" spans="1:16" ht="13.5" customHeight="1" thickBot="1" x14ac:dyDescent="0.25">
      <c r="B16" s="30"/>
      <c r="C16" s="31"/>
      <c r="D16" s="31"/>
      <c r="E16" s="31"/>
      <c r="F16" s="32" t="s">
        <v>17</v>
      </c>
      <c r="G16" s="33" t="s">
        <v>18</v>
      </c>
      <c r="H16" s="34" t="s">
        <v>19</v>
      </c>
      <c r="I16" s="34" t="s">
        <v>20</v>
      </c>
      <c r="J16" s="35" t="s">
        <v>21</v>
      </c>
      <c r="K16" s="81" t="s">
        <v>19</v>
      </c>
      <c r="L16" s="60" t="s">
        <v>20</v>
      </c>
      <c r="M16" s="64" t="s">
        <v>20</v>
      </c>
      <c r="N16" s="79" t="s">
        <v>56</v>
      </c>
      <c r="O16" s="75" t="s">
        <v>54</v>
      </c>
      <c r="P16" s="64" t="s">
        <v>19</v>
      </c>
    </row>
    <row r="17" spans="1:22" x14ac:dyDescent="0.2">
      <c r="A17"/>
      <c r="B17" s="89" t="s">
        <v>43</v>
      </c>
      <c r="C17" s="24"/>
      <c r="D17" s="118"/>
      <c r="E17" s="24"/>
      <c r="F17" s="90"/>
      <c r="G17" s="91"/>
      <c r="H17" s="92">
        <f>MAX(H18:H32)</f>
        <v>0.24160000000000004</v>
      </c>
      <c r="I17" s="93"/>
      <c r="J17" s="94"/>
      <c r="K17" s="86"/>
      <c r="L17" s="88"/>
      <c r="M17" s="87"/>
      <c r="N17" s="86"/>
      <c r="O17" s="86"/>
      <c r="P17" s="77"/>
    </row>
    <row r="18" spans="1:22" ht="14.25" x14ac:dyDescent="0.2">
      <c r="A18"/>
      <c r="B18" s="153" t="s">
        <v>144</v>
      </c>
      <c r="C18" s="153">
        <f>HEX2DEC(D18)</f>
        <v>277</v>
      </c>
      <c r="D18" s="154" t="s">
        <v>145</v>
      </c>
      <c r="E18" s="155">
        <v>10</v>
      </c>
      <c r="F18" s="155">
        <v>8</v>
      </c>
      <c r="G18" s="83">
        <f t="shared" ref="G18:G19" si="0">F18*8</f>
        <v>64</v>
      </c>
      <c r="H18" s="36">
        <f t="shared" ref="H18:H19" si="1">((G18+34)*$I$6 + 13) * $I$5</f>
        <v>0.24160000000000004</v>
      </c>
      <c r="I18" s="37">
        <f t="shared" ref="I18:I19" si="2" xml:space="preserve"> (H18/E18)</f>
        <v>2.4160000000000004E-2</v>
      </c>
      <c r="J18" s="37">
        <f>I18</f>
        <v>2.4160000000000004E-2</v>
      </c>
      <c r="K18" s="119">
        <f>H17</f>
        <v>0.24160000000000004</v>
      </c>
      <c r="L18" s="120">
        <f t="shared" ref="L18:L19" si="3">K18/E18</f>
        <v>2.4160000000000004E-2</v>
      </c>
      <c r="M18" s="37">
        <f>H18/$E$18</f>
        <v>2.4160000000000004E-2</v>
      </c>
      <c r="N18" s="121">
        <f>(I7*H17/2)*1000</f>
        <v>21.372129280000006</v>
      </c>
      <c r="O18" s="122">
        <f t="shared" ref="O18:O19" si="4">(N18/1000)/E18</f>
        <v>2.1372129280000005E-3</v>
      </c>
      <c r="P18" s="123">
        <f t="shared" ref="P18:P19" si="5">K18+H18</f>
        <v>0.48320000000000007</v>
      </c>
    </row>
    <row r="19" spans="1:22" ht="14.25" x14ac:dyDescent="0.2">
      <c r="A19"/>
      <c r="B19" s="153" t="s">
        <v>146</v>
      </c>
      <c r="C19" s="153">
        <f>HEX2DEC(D19)</f>
        <v>278</v>
      </c>
      <c r="D19" s="154" t="s">
        <v>147</v>
      </c>
      <c r="E19" s="155">
        <v>10</v>
      </c>
      <c r="F19" s="155">
        <v>8</v>
      </c>
      <c r="G19" s="83">
        <f t="shared" si="0"/>
        <v>64</v>
      </c>
      <c r="H19" s="36">
        <f t="shared" si="1"/>
        <v>0.24160000000000004</v>
      </c>
      <c r="I19" s="37">
        <f t="shared" si="2"/>
        <v>2.4160000000000004E-2</v>
      </c>
      <c r="J19" s="37">
        <f t="shared" ref="J19:J32" si="6">J18+I19</f>
        <v>4.8320000000000009E-2</v>
      </c>
      <c r="K19" s="121">
        <f t="shared" ref="K19" si="7">H18+K18</f>
        <v>0.48320000000000007</v>
      </c>
      <c r="L19" s="120">
        <f t="shared" si="3"/>
        <v>4.8320000000000009E-2</v>
      </c>
      <c r="M19" s="124">
        <f t="shared" ref="M19" si="8">M18+H19/$E$18</f>
        <v>4.8320000000000009E-2</v>
      </c>
      <c r="N19" s="121">
        <f t="shared" ref="N19" si="9">N18+H18*I18*1000</f>
        <v>27.209185280000007</v>
      </c>
      <c r="O19" s="122">
        <f t="shared" si="4"/>
        <v>2.7209185280000006E-3</v>
      </c>
      <c r="P19" s="123">
        <f t="shared" si="5"/>
        <v>0.72480000000000011</v>
      </c>
    </row>
    <row r="20" spans="1:22" ht="14.25" x14ac:dyDescent="0.2">
      <c r="A20"/>
      <c r="B20" s="153" t="s">
        <v>126</v>
      </c>
      <c r="C20" s="153">
        <f>HEX2DEC(D20)</f>
        <v>279</v>
      </c>
      <c r="D20" s="154" t="s">
        <v>127</v>
      </c>
      <c r="E20" s="155">
        <v>10</v>
      </c>
      <c r="F20" s="155">
        <v>4</v>
      </c>
      <c r="G20" s="83">
        <f t="shared" ref="G20:G32" si="10">F20*8</f>
        <v>32</v>
      </c>
      <c r="H20" s="36">
        <f t="shared" ref="H20:H32" si="11">((G20+34)*$I$6 + 13) * $I$5</f>
        <v>0.17120000000000002</v>
      </c>
      <c r="I20" s="37">
        <f t="shared" ref="I20:I32" si="12" xml:space="preserve"> (H20/E20)</f>
        <v>1.7120000000000003E-2</v>
      </c>
      <c r="J20" s="37">
        <f t="shared" si="6"/>
        <v>6.5440000000000012E-2</v>
      </c>
      <c r="K20" s="121">
        <f t="shared" ref="K20:K32" si="13">H19+K19</f>
        <v>0.72480000000000011</v>
      </c>
      <c r="L20" s="120">
        <f t="shared" ref="L20:L32" si="14">K20/E20</f>
        <v>7.2480000000000017E-2</v>
      </c>
      <c r="M20" s="124">
        <f t="shared" ref="M20:M32" si="15">M19+H20/$E$18</f>
        <v>6.5440000000000012E-2</v>
      </c>
      <c r="N20" s="121">
        <f t="shared" ref="N20:N32" si="16">N19+H19*I19*1000</f>
        <v>33.046241280000011</v>
      </c>
      <c r="O20" s="122">
        <f t="shared" ref="O20:O32" si="17">(N20/1000)/E20</f>
        <v>3.3046241280000012E-3</v>
      </c>
      <c r="P20" s="123">
        <f t="shared" ref="P20:P32" si="18">K20+H20</f>
        <v>0.89600000000000013</v>
      </c>
    </row>
    <row r="21" spans="1:22" ht="14.25" x14ac:dyDescent="0.2">
      <c r="A21"/>
      <c r="B21" s="153" t="s">
        <v>128</v>
      </c>
      <c r="C21" s="153">
        <f>HEX2DEC(D21)</f>
        <v>280</v>
      </c>
      <c r="D21" s="154" t="s">
        <v>129</v>
      </c>
      <c r="E21" s="155">
        <v>10</v>
      </c>
      <c r="F21" s="155">
        <v>6</v>
      </c>
      <c r="G21" s="83">
        <f t="shared" si="10"/>
        <v>48</v>
      </c>
      <c r="H21" s="36">
        <f t="shared" si="11"/>
        <v>0.2064</v>
      </c>
      <c r="I21" s="37">
        <f t="shared" si="12"/>
        <v>2.0639999999999999E-2</v>
      </c>
      <c r="J21" s="37">
        <f t="shared" si="6"/>
        <v>8.6080000000000018E-2</v>
      </c>
      <c r="K21" s="121">
        <f t="shared" si="13"/>
        <v>0.89600000000000013</v>
      </c>
      <c r="L21" s="120">
        <f t="shared" si="14"/>
        <v>8.9600000000000013E-2</v>
      </c>
      <c r="M21" s="124">
        <f t="shared" si="15"/>
        <v>8.6080000000000018E-2</v>
      </c>
      <c r="N21" s="121">
        <f t="shared" si="16"/>
        <v>35.977185280000015</v>
      </c>
      <c r="O21" s="122">
        <f t="shared" si="17"/>
        <v>3.597718528000002E-3</v>
      </c>
      <c r="P21" s="123">
        <f t="shared" si="18"/>
        <v>1.1024</v>
      </c>
      <c r="Q21" s="6"/>
    </row>
    <row r="22" spans="1:22" ht="14.25" x14ac:dyDescent="0.2">
      <c r="A22"/>
      <c r="B22" s="153" t="s">
        <v>130</v>
      </c>
      <c r="C22" s="153">
        <f>HEX2DEC(D22)</f>
        <v>281</v>
      </c>
      <c r="D22" s="154" t="s">
        <v>131</v>
      </c>
      <c r="E22" s="155">
        <v>10</v>
      </c>
      <c r="F22" s="155">
        <v>4</v>
      </c>
      <c r="G22" s="83">
        <f t="shared" si="10"/>
        <v>32</v>
      </c>
      <c r="H22" s="36">
        <f t="shared" si="11"/>
        <v>0.17120000000000002</v>
      </c>
      <c r="I22" s="37">
        <f t="shared" si="12"/>
        <v>1.7120000000000003E-2</v>
      </c>
      <c r="J22" s="37">
        <f t="shared" si="6"/>
        <v>0.10320000000000001</v>
      </c>
      <c r="K22" s="121">
        <f t="shared" si="13"/>
        <v>1.1024</v>
      </c>
      <c r="L22" s="120">
        <f t="shared" si="14"/>
        <v>0.11024</v>
      </c>
      <c r="M22" s="124">
        <f t="shared" si="15"/>
        <v>0.10320000000000001</v>
      </c>
      <c r="N22" s="121">
        <f t="shared" si="16"/>
        <v>40.237281280000012</v>
      </c>
      <c r="O22" s="122">
        <f t="shared" si="17"/>
        <v>4.0237281280000011E-3</v>
      </c>
      <c r="P22" s="123">
        <f t="shared" si="18"/>
        <v>1.2736000000000001</v>
      </c>
    </row>
    <row r="23" spans="1:22" ht="14.25" x14ac:dyDescent="0.2">
      <c r="A23"/>
      <c r="B23" s="153" t="s">
        <v>150</v>
      </c>
      <c r="C23" s="153">
        <f>HEX2DEC(D23)</f>
        <v>296</v>
      </c>
      <c r="D23" s="154" t="s">
        <v>151</v>
      </c>
      <c r="E23" s="155">
        <v>10</v>
      </c>
      <c r="F23" s="155">
        <v>6</v>
      </c>
      <c r="G23" s="83">
        <f t="shared" si="10"/>
        <v>48</v>
      </c>
      <c r="H23" s="36">
        <f t="shared" si="11"/>
        <v>0.2064</v>
      </c>
      <c r="I23" s="37">
        <f t="shared" si="12"/>
        <v>2.0639999999999999E-2</v>
      </c>
      <c r="J23" s="37">
        <f t="shared" si="6"/>
        <v>0.12384000000000001</v>
      </c>
      <c r="K23" s="121">
        <f t="shared" si="13"/>
        <v>1.2736000000000001</v>
      </c>
      <c r="L23" s="120">
        <f t="shared" si="14"/>
        <v>0.12736</v>
      </c>
      <c r="M23" s="124">
        <f t="shared" si="15"/>
        <v>0.12384000000000001</v>
      </c>
      <c r="N23" s="121">
        <f t="shared" si="16"/>
        <v>43.168225280000016</v>
      </c>
      <c r="O23" s="122">
        <f t="shared" si="17"/>
        <v>4.316822528000001E-3</v>
      </c>
      <c r="P23" s="123">
        <f t="shared" si="18"/>
        <v>1.48</v>
      </c>
      <c r="R23" s="102"/>
      <c r="S23" s="84"/>
      <c r="T23" s="85"/>
      <c r="U23" s="103"/>
      <c r="V23" s="104"/>
    </row>
    <row r="24" spans="1:22" ht="14.25" x14ac:dyDescent="0.2">
      <c r="A24"/>
      <c r="B24" s="153" t="s">
        <v>132</v>
      </c>
      <c r="C24" s="153">
        <f>HEX2DEC(D24)</f>
        <v>297</v>
      </c>
      <c r="D24" s="154" t="s">
        <v>133</v>
      </c>
      <c r="E24" s="155">
        <v>20</v>
      </c>
      <c r="F24" s="155">
        <v>6</v>
      </c>
      <c r="G24" s="83">
        <f t="shared" si="10"/>
        <v>48</v>
      </c>
      <c r="H24" s="36">
        <f t="shared" si="11"/>
        <v>0.2064</v>
      </c>
      <c r="I24" s="37">
        <f t="shared" si="12"/>
        <v>1.0319999999999999E-2</v>
      </c>
      <c r="J24" s="37">
        <f t="shared" si="6"/>
        <v>0.13416</v>
      </c>
      <c r="K24" s="121">
        <f t="shared" si="13"/>
        <v>1.48</v>
      </c>
      <c r="L24" s="120">
        <f t="shared" si="14"/>
        <v>7.3999999999999996E-2</v>
      </c>
      <c r="M24" s="124">
        <f t="shared" si="15"/>
        <v>0.14448</v>
      </c>
      <c r="N24" s="121">
        <f t="shared" si="16"/>
        <v>47.428321280000013</v>
      </c>
      <c r="O24" s="122">
        <f t="shared" si="17"/>
        <v>2.3714160640000005E-3</v>
      </c>
      <c r="P24" s="123">
        <f t="shared" si="18"/>
        <v>1.6863999999999999</v>
      </c>
    </row>
    <row r="25" spans="1:22" ht="14.25" x14ac:dyDescent="0.2">
      <c r="A25"/>
      <c r="B25" s="153" t="s">
        <v>134</v>
      </c>
      <c r="C25" s="153">
        <f>HEX2DEC(D25)</f>
        <v>310</v>
      </c>
      <c r="D25" s="154" t="s">
        <v>135</v>
      </c>
      <c r="E25" s="155">
        <v>20</v>
      </c>
      <c r="F25" s="155">
        <v>6</v>
      </c>
      <c r="G25" s="83">
        <f t="shared" si="10"/>
        <v>48</v>
      </c>
      <c r="H25" s="36">
        <f t="shared" si="11"/>
        <v>0.2064</v>
      </c>
      <c r="I25" s="37">
        <f t="shared" si="12"/>
        <v>1.0319999999999999E-2</v>
      </c>
      <c r="J25" s="37">
        <f t="shared" si="6"/>
        <v>0.14448</v>
      </c>
      <c r="K25" s="121">
        <f t="shared" si="13"/>
        <v>1.6863999999999999</v>
      </c>
      <c r="L25" s="120">
        <f t="shared" si="14"/>
        <v>8.4319999999999992E-2</v>
      </c>
      <c r="M25" s="124">
        <f t="shared" si="15"/>
        <v>0.16511999999999999</v>
      </c>
      <c r="N25" s="121">
        <f t="shared" si="16"/>
        <v>49.558369280000015</v>
      </c>
      <c r="O25" s="122">
        <f t="shared" si="17"/>
        <v>2.4779184640000007E-3</v>
      </c>
      <c r="P25" s="123">
        <f t="shared" si="18"/>
        <v>1.8927999999999998</v>
      </c>
    </row>
    <row r="26" spans="1:22" ht="14.25" x14ac:dyDescent="0.2">
      <c r="A26"/>
      <c r="B26" s="153" t="s">
        <v>124</v>
      </c>
      <c r="C26" s="153">
        <f>HEX2DEC(D26)</f>
        <v>424</v>
      </c>
      <c r="D26" s="154" t="s">
        <v>125</v>
      </c>
      <c r="E26" s="155">
        <v>10</v>
      </c>
      <c r="F26" s="155">
        <v>8</v>
      </c>
      <c r="G26" s="83">
        <f t="shared" si="10"/>
        <v>64</v>
      </c>
      <c r="H26" s="36">
        <f t="shared" si="11"/>
        <v>0.24160000000000004</v>
      </c>
      <c r="I26" s="37">
        <f t="shared" si="12"/>
        <v>2.4160000000000004E-2</v>
      </c>
      <c r="J26" s="37">
        <f t="shared" si="6"/>
        <v>0.16864000000000001</v>
      </c>
      <c r="K26" s="121">
        <f t="shared" si="13"/>
        <v>1.8927999999999998</v>
      </c>
      <c r="L26" s="120">
        <f t="shared" si="14"/>
        <v>0.18927999999999998</v>
      </c>
      <c r="M26" s="124">
        <f t="shared" si="15"/>
        <v>0.18928</v>
      </c>
      <c r="N26" s="121">
        <f t="shared" si="16"/>
        <v>51.688417280000017</v>
      </c>
      <c r="O26" s="122">
        <f t="shared" si="17"/>
        <v>5.1688417280000018E-3</v>
      </c>
      <c r="P26" s="123">
        <f t="shared" si="18"/>
        <v>2.1343999999999999</v>
      </c>
    </row>
    <row r="27" spans="1:22" ht="14.25" x14ac:dyDescent="0.2">
      <c r="A27"/>
      <c r="B27" s="153" t="s">
        <v>142</v>
      </c>
      <c r="C27" s="153">
        <f>HEX2DEC(D27)</f>
        <v>840</v>
      </c>
      <c r="D27" s="154" t="s">
        <v>143</v>
      </c>
      <c r="E27" s="155">
        <v>100</v>
      </c>
      <c r="F27" s="155">
        <v>1</v>
      </c>
      <c r="G27" s="83">
        <f t="shared" si="10"/>
        <v>8</v>
      </c>
      <c r="H27" s="36">
        <f t="shared" si="11"/>
        <v>0.11840000000000001</v>
      </c>
      <c r="I27" s="37">
        <f t="shared" si="12"/>
        <v>1.1840000000000002E-3</v>
      </c>
      <c r="J27" s="37">
        <f t="shared" si="6"/>
        <v>0.169824</v>
      </c>
      <c r="K27" s="121">
        <f t="shared" si="13"/>
        <v>2.1343999999999999</v>
      </c>
      <c r="L27" s="120">
        <f t="shared" si="14"/>
        <v>2.1343999999999998E-2</v>
      </c>
      <c r="M27" s="124">
        <f t="shared" si="15"/>
        <v>0.20111999999999999</v>
      </c>
      <c r="N27" s="121">
        <f t="shared" si="16"/>
        <v>57.525473280000021</v>
      </c>
      <c r="O27" s="122">
        <f t="shared" si="17"/>
        <v>5.7525473280000024E-4</v>
      </c>
      <c r="P27" s="123">
        <f t="shared" si="18"/>
        <v>2.2527999999999997</v>
      </c>
    </row>
    <row r="28" spans="1:22" ht="14.25" x14ac:dyDescent="0.2">
      <c r="A28"/>
      <c r="B28" s="153" t="s">
        <v>140</v>
      </c>
      <c r="C28" s="153">
        <f>HEX2DEC(D28)</f>
        <v>841</v>
      </c>
      <c r="D28" s="154" t="s">
        <v>141</v>
      </c>
      <c r="E28" s="155">
        <v>1000</v>
      </c>
      <c r="F28" s="155">
        <v>8</v>
      </c>
      <c r="G28" s="83">
        <f t="shared" si="10"/>
        <v>64</v>
      </c>
      <c r="H28" s="36">
        <f t="shared" si="11"/>
        <v>0.24160000000000004</v>
      </c>
      <c r="I28" s="37">
        <f t="shared" si="12"/>
        <v>2.4160000000000004E-4</v>
      </c>
      <c r="J28" s="37">
        <f t="shared" si="6"/>
        <v>0.17006560000000001</v>
      </c>
      <c r="K28" s="121">
        <f t="shared" si="13"/>
        <v>2.2527999999999997</v>
      </c>
      <c r="L28" s="120">
        <f t="shared" si="14"/>
        <v>2.2527999999999997E-3</v>
      </c>
      <c r="M28" s="124">
        <f t="shared" si="15"/>
        <v>0.22528000000000001</v>
      </c>
      <c r="N28" s="121">
        <f t="shared" si="16"/>
        <v>57.665658880000024</v>
      </c>
      <c r="O28" s="122">
        <f t="shared" si="17"/>
        <v>5.7665658880000023E-5</v>
      </c>
      <c r="P28" s="123">
        <f t="shared" si="18"/>
        <v>2.4943999999999997</v>
      </c>
    </row>
    <row r="29" spans="1:22" ht="14.25" x14ac:dyDescent="0.2">
      <c r="A29"/>
      <c r="B29" s="153" t="s">
        <v>154</v>
      </c>
      <c r="C29" s="153">
        <f>HEX2DEC(D29)</f>
        <v>842</v>
      </c>
      <c r="D29" s="154" t="s">
        <v>155</v>
      </c>
      <c r="E29" s="155">
        <v>1000</v>
      </c>
      <c r="F29" s="155">
        <v>2</v>
      </c>
      <c r="G29" s="83">
        <f t="shared" si="10"/>
        <v>16</v>
      </c>
      <c r="H29" s="36">
        <f t="shared" si="11"/>
        <v>0.13600000000000001</v>
      </c>
      <c r="I29" s="37">
        <f t="shared" si="12"/>
        <v>1.36E-4</v>
      </c>
      <c r="J29" s="37">
        <f t="shared" si="6"/>
        <v>0.17020160000000001</v>
      </c>
      <c r="K29" s="119">
        <f t="shared" si="13"/>
        <v>2.4943999999999997</v>
      </c>
      <c r="L29" s="120">
        <f t="shared" si="14"/>
        <v>2.4943999999999999E-3</v>
      </c>
      <c r="M29" s="124">
        <f t="shared" si="15"/>
        <v>0.23888000000000001</v>
      </c>
      <c r="N29" s="121">
        <f t="shared" si="16"/>
        <v>57.724029440000024</v>
      </c>
      <c r="O29" s="122">
        <f t="shared" si="17"/>
        <v>5.7724029440000024E-5</v>
      </c>
      <c r="P29" s="123">
        <f t="shared" si="18"/>
        <v>2.6303999999999998</v>
      </c>
    </row>
    <row r="30" spans="1:22" ht="14.25" x14ac:dyDescent="0.2">
      <c r="A30"/>
      <c r="B30" s="153" t="s">
        <v>136</v>
      </c>
      <c r="C30" s="153">
        <f>HEX2DEC(D30)</f>
        <v>845</v>
      </c>
      <c r="D30" s="154" t="s">
        <v>137</v>
      </c>
      <c r="E30" s="155">
        <v>100</v>
      </c>
      <c r="F30" s="155">
        <v>7</v>
      </c>
      <c r="G30" s="83">
        <f t="shared" si="10"/>
        <v>56</v>
      </c>
      <c r="H30" s="36">
        <f t="shared" si="11"/>
        <v>0.22400000000000003</v>
      </c>
      <c r="I30" s="37">
        <f t="shared" si="12"/>
        <v>2.2400000000000002E-3</v>
      </c>
      <c r="J30" s="37">
        <f t="shared" si="6"/>
        <v>0.1724416</v>
      </c>
      <c r="K30" s="121">
        <f t="shared" si="13"/>
        <v>2.6303999999999998</v>
      </c>
      <c r="L30" s="120">
        <f t="shared" si="14"/>
        <v>2.6303999999999998E-2</v>
      </c>
      <c r="M30" s="124">
        <f t="shared" si="15"/>
        <v>0.26128000000000001</v>
      </c>
      <c r="N30" s="121">
        <f t="shared" si="16"/>
        <v>57.742525440000023</v>
      </c>
      <c r="O30" s="122">
        <f t="shared" si="17"/>
        <v>5.7742525440000021E-4</v>
      </c>
      <c r="P30" s="123">
        <f t="shared" si="18"/>
        <v>2.8544</v>
      </c>
    </row>
    <row r="31" spans="1:22" ht="14.25" x14ac:dyDescent="0.2">
      <c r="A31"/>
      <c r="B31" s="153" t="s">
        <v>138</v>
      </c>
      <c r="C31" s="153">
        <f>HEX2DEC(D31)</f>
        <v>846</v>
      </c>
      <c r="D31" s="154" t="s">
        <v>139</v>
      </c>
      <c r="E31" s="155">
        <v>100</v>
      </c>
      <c r="F31" s="155">
        <v>6</v>
      </c>
      <c r="G31" s="83">
        <f t="shared" si="10"/>
        <v>48</v>
      </c>
      <c r="H31" s="36">
        <f t="shared" si="11"/>
        <v>0.2064</v>
      </c>
      <c r="I31" s="37">
        <f t="shared" si="12"/>
        <v>2.0639999999999999E-3</v>
      </c>
      <c r="J31" s="37">
        <f t="shared" si="6"/>
        <v>0.17450560000000001</v>
      </c>
      <c r="K31" s="121">
        <f t="shared" si="13"/>
        <v>2.8544</v>
      </c>
      <c r="L31" s="120">
        <f t="shared" si="14"/>
        <v>2.8544E-2</v>
      </c>
      <c r="M31" s="124">
        <f t="shared" si="15"/>
        <v>0.28192</v>
      </c>
      <c r="N31" s="121">
        <f t="shared" si="16"/>
        <v>58.24428544000002</v>
      </c>
      <c r="O31" s="122">
        <f t="shared" si="17"/>
        <v>5.8244285440000026E-4</v>
      </c>
      <c r="P31" s="123">
        <f t="shared" si="18"/>
        <v>3.0608</v>
      </c>
    </row>
    <row r="32" spans="1:22" ht="14.25" x14ac:dyDescent="0.2">
      <c r="A32"/>
      <c r="B32" s="153" t="s">
        <v>152</v>
      </c>
      <c r="C32" s="153">
        <f>HEX2DEC(D32)</f>
        <v>868</v>
      </c>
      <c r="D32" s="154" t="s">
        <v>153</v>
      </c>
      <c r="E32" s="155">
        <v>100</v>
      </c>
      <c r="F32" s="155">
        <v>8</v>
      </c>
      <c r="G32" s="83">
        <f t="shared" si="10"/>
        <v>64</v>
      </c>
      <c r="H32" s="36">
        <f t="shared" si="11"/>
        <v>0.24160000000000004</v>
      </c>
      <c r="I32" s="37">
        <f t="shared" si="12"/>
        <v>2.4160000000000002E-3</v>
      </c>
      <c r="J32" s="37">
        <f t="shared" si="6"/>
        <v>0.17692160000000001</v>
      </c>
      <c r="K32" s="121">
        <f t="shared" si="13"/>
        <v>3.0608</v>
      </c>
      <c r="L32" s="120">
        <f t="shared" si="14"/>
        <v>3.0608E-2</v>
      </c>
      <c r="M32" s="124">
        <f t="shared" si="15"/>
        <v>0.30608000000000002</v>
      </c>
      <c r="N32" s="121">
        <f t="shared" si="16"/>
        <v>58.67029504000002</v>
      </c>
      <c r="O32" s="122">
        <f t="shared" si="17"/>
        <v>5.8670295040000016E-4</v>
      </c>
      <c r="P32" s="123">
        <f t="shared" si="18"/>
        <v>3.3024</v>
      </c>
    </row>
  </sheetData>
  <phoneticPr fontId="12" type="noConversion"/>
  <hyperlinks>
    <hyperlink ref="B26" location="'CAN Message Set'!$B$4" display="ECM_OBDx_SCR_14"/>
    <hyperlink ref="B20" location="'CAN Message Set'!$B$12" display="ECM_SCR6c_RN_01"/>
    <hyperlink ref="B21" location="'CAN Message Set'!$B$18" display="ECM_SCR6c_RN_02"/>
    <hyperlink ref="B22" location="'CAN Message Set'!$B$23" display="ECM_SCR6c_RN_03"/>
    <hyperlink ref="B24" location="'CAN Message Set'!$B$28" display="ECM_SCR6c_RN_04"/>
    <hyperlink ref="B25" location="'CAN Message Set'!$B$33" display="ECM_SCR6c_RN_05"/>
    <hyperlink ref="B30" location="'CAN Message Set'!$B$36" display="ECM_SCR6c_RN_06"/>
    <hyperlink ref="B31" location="'CAN Message Set'!$B$41" display="ECM_SCR6c_RN_07"/>
    <hyperlink ref="B28" location="'CAN Message Set'!$B$58" display="ECM_SCR6c_RN_08"/>
    <hyperlink ref="B27" location="'CAN Message Set'!$B$64" display="ECM_SCR6c_RN_09"/>
    <hyperlink ref="B18" location="'CAN Message Set'!$B$67" display="NOX_SCR6c_RN_01"/>
    <hyperlink ref="B19" location="'CAN Message Set'!$B$81" display="NOX_SCR6c_RN_02"/>
    <hyperlink ref="B23" location="'CAN Message Set'!$B$96" display="UPCU_SCR6c_RN_01"/>
    <hyperlink ref="B32" location="'CAN Message Set'!$B$102" display="UPCU_SCR6c_RN_02"/>
    <hyperlink ref="B29" location="'CAN Message Set'!$B$124" display="UPCU_SCR6c_RN_03"/>
  </hyperlinks>
  <pageMargins left="0.19" right="0.28000000000000003" top="0.43" bottom="0.68" header="0.27" footer="0.4921259845"/>
  <pageSetup paperSize="9" scale="67"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1" tint="0.499984740745262"/>
  </sheetPr>
  <dimension ref="A1:F17"/>
  <sheetViews>
    <sheetView zoomScale="70" zoomScaleNormal="70" workbookViewId="0">
      <selection activeCell="E15" sqref="E15"/>
    </sheetView>
  </sheetViews>
  <sheetFormatPr baseColWidth="10" defaultRowHeight="12.75" x14ac:dyDescent="0.2"/>
  <cols>
    <col min="1" max="1" width="33.83203125" bestFit="1" customWidth="1"/>
    <col min="2" max="2" width="14" bestFit="1" customWidth="1"/>
  </cols>
  <sheetData>
    <row r="1" spans="1:6" x14ac:dyDescent="0.2">
      <c r="A1" s="151" t="s">
        <v>121</v>
      </c>
    </row>
    <row r="2" spans="1:6" x14ac:dyDescent="0.2">
      <c r="B2" t="s">
        <v>0</v>
      </c>
    </row>
    <row r="3" spans="1:6" x14ac:dyDescent="0.2">
      <c r="A3" s="153" t="s">
        <v>144</v>
      </c>
      <c r="B3" s="156">
        <v>2.4160000000000004E-2</v>
      </c>
      <c r="D3" s="70"/>
    </row>
    <row r="4" spans="1:6" x14ac:dyDescent="0.2">
      <c r="A4" s="153" t="s">
        <v>146</v>
      </c>
      <c r="B4" s="156">
        <v>4.8320000000000009E-2</v>
      </c>
      <c r="D4" s="70"/>
    </row>
    <row r="5" spans="1:6" x14ac:dyDescent="0.2">
      <c r="A5" s="153" t="s">
        <v>126</v>
      </c>
      <c r="B5" s="156">
        <v>7.2480000000000017E-2</v>
      </c>
      <c r="D5" s="70"/>
    </row>
    <row r="6" spans="1:6" x14ac:dyDescent="0.2">
      <c r="A6" s="153" t="s">
        <v>128</v>
      </c>
      <c r="B6" s="156">
        <v>8.9600000000000013E-2</v>
      </c>
      <c r="D6" s="70"/>
    </row>
    <row r="7" spans="1:6" x14ac:dyDescent="0.2">
      <c r="A7" s="153" t="s">
        <v>130</v>
      </c>
      <c r="B7" s="156">
        <v>0.11024</v>
      </c>
      <c r="D7" s="70"/>
    </row>
    <row r="8" spans="1:6" x14ac:dyDescent="0.2">
      <c r="A8" s="153" t="s">
        <v>150</v>
      </c>
      <c r="B8" s="156">
        <v>0.12736</v>
      </c>
      <c r="D8" s="70"/>
    </row>
    <row r="9" spans="1:6" x14ac:dyDescent="0.2">
      <c r="A9" s="153" t="s">
        <v>132</v>
      </c>
      <c r="B9" s="156">
        <v>7.3999999999999996E-2</v>
      </c>
      <c r="D9" s="70"/>
    </row>
    <row r="10" spans="1:6" x14ac:dyDescent="0.2">
      <c r="A10" s="153" t="s">
        <v>134</v>
      </c>
      <c r="B10" s="156">
        <v>8.4319999999999992E-2</v>
      </c>
      <c r="D10" s="70"/>
    </row>
    <row r="11" spans="1:6" x14ac:dyDescent="0.2">
      <c r="A11" s="153" t="s">
        <v>124</v>
      </c>
      <c r="B11" s="156">
        <v>0.18927999999999998</v>
      </c>
      <c r="D11" s="70"/>
    </row>
    <row r="12" spans="1:6" x14ac:dyDescent="0.2">
      <c r="A12" s="153" t="s">
        <v>142</v>
      </c>
      <c r="B12" s="156">
        <v>2.1343999999999998E-2</v>
      </c>
      <c r="D12" s="70"/>
    </row>
    <row r="13" spans="1:6" x14ac:dyDescent="0.2">
      <c r="A13" s="153" t="s">
        <v>140</v>
      </c>
      <c r="B13" s="156">
        <v>2.2527999999999997E-3</v>
      </c>
      <c r="D13" s="70"/>
      <c r="F13">
        <v>40</v>
      </c>
    </row>
    <row r="14" spans="1:6" x14ac:dyDescent="0.2">
      <c r="A14" s="153" t="s">
        <v>154</v>
      </c>
      <c r="B14" s="156">
        <v>2.4943999999999999E-3</v>
      </c>
      <c r="D14" s="70"/>
    </row>
    <row r="15" spans="1:6" x14ac:dyDescent="0.2">
      <c r="A15" s="153" t="s">
        <v>136</v>
      </c>
      <c r="B15" s="156">
        <v>2.6303999999999998E-2</v>
      </c>
      <c r="D15" s="70"/>
    </row>
    <row r="16" spans="1:6" x14ac:dyDescent="0.2">
      <c r="A16" s="153" t="s">
        <v>138</v>
      </c>
      <c r="B16" s="156">
        <v>2.8544E-2</v>
      </c>
      <c r="D16" s="70"/>
    </row>
    <row r="17" spans="1:4" x14ac:dyDescent="0.2">
      <c r="A17" s="153" t="s">
        <v>152</v>
      </c>
      <c r="B17" s="156">
        <v>3.0608E-2</v>
      </c>
      <c r="D17" s="70"/>
    </row>
  </sheetData>
  <phoneticPr fontId="12" type="noConversion"/>
  <hyperlinks>
    <hyperlink ref="A11" location="'CAN Message Set'!$B$4" display="ECM_OBDx_SCR_14"/>
    <hyperlink ref="A5" location="'CAN Message Set'!$B$12" display="ECM_SCR6c_RN_01"/>
    <hyperlink ref="A6" location="'CAN Message Set'!$B$18" display="ECM_SCR6c_RN_02"/>
    <hyperlink ref="A7" location="'CAN Message Set'!$B$23" display="ECM_SCR6c_RN_03"/>
    <hyperlink ref="A9" location="'CAN Message Set'!$B$28" display="ECM_SCR6c_RN_04"/>
    <hyperlink ref="A10" location="'CAN Message Set'!$B$33" display="ECM_SCR6c_RN_05"/>
    <hyperlink ref="A15" location="'CAN Message Set'!$B$36" display="ECM_SCR6c_RN_06"/>
    <hyperlink ref="A16" location="'CAN Message Set'!$B$41" display="ECM_SCR6c_RN_07"/>
    <hyperlink ref="A13" location="'CAN Message Set'!$B$58" display="ECM_SCR6c_RN_08"/>
    <hyperlink ref="A12" location="'CAN Message Set'!$B$64" display="ECM_SCR6c_RN_09"/>
    <hyperlink ref="A3" location="'CAN Message Set'!$B$67" display="NOX_SCR6c_RN_01"/>
    <hyperlink ref="A4" location="'CAN Message Set'!$B$81" display="NOX_SCR6c_RN_02"/>
    <hyperlink ref="A8" location="'CAN Message Set'!$B$96" display="UPCU_SCR6c_RN_01"/>
    <hyperlink ref="A17" location="'CAN Message Set'!$B$102" display="UPCU_SCR6c_RN_02"/>
    <hyperlink ref="A14" location="'CAN Message Set'!$B$124" display="UPCU_SCR6c_RN_03"/>
  </hyperlinks>
  <pageMargins left="0.78740157499999996" right="0.78740157499999996" top="0.984251969" bottom="0.984251969" header="0.4921259845" footer="0.492125984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J23"/>
  <sheetViews>
    <sheetView zoomScale="75" workbookViewId="0">
      <selection activeCell="A21" sqref="A21:E23"/>
    </sheetView>
  </sheetViews>
  <sheetFormatPr baseColWidth="10" defaultRowHeight="12.75" x14ac:dyDescent="0.2"/>
  <cols>
    <col min="1" max="1" width="36.83203125" style="148" bestFit="1" customWidth="1"/>
    <col min="2" max="3" width="36.83203125" style="148" customWidth="1"/>
    <col min="4" max="4" width="17" style="148" customWidth="1"/>
    <col min="5" max="5" width="14" style="148" customWidth="1"/>
    <col min="6" max="6" width="13.83203125" style="141" bestFit="1" customWidth="1"/>
    <col min="7" max="10" width="12" style="141"/>
  </cols>
  <sheetData>
    <row r="1" spans="1:6" ht="16.5" x14ac:dyDescent="0.25">
      <c r="A1" s="144" t="s">
        <v>105</v>
      </c>
      <c r="B1" s="144"/>
      <c r="C1" s="144"/>
      <c r="D1" s="144"/>
      <c r="E1" s="144"/>
      <c r="F1" s="145" t="s">
        <v>106</v>
      </c>
    </row>
    <row r="2" spans="1:6" ht="16.5" x14ac:dyDescent="0.25">
      <c r="A2" s="144" t="s">
        <v>114</v>
      </c>
      <c r="B2" s="144"/>
      <c r="C2" s="144"/>
      <c r="D2" s="144"/>
      <c r="E2" s="144"/>
      <c r="F2" s="145"/>
    </row>
    <row r="3" spans="1:6" ht="15" x14ac:dyDescent="0.25">
      <c r="A3" s="147"/>
      <c r="B3" s="147"/>
      <c r="C3" s="147"/>
      <c r="D3" s="147"/>
      <c r="E3" s="147"/>
      <c r="F3" s="146"/>
    </row>
    <row r="4" spans="1:6" ht="12.75" customHeight="1" x14ac:dyDescent="0.2">
      <c r="A4" s="175" t="s">
        <v>73</v>
      </c>
      <c r="B4" s="160"/>
      <c r="C4" s="159"/>
      <c r="D4" s="157"/>
      <c r="E4" s="157"/>
      <c r="F4" s="176" t="s">
        <v>113</v>
      </c>
    </row>
    <row r="5" spans="1:6" ht="12.75" customHeight="1" x14ac:dyDescent="0.2">
      <c r="A5" s="175"/>
      <c r="B5" s="160"/>
      <c r="C5" s="159"/>
      <c r="D5" s="157"/>
      <c r="E5" s="157"/>
      <c r="F5" s="176"/>
    </row>
    <row r="6" spans="1:6" ht="14.25" x14ac:dyDescent="0.2">
      <c r="A6" s="153" t="s">
        <v>144</v>
      </c>
      <c r="B6" s="153">
        <f>HEX2DEC(C6)</f>
        <v>277</v>
      </c>
      <c r="C6" s="154" t="s">
        <v>145</v>
      </c>
      <c r="D6" s="155">
        <v>10</v>
      </c>
      <c r="E6" s="155">
        <v>8</v>
      </c>
      <c r="F6" s="152" t="s">
        <v>110</v>
      </c>
    </row>
    <row r="7" spans="1:6" ht="14.25" x14ac:dyDescent="0.2">
      <c r="A7" s="153" t="s">
        <v>146</v>
      </c>
      <c r="B7" s="153">
        <f>HEX2DEC(C7)</f>
        <v>278</v>
      </c>
      <c r="C7" s="154" t="s">
        <v>147</v>
      </c>
      <c r="D7" s="155">
        <v>10</v>
      </c>
      <c r="E7" s="155">
        <v>8</v>
      </c>
      <c r="F7" s="152" t="s">
        <v>110</v>
      </c>
    </row>
    <row r="8" spans="1:6" ht="14.25" x14ac:dyDescent="0.2">
      <c r="A8" s="153" t="s">
        <v>126</v>
      </c>
      <c r="B8" s="153">
        <f>HEX2DEC(C8)</f>
        <v>279</v>
      </c>
      <c r="C8" s="154" t="s">
        <v>127</v>
      </c>
      <c r="D8" s="155">
        <v>10</v>
      </c>
      <c r="E8" s="155">
        <v>4</v>
      </c>
      <c r="F8" s="152" t="s">
        <v>110</v>
      </c>
    </row>
    <row r="9" spans="1:6" ht="14.25" x14ac:dyDescent="0.2">
      <c r="A9" s="153" t="s">
        <v>128</v>
      </c>
      <c r="B9" s="153">
        <f>HEX2DEC(C9)</f>
        <v>280</v>
      </c>
      <c r="C9" s="154" t="s">
        <v>129</v>
      </c>
      <c r="D9" s="155">
        <v>10</v>
      </c>
      <c r="E9" s="155">
        <v>6</v>
      </c>
      <c r="F9" s="152" t="s">
        <v>110</v>
      </c>
    </row>
    <row r="10" spans="1:6" ht="14.25" x14ac:dyDescent="0.2">
      <c r="A10" s="153" t="s">
        <v>130</v>
      </c>
      <c r="B10" s="153">
        <f>HEX2DEC(C10)</f>
        <v>281</v>
      </c>
      <c r="C10" s="154" t="s">
        <v>131</v>
      </c>
      <c r="D10" s="155">
        <v>10</v>
      </c>
      <c r="E10" s="155">
        <v>4</v>
      </c>
      <c r="F10" s="152" t="s">
        <v>110</v>
      </c>
    </row>
    <row r="11" spans="1:6" ht="14.25" x14ac:dyDescent="0.2">
      <c r="A11" s="153" t="s">
        <v>150</v>
      </c>
      <c r="B11" s="153">
        <f>HEX2DEC(C11)</f>
        <v>296</v>
      </c>
      <c r="C11" s="154" t="s">
        <v>151</v>
      </c>
      <c r="D11" s="155">
        <v>10</v>
      </c>
      <c r="E11" s="155">
        <v>6</v>
      </c>
      <c r="F11" s="152" t="s">
        <v>110</v>
      </c>
    </row>
    <row r="12" spans="1:6" ht="14.25" x14ac:dyDescent="0.2">
      <c r="A12" s="153" t="s">
        <v>132</v>
      </c>
      <c r="B12" s="153">
        <f>HEX2DEC(C12)</f>
        <v>297</v>
      </c>
      <c r="C12" s="154" t="s">
        <v>133</v>
      </c>
      <c r="D12" s="155">
        <v>20</v>
      </c>
      <c r="E12" s="155">
        <v>6</v>
      </c>
      <c r="F12" s="152" t="s">
        <v>110</v>
      </c>
    </row>
    <row r="13" spans="1:6" ht="14.25" x14ac:dyDescent="0.2">
      <c r="A13" s="153" t="s">
        <v>134</v>
      </c>
      <c r="B13" s="153">
        <f>HEX2DEC(C13)</f>
        <v>310</v>
      </c>
      <c r="C13" s="154" t="s">
        <v>135</v>
      </c>
      <c r="D13" s="155">
        <v>20</v>
      </c>
      <c r="E13" s="155">
        <v>6</v>
      </c>
      <c r="F13" s="152" t="s">
        <v>110</v>
      </c>
    </row>
    <row r="14" spans="1:6" ht="14.25" x14ac:dyDescent="0.2">
      <c r="A14" s="153" t="s">
        <v>124</v>
      </c>
      <c r="B14" s="153">
        <f>HEX2DEC(C14)</f>
        <v>424</v>
      </c>
      <c r="C14" s="154" t="s">
        <v>125</v>
      </c>
      <c r="D14" s="155">
        <v>10</v>
      </c>
      <c r="E14" s="155">
        <v>8</v>
      </c>
      <c r="F14" s="152" t="s">
        <v>110</v>
      </c>
    </row>
    <row r="15" spans="1:6" ht="14.25" x14ac:dyDescent="0.2">
      <c r="A15" s="153" t="s">
        <v>142</v>
      </c>
      <c r="B15" s="153">
        <f>HEX2DEC(C15)</f>
        <v>840</v>
      </c>
      <c r="C15" s="154" t="s">
        <v>143</v>
      </c>
      <c r="D15" s="155">
        <v>100</v>
      </c>
      <c r="E15" s="155">
        <v>1</v>
      </c>
      <c r="F15" s="152" t="s">
        <v>110</v>
      </c>
    </row>
    <row r="16" spans="1:6" ht="14.25" x14ac:dyDescent="0.2">
      <c r="A16" s="153" t="s">
        <v>140</v>
      </c>
      <c r="B16" s="153">
        <f>HEX2DEC(C16)</f>
        <v>841</v>
      </c>
      <c r="C16" s="154" t="s">
        <v>141</v>
      </c>
      <c r="D16" s="155">
        <v>1000</v>
      </c>
      <c r="E16" s="155">
        <v>8</v>
      </c>
      <c r="F16" s="152" t="s">
        <v>110</v>
      </c>
    </row>
    <row r="17" spans="1:6" ht="14.25" x14ac:dyDescent="0.2">
      <c r="A17" s="153" t="s">
        <v>154</v>
      </c>
      <c r="B17" s="153">
        <f>HEX2DEC(C17)</f>
        <v>842</v>
      </c>
      <c r="C17" s="154" t="s">
        <v>155</v>
      </c>
      <c r="D17" s="155">
        <v>1000</v>
      </c>
      <c r="E17" s="155">
        <v>2</v>
      </c>
      <c r="F17" s="152" t="s">
        <v>110</v>
      </c>
    </row>
    <row r="18" spans="1:6" ht="14.25" x14ac:dyDescent="0.2">
      <c r="A18" s="153" t="s">
        <v>136</v>
      </c>
      <c r="B18" s="153">
        <f>HEX2DEC(C18)</f>
        <v>845</v>
      </c>
      <c r="C18" s="154" t="s">
        <v>137</v>
      </c>
      <c r="D18" s="155">
        <v>100</v>
      </c>
      <c r="E18" s="155">
        <v>7</v>
      </c>
      <c r="F18" s="152" t="s">
        <v>110</v>
      </c>
    </row>
    <row r="19" spans="1:6" ht="14.25" x14ac:dyDescent="0.2">
      <c r="A19" s="153" t="s">
        <v>138</v>
      </c>
      <c r="B19" s="153">
        <f>HEX2DEC(C19)</f>
        <v>846</v>
      </c>
      <c r="C19" s="154" t="s">
        <v>139</v>
      </c>
      <c r="D19" s="155">
        <v>100</v>
      </c>
      <c r="E19" s="155">
        <v>6</v>
      </c>
      <c r="F19" s="152" t="s">
        <v>110</v>
      </c>
    </row>
    <row r="20" spans="1:6" ht="14.25" x14ac:dyDescent="0.2">
      <c r="A20" s="153" t="s">
        <v>152</v>
      </c>
      <c r="B20" s="153">
        <f>HEX2DEC(C20)</f>
        <v>868</v>
      </c>
      <c r="C20" s="154" t="s">
        <v>153</v>
      </c>
      <c r="D20" s="155">
        <v>100</v>
      </c>
      <c r="E20" s="155">
        <v>8</v>
      </c>
      <c r="F20" s="152" t="s">
        <v>110</v>
      </c>
    </row>
    <row r="21" spans="1:6" ht="14.25" x14ac:dyDescent="0.2">
      <c r="A21" s="153" t="s">
        <v>115</v>
      </c>
      <c r="B21" s="153">
        <f>HEX2DEC(C21)</f>
        <v>2015</v>
      </c>
      <c r="C21" s="154" t="s">
        <v>116</v>
      </c>
      <c r="D21" s="155" t="s">
        <v>107</v>
      </c>
      <c r="E21" s="155">
        <v>8</v>
      </c>
      <c r="F21" s="152"/>
    </row>
    <row r="22" spans="1:6" ht="14.25" x14ac:dyDescent="0.2">
      <c r="A22" s="153" t="s">
        <v>122</v>
      </c>
      <c r="B22" s="153">
        <f>HEX2DEC(C22)</f>
        <v>2022</v>
      </c>
      <c r="C22" s="154" t="s">
        <v>123</v>
      </c>
      <c r="D22" s="155" t="s">
        <v>107</v>
      </c>
      <c r="E22" s="155">
        <v>8</v>
      </c>
      <c r="F22" s="152"/>
    </row>
    <row r="23" spans="1:6" ht="14.25" x14ac:dyDescent="0.2">
      <c r="A23" s="153" t="s">
        <v>148</v>
      </c>
      <c r="B23" s="153">
        <f>HEX2DEC(C23)</f>
        <v>2030</v>
      </c>
      <c r="C23" s="154" t="s">
        <v>149</v>
      </c>
      <c r="D23" s="155" t="s">
        <v>107</v>
      </c>
      <c r="E23" s="155">
        <v>8</v>
      </c>
      <c r="F23" s="152"/>
    </row>
  </sheetData>
  <autoFilter ref="A4:F23">
    <sortState ref="A7:F23">
      <sortCondition ref="B4:B23"/>
    </sortState>
  </autoFilter>
  <mergeCells count="2">
    <mergeCell ref="A4:A5"/>
    <mergeCell ref="F4:F5"/>
  </mergeCells>
  <phoneticPr fontId="12" type="noConversion"/>
  <hyperlinks>
    <hyperlink ref="A21" location="'CAN Message Set'!$B$2" display="DTOOL_to_ALLUCEOBD"/>
    <hyperlink ref="A22" location="'CAN Message Set'!$B$3" display="DTOOL_to_SCR-UPCU"/>
    <hyperlink ref="A14" location="'CAN Message Set'!$B$4" display="ECM_OBDx_SCR_14"/>
    <hyperlink ref="A8" location="'CAN Message Set'!$B$12" display="ECM_SCR6c_RN_01"/>
    <hyperlink ref="A9" location="'CAN Message Set'!$B$18" display="ECM_SCR6c_RN_02"/>
    <hyperlink ref="A10" location="'CAN Message Set'!$B$23" display="ECM_SCR6c_RN_03"/>
    <hyperlink ref="A12" location="'CAN Message Set'!$B$28" display="ECM_SCR6c_RN_04"/>
    <hyperlink ref="A13" location="'CAN Message Set'!$B$33" display="ECM_SCR6c_RN_05"/>
    <hyperlink ref="A18" location="'CAN Message Set'!$B$36" display="ECM_SCR6c_RN_06"/>
    <hyperlink ref="A19" location="'CAN Message Set'!$B$41" display="ECM_SCR6c_RN_07"/>
    <hyperlink ref="A16" location="'CAN Message Set'!$B$58" display="ECM_SCR6c_RN_08"/>
    <hyperlink ref="A15" location="'CAN Message Set'!$B$64" display="ECM_SCR6c_RN_09"/>
    <hyperlink ref="A6" location="'CAN Message Set'!$B$67" display="NOX_SCR6c_RN_01"/>
    <hyperlink ref="A7" location="'CAN Message Set'!$B$81" display="NOX_SCR6c_RN_02"/>
    <hyperlink ref="A23" location="'CAN Message Set'!$B$95" display="SCR-UPCU_to_DTOOL"/>
    <hyperlink ref="A11" location="'CAN Message Set'!$B$96" display="UPCU_SCR6c_RN_01"/>
    <hyperlink ref="A20" location="'CAN Message Set'!$B$102" display="UPCU_SCR6c_RN_02"/>
    <hyperlink ref="A17" location="'CAN Message Set'!$B$124" display="UPCU_SCR6c_RN_03"/>
  </hyperlinks>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UserGuide</vt:lpstr>
      <vt:lpstr>Bus load History</vt:lpstr>
      <vt:lpstr>Frame SRC Euro6c</vt:lpstr>
      <vt:lpstr>Worst Case SCR Euro6c</vt:lpstr>
      <vt:lpstr>Graph SCR Euro6c</vt:lpstr>
      <vt:lpstr>Onglet_Travail</vt:lpstr>
      <vt:lpstr>'Worst Case SCR Euro6c'!Zone_d_impression</vt:lpstr>
    </vt:vector>
  </TitlesOfParts>
  <Company>Renault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louvart</dc:creator>
  <cp:lastModifiedBy>BORSOTTO Bastien</cp:lastModifiedBy>
  <cp:lastPrinted>2015-08-06T08:00:20Z</cp:lastPrinted>
  <dcterms:created xsi:type="dcterms:W3CDTF">2003-07-07T07:31:57Z</dcterms:created>
  <dcterms:modified xsi:type="dcterms:W3CDTF">2015-08-07T10:15:42Z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378129867</vt:i4>
  </property>
  <property fmtid="{D5CDD505-2E9C-101B-9397-08002B2CF9AE}" pid="3" name="_NewReviewCycle">
    <vt:lpwstr/>
  </property>
  <property fmtid="{D5CDD505-2E9C-101B-9397-08002B2CF9AE}" pid="4" name="_EmailSubject">
    <vt:lpwstr>Formule taux de charge</vt:lpwstr>
  </property>
  <property fmtid="{D5CDD505-2E9C-101B-9397-08002B2CF9AE}" pid="5" name="_AuthorEmail">
    <vt:lpwstr>bastien.borsotto@renault.com</vt:lpwstr>
  </property>
  <property fmtid="{D5CDD505-2E9C-101B-9397-08002B2CF9AE}" pid="6" name="_AuthorEmailDisplayName">
    <vt:lpwstr>BORSOTTO Bastien</vt:lpwstr>
  </property>
  <property fmtid="{D5CDD505-2E9C-101B-9397-08002B2CF9AE}" pid="8" name="_PreviousAdHocReviewCycleID">
    <vt:i4>-1912325728</vt:i4>
  </property>
</Properties>
</file>