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ів\"/>
    </mc:Choice>
  </mc:AlternateContent>
  <xr:revisionPtr revIDLastSave="0" documentId="13_ncr:1_{02DBB7A5-9DC1-43C0-A8F8-DED9ABEC62B6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Випр'!$B$1</definedName>
    <definedName name="_xlchart.v1.1" hidden="1">'Таблиця Випр'!$B$2:$B$42</definedName>
    <definedName name="_xlchart.v1.2" hidden="1">'Таблиця Випр'!$D$1</definedName>
    <definedName name="_xlchart.v1.3" hidden="1">'Таблиця Випр'!$D$2:$D$42</definedName>
    <definedName name="_xlchart.v1.4" hidden="1">'Таблиця Випр'!$E$2:$E$43</definedName>
    <definedName name="_xlchart.v1.5" hidden="1">'Таблиця Випр'!$C$1</definedName>
    <definedName name="_xlchart.v1.6" hidden="1">'Таблиця Випр'!$C$2:$C$42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L2" i="4" l="1"/>
  <c r="C14" i="5"/>
  <c r="D17" i="5"/>
  <c r="C10" i="5"/>
  <c r="C9" i="5"/>
  <c r="T2" i="5"/>
  <c r="V2" i="5"/>
  <c r="U2" i="5"/>
  <c r="L45" i="5"/>
  <c r="S2" i="5"/>
  <c r="R2" i="5"/>
  <c r="Q2" i="5"/>
  <c r="P2" i="5"/>
  <c r="P43" i="5" l="1"/>
  <c r="P42" i="5"/>
  <c r="P41" i="5"/>
  <c r="P40" i="5"/>
  <c r="P39" i="5"/>
  <c r="P38" i="5"/>
  <c r="P37" i="5"/>
  <c r="R37" i="5" s="1"/>
  <c r="P36" i="5"/>
  <c r="P35" i="5"/>
  <c r="P34" i="5"/>
  <c r="P33" i="5"/>
  <c r="R33" i="5" s="1"/>
  <c r="P32" i="5"/>
  <c r="R32" i="5" s="1"/>
  <c r="P31" i="5"/>
  <c r="P30" i="5"/>
  <c r="P29" i="5"/>
  <c r="P28" i="5"/>
  <c r="P27" i="5"/>
  <c r="P26" i="5"/>
  <c r="P25" i="5"/>
  <c r="P24" i="5"/>
  <c r="P23" i="5"/>
  <c r="P22" i="5"/>
  <c r="P21" i="5"/>
  <c r="Q21" i="5" s="1"/>
  <c r="P20" i="5"/>
  <c r="Q20" i="5" s="1"/>
  <c r="P19" i="5"/>
  <c r="R19" i="5" s="1"/>
  <c r="P18" i="5"/>
  <c r="R18" i="5" s="1"/>
  <c r="P17" i="5"/>
  <c r="Q17" i="5" s="1"/>
  <c r="P16" i="5"/>
  <c r="P15" i="5"/>
  <c r="P14" i="5"/>
  <c r="P13" i="5"/>
  <c r="P12" i="5"/>
  <c r="P11" i="5"/>
  <c r="P10" i="5"/>
  <c r="P9" i="5"/>
  <c r="P8" i="5"/>
  <c r="R8" i="5" s="1"/>
  <c r="P7" i="5"/>
  <c r="P6" i="5"/>
  <c r="P5" i="5"/>
  <c r="P4" i="5"/>
  <c r="P3" i="5"/>
  <c r="R11" i="5"/>
  <c r="R12" i="5"/>
  <c r="R22" i="5"/>
  <c r="R24" i="5"/>
  <c r="Q25" i="5"/>
  <c r="R34" i="5"/>
  <c r="R35" i="5"/>
  <c r="Q36" i="5"/>
  <c r="Q38" i="5"/>
  <c r="Q29" i="5"/>
  <c r="R26" i="5"/>
  <c r="Q9" i="5"/>
  <c r="Q7" i="5"/>
  <c r="R4" i="5"/>
  <c r="R13" i="5"/>
  <c r="R23" i="5"/>
  <c r="Q42" i="5"/>
  <c r="Q30" i="5"/>
  <c r="Q10" i="5"/>
  <c r="R5" i="5"/>
  <c r="R16" i="5"/>
  <c r="R6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Q14" i="5"/>
  <c r="R15" i="5"/>
  <c r="Q28" i="5"/>
  <c r="Q40" i="5"/>
  <c r="D21" i="5"/>
  <c r="R3" i="5"/>
  <c r="R17" i="5"/>
  <c r="R27" i="5"/>
  <c r="R31" i="5"/>
  <c r="R39" i="5"/>
  <c r="R40" i="5"/>
  <c r="R41" i="5"/>
  <c r="R42" i="5"/>
  <c r="R43" i="5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B48" i="2"/>
  <c r="B47" i="2"/>
  <c r="B46" i="2"/>
  <c r="B45" i="2"/>
  <c r="B44" i="2"/>
  <c r="Q3" i="5"/>
  <c r="Q15" i="5"/>
  <c r="Q27" i="5"/>
  <c r="Q39" i="5"/>
  <c r="Q41" i="5"/>
  <c r="Q16" i="5"/>
  <c r="Q31" i="5"/>
  <c r="Q43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C19" i="5"/>
  <c r="V45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B6" i="4" a="1"/>
  <c r="B6" i="4" s="1"/>
  <c r="B6" i="5" a="1"/>
  <c r="B6" i="5" s="1"/>
  <c r="M45" i="5"/>
  <c r="U10" i="5" s="1"/>
  <c r="N45" i="5"/>
  <c r="O45" i="5"/>
  <c r="S9" i="5" s="1"/>
  <c r="M44" i="5"/>
  <c r="N44" i="5"/>
  <c r="O44" i="5"/>
  <c r="L44" i="5"/>
  <c r="Q18" i="5" l="1"/>
  <c r="Q22" i="5"/>
  <c r="Q34" i="5"/>
  <c r="Q19" i="5"/>
  <c r="R29" i="5"/>
  <c r="R7" i="5"/>
  <c r="Q4" i="5"/>
  <c r="R30" i="5"/>
  <c r="R10" i="5"/>
  <c r="Q5" i="5"/>
  <c r="Q6" i="5"/>
  <c r="Q24" i="5"/>
  <c r="R36" i="5"/>
  <c r="Q8" i="5"/>
  <c r="Q32" i="5"/>
  <c r="R20" i="5"/>
  <c r="Q23" i="5"/>
  <c r="Q11" i="5"/>
  <c r="Q35" i="5"/>
  <c r="R9" i="5"/>
  <c r="R21" i="5"/>
  <c r="Q33" i="5"/>
  <c r="Q12" i="5"/>
  <c r="R25" i="5"/>
  <c r="Q13" i="5"/>
  <c r="Q37" i="5"/>
  <c r="Q26" i="5"/>
  <c r="R28" i="5"/>
  <c r="R38" i="5"/>
  <c r="R14" i="5"/>
  <c r="S4" i="5"/>
  <c r="U14" i="5"/>
  <c r="S14" i="5"/>
  <c r="S32" i="5"/>
  <c r="E8" i="4"/>
  <c r="D8" i="4"/>
  <c r="C8" i="4"/>
  <c r="E10" i="4"/>
  <c r="B8" i="4"/>
  <c r="E7" i="4"/>
  <c r="D10" i="4"/>
  <c r="D7" i="4"/>
  <c r="C10" i="4"/>
  <c r="C7" i="4"/>
  <c r="B10" i="4"/>
  <c r="B7" i="4"/>
  <c r="E9" i="4"/>
  <c r="E6" i="4"/>
  <c r="D9" i="4"/>
  <c r="D6" i="4"/>
  <c r="C6" i="4"/>
  <c r="C9" i="4"/>
  <c r="B9" i="4"/>
  <c r="E6" i="5"/>
  <c r="D6" i="5"/>
  <c r="C6" i="5"/>
  <c r="S20" i="5"/>
  <c r="S30" i="5"/>
  <c r="S18" i="5"/>
  <c r="S12" i="5"/>
  <c r="S8" i="5"/>
  <c r="S6" i="5"/>
  <c r="S3" i="5"/>
  <c r="S24" i="5"/>
  <c r="S42" i="5"/>
  <c r="S36" i="5"/>
  <c r="T44" i="5"/>
  <c r="C18" i="5" s="1"/>
  <c r="T45" i="5"/>
  <c r="S43" i="5"/>
  <c r="S31" i="5"/>
  <c r="S19" i="5"/>
  <c r="S7" i="5"/>
  <c r="S41" i="5"/>
  <c r="S29" i="5"/>
  <c r="S17" i="5"/>
  <c r="S5" i="5"/>
  <c r="S40" i="5"/>
  <c r="S28" i="5"/>
  <c r="S16" i="5"/>
  <c r="U21" i="5"/>
  <c r="S39" i="5"/>
  <c r="S27" i="5"/>
  <c r="S15" i="5"/>
  <c r="U9" i="5"/>
  <c r="S38" i="5"/>
  <c r="S26" i="5"/>
  <c r="S37" i="5"/>
  <c r="S25" i="5"/>
  <c r="S13" i="5"/>
  <c r="S35" i="5"/>
  <c r="S23" i="5"/>
  <c r="S11" i="5"/>
  <c r="S34" i="5"/>
  <c r="S22" i="5"/>
  <c r="S10" i="5"/>
  <c r="S33" i="5"/>
  <c r="S21" i="5"/>
  <c r="U43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U36" i="5"/>
  <c r="U25" i="5"/>
  <c r="U13" i="5"/>
  <c r="U35" i="5"/>
  <c r="U24" i="5"/>
  <c r="U12" i="5"/>
  <c r="U34" i="5"/>
  <c r="U23" i="5"/>
  <c r="U11" i="5"/>
  <c r="U33" i="5"/>
  <c r="U22" i="5"/>
  <c r="M14" i="4" l="1"/>
  <c r="N14" i="4" s="1"/>
  <c r="S45" i="5"/>
  <c r="S44" i="5"/>
  <c r="U45" i="5"/>
  <c r="U44" i="5"/>
  <c r="V44" i="5"/>
  <c r="C20" i="5" s="1"/>
  <c r="M6" i="4" l="1"/>
  <c r="N6" i="4" s="1"/>
  <c r="M18" i="4"/>
  <c r="N18" i="4" s="1"/>
  <c r="M30" i="4"/>
  <c r="N30" i="4" s="1"/>
  <c r="M41" i="4"/>
  <c r="N41" i="4" s="1"/>
  <c r="M11" i="4"/>
  <c r="N11" i="4" s="1"/>
  <c r="M39" i="4"/>
  <c r="N39" i="4" s="1"/>
  <c r="M29" i="4"/>
  <c r="N29" i="4" s="1"/>
  <c r="M7" i="4"/>
  <c r="N7" i="4" s="1"/>
  <c r="M19" i="4"/>
  <c r="N19" i="4" s="1"/>
  <c r="M31" i="4"/>
  <c r="N31" i="4" s="1"/>
  <c r="M42" i="4"/>
  <c r="N42" i="4" s="1"/>
  <c r="M34" i="4"/>
  <c r="N34" i="4" s="1"/>
  <c r="M40" i="4"/>
  <c r="N40" i="4" s="1"/>
  <c r="M8" i="4"/>
  <c r="N8" i="4" s="1"/>
  <c r="M20" i="4"/>
  <c r="N20" i="4" s="1"/>
  <c r="M32" i="4"/>
  <c r="N32" i="4" s="1"/>
  <c r="M43" i="4"/>
  <c r="N43" i="4" s="1"/>
  <c r="M28" i="4"/>
  <c r="N28" i="4" s="1"/>
  <c r="M17" i="4"/>
  <c r="N17" i="4" s="1"/>
  <c r="M9" i="4"/>
  <c r="N9" i="4" s="1"/>
  <c r="M21" i="4"/>
  <c r="N21" i="4" s="1"/>
  <c r="M2" i="4"/>
  <c r="N2" i="4" s="1"/>
  <c r="M23" i="4"/>
  <c r="N23" i="4" s="1"/>
  <c r="M16" i="4"/>
  <c r="N16" i="4" s="1"/>
  <c r="M5" i="4"/>
  <c r="N5" i="4" s="1"/>
  <c r="M10" i="4"/>
  <c r="N10" i="4" s="1"/>
  <c r="M22" i="4"/>
  <c r="N22" i="4" s="1"/>
  <c r="M33" i="4"/>
  <c r="N33" i="4" s="1"/>
  <c r="M12" i="4"/>
  <c r="N12" i="4" s="1"/>
  <c r="M24" i="4"/>
  <c r="N24" i="4" s="1"/>
  <c r="M35" i="4"/>
  <c r="N35" i="4" s="1"/>
  <c r="M36" i="4"/>
  <c r="N36" i="4" s="1"/>
  <c r="M27" i="4"/>
  <c r="N27" i="4" s="1"/>
  <c r="M13" i="4"/>
  <c r="N13" i="4" s="1"/>
  <c r="M25" i="4"/>
  <c r="N25" i="4" s="1"/>
  <c r="M37" i="4"/>
  <c r="N37" i="4" s="1"/>
  <c r="M26" i="4"/>
  <c r="N26" i="4" s="1"/>
  <c r="M38" i="4"/>
  <c r="N38" i="4" s="1"/>
  <c r="M3" i="4"/>
  <c r="N3" i="4" s="1"/>
  <c r="M15" i="4"/>
  <c r="N15" i="4" s="1"/>
  <c r="M4" i="4"/>
  <c r="N4" i="4" s="1"/>
  <c r="P45" i="5" l="1"/>
  <c r="Q44" i="5"/>
  <c r="P44" i="5"/>
  <c r="C17" i="5" l="1"/>
  <c r="Q45" i="5"/>
  <c r="D18" i="5" l="1"/>
  <c r="D19" i="5"/>
  <c r="D20" i="5"/>
  <c r="R44" i="5"/>
  <c r="C11" i="5" s="1"/>
  <c r="R45" i="5"/>
</calcChain>
</file>

<file path=xl/sharedStrings.xml><?xml version="1.0" encoding="utf-8"?>
<sst xmlns="http://schemas.openxmlformats.org/spreadsheetml/2006/main" count="80" uniqueCount="43">
  <si>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</si>
  <si>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</si>
  <si>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</si>
  <si>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</si>
  <si>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</si>
  <si>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</si>
  <si>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</si>
  <si>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</si>
  <si>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</si>
  <si>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</si>
  <si>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</si>
  <si>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</si>
  <si>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</si>
  <si>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</si>
  <si>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</si>
  <si>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</si>
  <si>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</si>
  <si>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</si>
  <si>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</si>
  <si>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</si>
  <si>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</si>
  <si>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</si>
  <si>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</si>
  <si>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</si>
  <si>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</si>
  <si>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</si>
  <si>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</si>
  <si>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</si>
  <si>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</si>
  <si>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</si>
  <si>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</si>
  <si>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</si>
  <si>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</si>
  <si>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</si>
  <si>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b2</t>
  </si>
  <si>
    <t>b3</t>
  </si>
  <si>
    <t>+</t>
  </si>
  <si>
    <t>avg</t>
  </si>
  <si>
    <t>stdvp</t>
  </si>
  <si>
    <t>stdvs</t>
  </si>
  <si>
    <t>min</t>
  </si>
  <si>
    <t>max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</si>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</sst>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39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328.31</c:v>
                </c:pt>
                <c:pt idx="13">
                  <c:v>346.76</c:v>
                </c:pt>
                <c:pt idx="14">
                  <c:v>346.09</c:v>
                </c:pt>
                <c:pt idx="15">
                  <c:v>339.47</c:v>
                </c:pt>
                <c:pt idx="16">
                  <c:v>347.54</c:v>
                </c:pt>
                <c:pt idx="17">
                  <c:v>353.28</c:v>
                </c:pt>
                <c:pt idx="18">
                  <c:v>341.21</c:v>
                </c:pt>
                <c:pt idx="19">
                  <c:v>349.96</c:v>
                </c:pt>
                <c:pt idx="20">
                  <c:v>342.54</c:v>
                </c:pt>
                <c:pt idx="21">
                  <c:v>340.6</c:v>
                </c:pt>
                <c:pt idx="22">
                  <c:v>343.35</c:v>
                </c:pt>
                <c:pt idx="23">
                  <c:v>351.46</c:v>
                </c:pt>
                <c:pt idx="24">
                  <c:v>353.53</c:v>
                </c:pt>
                <c:pt idx="25">
                  <c:v>336.24</c:v>
                </c:pt>
                <c:pt idx="26">
                  <c:v>349.76</c:v>
                </c:pt>
                <c:pt idx="27">
                  <c:v>332.6</c:v>
                </c:pt>
                <c:pt idx="28">
                  <c:v>342.55</c:v>
                </c:pt>
                <c:pt idx="29">
                  <c:v>339.24</c:v>
                </c:pt>
                <c:pt idx="30">
                  <c:v>332.21</c:v>
                </c:pt>
                <c:pt idx="31">
                  <c:v>339.64</c:v>
                </c:pt>
                <c:pt idx="32">
                  <c:v>341.23</c:v>
                </c:pt>
                <c:pt idx="33">
                  <c:v>349.13</c:v>
                </c:pt>
                <c:pt idx="34">
                  <c:v>336.21</c:v>
                </c:pt>
                <c:pt idx="35">
                  <c:v>346</c:v>
                </c:pt>
                <c:pt idx="36">
                  <c:v>351.39</c:v>
                </c:pt>
                <c:pt idx="37">
                  <c:v>349.32</c:v>
                </c:pt>
                <c:pt idx="38">
                  <c:v>345.76</c:v>
                </c:pt>
                <c:pt idx="39">
                  <c:v>339.84</c:v>
                </c:pt>
                <c:pt idx="40">
                  <c:v>349.67</c:v>
                </c:pt>
                <c:pt idx="41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342.83330890385838</c:v>
                </c:pt>
                <c:pt idx="1">
                  <c:v>343.60952536889488</c:v>
                </c:pt>
                <c:pt idx="2">
                  <c:v>342.69958707275777</c:v>
                </c:pt>
                <c:pt idx="3">
                  <c:v>349.31870315761483</c:v>
                </c:pt>
                <c:pt idx="4">
                  <c:v>348.15004451181466</c:v>
                </c:pt>
                <c:pt idx="5">
                  <c:v>350.84343171159657</c:v>
                </c:pt>
                <c:pt idx="6">
                  <c:v>340.7037598813256</c:v>
                </c:pt>
                <c:pt idx="7">
                  <c:v>343.97209144981855</c:v>
                </c:pt>
                <c:pt idx="8">
                  <c:v>343.44663990150133</c:v>
                </c:pt>
                <c:pt idx="9">
                  <c:v>344.32532705246155</c:v>
                </c:pt>
                <c:pt idx="10">
                  <c:v>348.99814494431672</c:v>
                </c:pt>
                <c:pt idx="11">
                  <c:v>346.86287646777998</c:v>
                </c:pt>
                <c:pt idx="12">
                  <c:v>339.86824527786774</c:v>
                </c:pt>
                <c:pt idx="13">
                  <c:v>344.24082877768939</c:v>
                </c:pt>
                <c:pt idx="14">
                  <c:v>350.78044795303902</c:v>
                </c:pt>
                <c:pt idx="15">
                  <c:v>341.54988246231943</c:v>
                </c:pt>
                <c:pt idx="16">
                  <c:v>348.84376128687228</c:v>
                </c:pt>
                <c:pt idx="17">
                  <c:v>346.08245374581838</c:v>
                </c:pt>
                <c:pt idx="18">
                  <c:v>338.94616049085624</c:v>
                </c:pt>
                <c:pt idx="19">
                  <c:v>341.72539878218794</c:v>
                </c:pt>
                <c:pt idx="20">
                  <c:v>341.25984937603158</c:v>
                </c:pt>
                <c:pt idx="21">
                  <c:v>344.20449664160765</c:v>
                </c:pt>
                <c:pt idx="22">
                  <c:v>342.40350397465846</c:v>
                </c:pt>
                <c:pt idx="23">
                  <c:v>345.78336024177594</c:v>
                </c:pt>
                <c:pt idx="24">
                  <c:v>348.69471477658459</c:v>
                </c:pt>
                <c:pt idx="25">
                  <c:v>346.65001957608592</c:v>
                </c:pt>
                <c:pt idx="26">
                  <c:v>346.79255453693236</c:v>
                </c:pt>
                <c:pt idx="27">
                  <c:v>340.86041654366056</c:v>
                </c:pt>
                <c:pt idx="28">
                  <c:v>339.64721543820394</c:v>
                </c:pt>
                <c:pt idx="29">
                  <c:v>344.07195837874042</c:v>
                </c:pt>
                <c:pt idx="30">
                  <c:v>337.84397722525807</c:v>
                </c:pt>
                <c:pt idx="31">
                  <c:v>343.40183637581322</c:v>
                </c:pt>
                <c:pt idx="32">
                  <c:v>346.40614818884961</c:v>
                </c:pt>
                <c:pt idx="33">
                  <c:v>345.95406430744561</c:v>
                </c:pt>
                <c:pt idx="34">
                  <c:v>343.89932748893921</c:v>
                </c:pt>
                <c:pt idx="35">
                  <c:v>343.30907134830062</c:v>
                </c:pt>
                <c:pt idx="36">
                  <c:v>346.56678437518616</c:v>
                </c:pt>
                <c:pt idx="37">
                  <c:v>350.28923585353374</c:v>
                </c:pt>
                <c:pt idx="38">
                  <c:v>345.57692034398985</c:v>
                </c:pt>
                <c:pt idx="39">
                  <c:v>348.64101924002239</c:v>
                </c:pt>
                <c:pt idx="40">
                  <c:v>343.97071117414697</c:v>
                </c:pt>
                <c:pt idx="41">
                  <c:v>347.85219539384195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_xlchart.v1.0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_xlchart.v1.5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_xlchart.v1.2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Витрати палива на перевезення на 100 км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4B6A39C6-0053-4A4A-A99A-4A6A0E294F3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596152</xdr:colOff>
      <xdr:row>11</xdr:row>
      <xdr:rowOff>174811</xdr:rowOff>
    </xdr:from>
    <xdr:to>
      <xdr:col>21</xdr:col>
      <xdr:colOff>291352</xdr:colOff>
      <xdr:row>23</xdr:row>
      <xdr:rowOff>121023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2475DD-6CCD-DB84-6FE7-9E27C5657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61632" y="3146611"/>
              <a:ext cx="4572000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0</xdr:row>
      <xdr:rowOff>0</xdr:rowOff>
    </xdr:from>
    <xdr:to>
      <xdr:col>4</xdr:col>
      <xdr:colOff>609600</xdr:colOff>
      <xdr:row>0</xdr:row>
      <xdr:rowOff>480060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23020C8A-FB98-620A-C949-7E332B61DACE}"/>
            </a:ext>
          </a:extLst>
        </xdr:cNvPr>
        <xdr:cNvSpPr txBox="1">
          <a:spLocks noChangeArrowheads="1"/>
        </xdr:cNvSpPr>
      </xdr:nvSpPr>
      <xdr:spPr bwMode="auto">
        <a:xfrm>
          <a:off x="6309360" y="0"/>
          <a:ext cx="609600" cy="4800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uk-U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Витрати палива на перевезення на 100 км (грн.)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9" zoomScaleNormal="100" workbookViewId="0">
      <selection activeCell="E1" sqref="E1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3">
        <v>37</v>
      </c>
      <c r="B38" s="4">
        <v>3.84</v>
      </c>
      <c r="C38" s="4">
        <v>23.04</v>
      </c>
      <c r="D38" s="4">
        <v>3.32</v>
      </c>
      <c r="E38" s="4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3">
        <v>44</v>
      </c>
      <c r="B45" s="4">
        <v>2.73</v>
      </c>
      <c r="C45" s="4">
        <v>23.72</v>
      </c>
      <c r="D45" s="4">
        <v>2.71</v>
      </c>
      <c r="E45" s="4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topLeftCell="A25" zoomScale="85" zoomScaleNormal="85" workbookViewId="0">
      <selection activeCell="D49" sqref="D49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5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5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5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5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5" ht="18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5" ht="18" x14ac:dyDescent="0.3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5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</row>
    <row r="9" spans="1:5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</row>
    <row r="10" spans="1:5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</row>
    <row r="11" spans="1:5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</row>
    <row r="12" spans="1:5" ht="18" x14ac:dyDescent="0.3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</row>
    <row r="13" spans="1:5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5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5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5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x14ac:dyDescent="0.3">
      <c r="A44" t="s">
        <v>37</v>
      </c>
      <c r="B44">
        <f>AVERAGE(B2:B42)</f>
        <v>4.0665853658536593</v>
      </c>
      <c r="C44">
        <f>AVERAGE(C2:C42)</f>
        <v>23.887073170731707</v>
      </c>
      <c r="D44">
        <f>AVERAGE(D2:D42)</f>
        <v>2.5180487804878049</v>
      </c>
      <c r="E44">
        <f>AVERAGE(E2:E42)</f>
        <v>344.76243902439018</v>
      </c>
    </row>
    <row r="45" spans="1:5" x14ac:dyDescent="0.3">
      <c r="A45" t="s">
        <v>38</v>
      </c>
      <c r="B45">
        <f>_xlfn.STDEV.P(B3:B42)</f>
        <v>0.92283527105328711</v>
      </c>
      <c r="C45">
        <f>_xlfn.STDEV.P(C3:C42)</f>
        <v>0.9583715354704565</v>
      </c>
      <c r="D45">
        <f>_xlfn.STDEV.P(D3:D42)</f>
        <v>0.82227793354801815</v>
      </c>
      <c r="E45">
        <f>_xlfn.STDEV.P(E3:E42)</f>
        <v>6.2378160440974817</v>
      </c>
    </row>
    <row r="46" spans="1:5" x14ac:dyDescent="0.3">
      <c r="A46" t="s">
        <v>39</v>
      </c>
      <c r="B46">
        <f>_xlfn.STDEV.S(B2:B42)</f>
        <v>0.92284508384694608</v>
      </c>
      <c r="C46">
        <f>_xlfn.STDEV.S(C2:C42)</f>
        <v>0.95872635277862039</v>
      </c>
      <c r="D46">
        <f>_xlfn.STDEV.S(D2:D42)</f>
        <v>0.84597050631861592</v>
      </c>
      <c r="E46">
        <f>_xlfn.STDEV.S(E2:E42)</f>
        <v>6.3197760167935542</v>
      </c>
    </row>
    <row r="47" spans="1:5" x14ac:dyDescent="0.3">
      <c r="A47" t="s">
        <v>40</v>
      </c>
      <c r="B47">
        <f>MIN(B2:B42)</f>
        <v>2.16</v>
      </c>
      <c r="C47">
        <f>MIN(C2:C42)</f>
        <v>21.73</v>
      </c>
      <c r="D47">
        <f>MIN(D2:D42)</f>
        <v>1.25</v>
      </c>
      <c r="E47">
        <f>MIN(E2:E42)</f>
        <v>328.31</v>
      </c>
    </row>
    <row r="48" spans="1:5" x14ac:dyDescent="0.3">
      <c r="A48" t="s">
        <v>41</v>
      </c>
      <c r="B48">
        <f>MAX(B2:B42)</f>
        <v>6.2</v>
      </c>
      <c r="C48">
        <f>MAX(C2:C42)</f>
        <v>25.51</v>
      </c>
      <c r="D48">
        <f>MAX(D2:D42)</f>
        <v>4.5199999999999996</v>
      </c>
      <c r="E48">
        <f>MAX(E2:E42)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topLeftCell="D1" workbookViewId="0">
      <selection activeCell="I15" sqref="I15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11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11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11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11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11" ht="18" customHeight="1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11" ht="18.600000000000001" thickBot="1" x14ac:dyDescent="0.35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11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  <c r="G8" s="54"/>
      <c r="H8" s="54" t="s">
        <v>1</v>
      </c>
      <c r="I8" s="54" t="s">
        <v>2</v>
      </c>
      <c r="J8" s="54" t="s">
        <v>3</v>
      </c>
      <c r="K8" s="54" t="s">
        <v>4</v>
      </c>
    </row>
    <row r="9" spans="1:11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  <c r="G12" s="53" t="s">
        <v>4</v>
      </c>
      <c r="H12" s="53">
        <v>-0.35930621756144215</v>
      </c>
      <c r="I12" s="53">
        <v>-0.35306561494225813</v>
      </c>
      <c r="J12" s="53">
        <v>3.9441817191336402E-2</v>
      </c>
      <c r="K12" s="53">
        <v>1</v>
      </c>
    </row>
    <row r="13" spans="1:11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11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11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11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ht="18.600000000000001" thickBot="1" x14ac:dyDescent="0.35">
      <c r="A4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opLeftCell="B1" workbookViewId="0">
      <selection activeCell="L2" sqref="L2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8" t="s">
        <v>1</v>
      </c>
      <c r="I1" s="29" t="s">
        <v>2</v>
      </c>
      <c r="J1" s="30" t="s">
        <v>3</v>
      </c>
      <c r="K1" s="33" t="s">
        <v>4</v>
      </c>
      <c r="L1" s="38" t="s">
        <v>13</v>
      </c>
      <c r="M1" s="39" t="s">
        <v>14</v>
      </c>
      <c r="N1" s="40" t="s">
        <v>15</v>
      </c>
    </row>
    <row r="2" spans="1:14" ht="18" x14ac:dyDescent="0.3">
      <c r="A2" s="55" t="s">
        <v>10</v>
      </c>
      <c r="B2" s="31" t="s">
        <v>11</v>
      </c>
      <c r="E2" s="36"/>
      <c r="G2" s="9">
        <v>1</v>
      </c>
      <c r="H2" s="9">
        <v>4.04</v>
      </c>
      <c r="I2" s="13">
        <v>24.05</v>
      </c>
      <c r="J2" s="11">
        <v>3.76</v>
      </c>
      <c r="K2" s="34">
        <v>351.1</v>
      </c>
      <c r="L2" s="36">
        <f>$E$6+$D$6*H2+$C$6*I2+$B$6*J2</f>
        <v>342.83330890385838</v>
      </c>
      <c r="M2" s="18">
        <f t="shared" ref="M2:M43" si="0">K2-L2</f>
        <v>8.266691096141642</v>
      </c>
      <c r="N2" s="19">
        <f>M2^2</f>
        <v>68.3381816790275</v>
      </c>
    </row>
    <row r="3" spans="1:14" ht="18.600000000000001" thickBot="1" x14ac:dyDescent="0.35">
      <c r="A3" s="56"/>
      <c r="B3" s="32" t="s">
        <v>12</v>
      </c>
      <c r="G3" s="9">
        <v>2</v>
      </c>
      <c r="H3" s="9">
        <v>4.3600000000000003</v>
      </c>
      <c r="I3" s="13">
        <v>24.06</v>
      </c>
      <c r="J3" s="11">
        <v>2.41</v>
      </c>
      <c r="K3" s="34">
        <v>351.36</v>
      </c>
      <c r="L3" s="36">
        <f t="shared" ref="L3:L43" si="1">$E$6+$D$6*H3+$C$6*I3+$B$6*J3</f>
        <v>343.60952536889488</v>
      </c>
      <c r="M3" s="18">
        <f t="shared" si="0"/>
        <v>7.7504746311051349</v>
      </c>
      <c r="N3" s="19">
        <f t="shared" ref="N3:N14" si="2">M3^2</f>
        <v>60.069857007404273</v>
      </c>
    </row>
    <row r="4" spans="1:14" ht="18.600000000000001" thickBot="1" x14ac:dyDescent="0.35">
      <c r="G4" s="9">
        <v>3</v>
      </c>
      <c r="H4" s="9">
        <v>3.43</v>
      </c>
      <c r="I4" s="13">
        <v>25.5</v>
      </c>
      <c r="J4" s="11">
        <v>1.96</v>
      </c>
      <c r="K4" s="34">
        <v>347.74</v>
      </c>
      <c r="L4" s="36">
        <f t="shared" si="1"/>
        <v>342.69958707275777</v>
      </c>
      <c r="M4" s="18">
        <f t="shared" si="0"/>
        <v>5.0404129272422438</v>
      </c>
      <c r="N4" s="19">
        <f t="shared" si="2"/>
        <v>25.405762477110724</v>
      </c>
    </row>
    <row r="5" spans="1:14" ht="18.600000000000001" thickBot="1" x14ac:dyDescent="0.35">
      <c r="B5" s="15" t="s">
        <v>8</v>
      </c>
      <c r="C5" s="15" t="s">
        <v>7</v>
      </c>
      <c r="D5" s="15" t="s">
        <v>6</v>
      </c>
      <c r="E5" s="15" t="s">
        <v>5</v>
      </c>
      <c r="G5" s="9">
        <v>4</v>
      </c>
      <c r="H5" s="9">
        <v>4.97</v>
      </c>
      <c r="I5" s="13">
        <v>21.77</v>
      </c>
      <c r="J5" s="11">
        <v>1.54</v>
      </c>
      <c r="K5" s="34">
        <v>349.18</v>
      </c>
      <c r="L5" s="36">
        <f t="shared" si="1"/>
        <v>349.31870315761483</v>
      </c>
      <c r="M5" s="18">
        <f t="shared" si="0"/>
        <v>-0.13870315761482743</v>
      </c>
      <c r="N5" s="19">
        <f t="shared" si="2"/>
        <v>1.9238565932323662E-2</v>
      </c>
    </row>
    <row r="6" spans="1:14" ht="18.600000000000001" thickBot="1" x14ac:dyDescent="0.35">
      <c r="A6" s="26" t="s">
        <v>9</v>
      </c>
      <c r="B6" s="27">
        <f t="array" ref="B6:E10">LINEST(K2:K43,H2:J43,1,1)</f>
        <v>-1.2271169044584771</v>
      </c>
      <c r="C6" s="27">
        <v>-2.7369688365656883</v>
      </c>
      <c r="D6" s="27">
        <v>-2.6656927113023414</v>
      </c>
      <c r="E6" s="27">
        <v>424.04076753768851</v>
      </c>
      <c r="G6" s="9">
        <v>5</v>
      </c>
      <c r="H6" s="9">
        <v>3.13</v>
      </c>
      <c r="I6" s="13">
        <v>23.33</v>
      </c>
      <c r="J6" s="11">
        <v>3.01</v>
      </c>
      <c r="K6" s="34">
        <v>348.44</v>
      </c>
      <c r="L6" s="36">
        <f t="shared" si="1"/>
        <v>348.15004451181466</v>
      </c>
      <c r="M6" s="18">
        <f t="shared" si="0"/>
        <v>0.28995548818534189</v>
      </c>
      <c r="N6" s="19">
        <f t="shared" si="2"/>
        <v>8.4074185128799939E-2</v>
      </c>
    </row>
    <row r="7" spans="1:14" ht="18" x14ac:dyDescent="0.3">
      <c r="B7" s="23">
        <v>1.1057095049112411</v>
      </c>
      <c r="C7" s="24">
        <v>0.96125627867848162</v>
      </c>
      <c r="D7" s="24">
        <v>0.93980539242766181</v>
      </c>
      <c r="E7" s="25">
        <v>24.726475249257035</v>
      </c>
      <c r="G7" s="9">
        <v>6</v>
      </c>
      <c r="H7" s="9">
        <v>3.5</v>
      </c>
      <c r="I7" s="13">
        <v>21.73</v>
      </c>
      <c r="J7" s="11">
        <v>3.58</v>
      </c>
      <c r="K7" s="34">
        <v>352.93</v>
      </c>
      <c r="L7" s="36">
        <f t="shared" si="1"/>
        <v>350.84343171159657</v>
      </c>
      <c r="M7" s="18">
        <f t="shared" si="0"/>
        <v>2.0865682884034413</v>
      </c>
      <c r="N7" s="19">
        <f t="shared" si="2"/>
        <v>4.353767222170867</v>
      </c>
    </row>
    <row r="8" spans="1:14" ht="18" x14ac:dyDescent="0.3">
      <c r="B8" s="18">
        <v>0.28270909734174443</v>
      </c>
      <c r="C8" s="17">
        <v>5.4972425708388304</v>
      </c>
      <c r="D8" s="17" t="e">
        <v>#N/A</v>
      </c>
      <c r="E8" s="19" t="e">
        <v>#N/A</v>
      </c>
      <c r="G8" s="9">
        <v>7</v>
      </c>
      <c r="H8" s="9">
        <v>4.6900000000000004</v>
      </c>
      <c r="I8" s="13">
        <v>25.28</v>
      </c>
      <c r="J8" s="11">
        <v>1.34</v>
      </c>
      <c r="K8" s="34">
        <v>346.11</v>
      </c>
      <c r="L8" s="36">
        <f t="shared" si="1"/>
        <v>340.7037598813256</v>
      </c>
      <c r="M8" s="18">
        <f t="shared" si="0"/>
        <v>5.4062401186744182</v>
      </c>
      <c r="N8" s="19">
        <f t="shared" si="2"/>
        <v>29.227432220764786</v>
      </c>
    </row>
    <row r="9" spans="1:14" ht="18" x14ac:dyDescent="0.3">
      <c r="B9" s="18">
        <v>4.9923704404880906</v>
      </c>
      <c r="C9" s="17">
        <v>38</v>
      </c>
      <c r="D9" s="17" t="e">
        <v>#N/A</v>
      </c>
      <c r="E9" s="19" t="e">
        <v>#N/A</v>
      </c>
      <c r="G9" s="9">
        <v>8</v>
      </c>
      <c r="H9" s="9">
        <v>4.2699999999999996</v>
      </c>
      <c r="I9" s="13">
        <v>23.93</v>
      </c>
      <c r="J9" s="11">
        <v>2.6</v>
      </c>
      <c r="K9" s="34">
        <v>349.22</v>
      </c>
      <c r="L9" s="36">
        <f t="shared" si="1"/>
        <v>343.97209144981855</v>
      </c>
      <c r="M9" s="18">
        <f t="shared" si="0"/>
        <v>5.2479085501814779</v>
      </c>
      <c r="N9" s="19">
        <f t="shared" si="2"/>
        <v>27.540544151067863</v>
      </c>
    </row>
    <row r="10" spans="1:14" ht="18.600000000000001" thickBot="1" x14ac:dyDescent="0.35">
      <c r="B10" s="20">
        <v>452.60344979290903</v>
      </c>
      <c r="C10" s="21">
        <v>1148.3476835404231</v>
      </c>
      <c r="D10" s="21" t="e">
        <v>#N/A</v>
      </c>
      <c r="E10" s="22" t="e">
        <v>#N/A</v>
      </c>
      <c r="G10" s="9">
        <v>9</v>
      </c>
      <c r="H10" s="9">
        <v>3.03</v>
      </c>
      <c r="I10" s="13">
        <v>25.11</v>
      </c>
      <c r="J10" s="11">
        <v>3.09</v>
      </c>
      <c r="K10" s="34">
        <v>338.15</v>
      </c>
      <c r="L10" s="36">
        <f t="shared" si="1"/>
        <v>343.44663990150133</v>
      </c>
      <c r="M10" s="18">
        <f t="shared" si="0"/>
        <v>-5.2966399015013508</v>
      </c>
      <c r="N10" s="19">
        <f t="shared" si="2"/>
        <v>28.054394246176241</v>
      </c>
    </row>
    <row r="11" spans="1:14" ht="18" x14ac:dyDescent="0.3">
      <c r="G11" s="9">
        <v>10</v>
      </c>
      <c r="H11" s="9">
        <v>3.98</v>
      </c>
      <c r="I11" s="13">
        <v>24.46</v>
      </c>
      <c r="J11" s="11">
        <v>1.76</v>
      </c>
      <c r="K11" s="34">
        <v>338.8</v>
      </c>
      <c r="L11" s="36">
        <f t="shared" si="1"/>
        <v>344.32532705246155</v>
      </c>
      <c r="M11" s="18">
        <f t="shared" si="0"/>
        <v>-5.5253270524615345</v>
      </c>
      <c r="N11" s="19">
        <f t="shared" si="2"/>
        <v>30.52923903666327</v>
      </c>
    </row>
    <row r="12" spans="1:14" ht="18" x14ac:dyDescent="0.3">
      <c r="G12" s="9">
        <v>11</v>
      </c>
      <c r="H12" s="9">
        <v>3.52</v>
      </c>
      <c r="I12" s="13">
        <v>22.99</v>
      </c>
      <c r="J12" s="11">
        <v>2.23</v>
      </c>
      <c r="K12" s="34">
        <v>351.71</v>
      </c>
      <c r="L12" s="36">
        <f t="shared" si="1"/>
        <v>348.99814494431672</v>
      </c>
      <c r="M12" s="18">
        <f t="shared" si="0"/>
        <v>2.7118550556832588</v>
      </c>
      <c r="N12" s="19">
        <f t="shared" si="2"/>
        <v>7.3541578430348507</v>
      </c>
    </row>
    <row r="13" spans="1:14" ht="18" x14ac:dyDescent="0.3">
      <c r="G13" s="9">
        <v>12</v>
      </c>
      <c r="H13" s="9">
        <v>5</v>
      </c>
      <c r="I13" s="13">
        <v>21.84</v>
      </c>
      <c r="J13" s="11">
        <v>3.32</v>
      </c>
      <c r="K13" s="34">
        <v>345.63</v>
      </c>
      <c r="L13" s="36">
        <f t="shared" si="1"/>
        <v>346.86287646777998</v>
      </c>
      <c r="M13" s="18">
        <f t="shared" si="0"/>
        <v>-1.2328764677799882</v>
      </c>
      <c r="N13" s="19">
        <f t="shared" si="2"/>
        <v>1.5199843848056602</v>
      </c>
    </row>
    <row r="14" spans="1:14" ht="18" x14ac:dyDescent="0.3">
      <c r="G14" s="9">
        <v>13</v>
      </c>
      <c r="H14" s="9">
        <v>4.8899999999999997</v>
      </c>
      <c r="I14" s="13">
        <v>24.57</v>
      </c>
      <c r="J14" s="11">
        <v>3.17</v>
      </c>
      <c r="K14" s="34">
        <v>328.31</v>
      </c>
      <c r="L14" s="36">
        <f t="shared" si="1"/>
        <v>339.86824527786774</v>
      </c>
      <c r="M14" s="18">
        <f t="shared" si="0"/>
        <v>-11.558245277867741</v>
      </c>
      <c r="N14" s="19">
        <f t="shared" si="2"/>
        <v>133.59303390335194</v>
      </c>
    </row>
    <row r="15" spans="1:14" ht="18" x14ac:dyDescent="0.3">
      <c r="G15" s="9">
        <v>14</v>
      </c>
      <c r="H15" s="9">
        <v>5.15</v>
      </c>
      <c r="I15" s="13">
        <v>23.58</v>
      </c>
      <c r="J15" s="11">
        <v>1.25</v>
      </c>
      <c r="K15" s="34">
        <v>346.76</v>
      </c>
      <c r="L15" s="36">
        <f t="shared" si="1"/>
        <v>344.24082877768939</v>
      </c>
      <c r="M15" s="18">
        <f t="shared" si="0"/>
        <v>2.5191712223106038</v>
      </c>
      <c r="N15" s="19">
        <f t="shared" ref="N15:N43" si="3">M15^2</f>
        <v>6.3462236473179017</v>
      </c>
    </row>
    <row r="16" spans="1:14" ht="18" x14ac:dyDescent="0.3">
      <c r="G16" s="9">
        <v>15</v>
      </c>
      <c r="H16" s="9">
        <v>2.16</v>
      </c>
      <c r="I16" s="13">
        <v>24.04</v>
      </c>
      <c r="J16" s="11">
        <v>1.39</v>
      </c>
      <c r="K16" s="34">
        <v>346.09</v>
      </c>
      <c r="L16" s="36">
        <f t="shared" si="1"/>
        <v>350.78044795303902</v>
      </c>
      <c r="M16" s="18">
        <f t="shared" si="0"/>
        <v>-4.6904479530390404</v>
      </c>
      <c r="N16" s="19">
        <f t="shared" si="3"/>
        <v>22.000302000168123</v>
      </c>
    </row>
    <row r="17" spans="7:14" ht="18" x14ac:dyDescent="0.3">
      <c r="G17" s="9">
        <v>16</v>
      </c>
      <c r="H17" s="9">
        <v>5.81</v>
      </c>
      <c r="I17" s="13">
        <v>23.75</v>
      </c>
      <c r="J17" s="11">
        <v>1.63</v>
      </c>
      <c r="K17" s="34">
        <v>339.47</v>
      </c>
      <c r="L17" s="36">
        <f t="shared" si="1"/>
        <v>341.54988246231943</v>
      </c>
      <c r="M17" s="18">
        <f t="shared" si="0"/>
        <v>-2.0798824623194037</v>
      </c>
      <c r="N17" s="19">
        <f t="shared" si="3"/>
        <v>4.3259110570638253</v>
      </c>
    </row>
    <row r="18" spans="7:14" ht="18" x14ac:dyDescent="0.3">
      <c r="G18" s="9">
        <v>17</v>
      </c>
      <c r="H18" s="9">
        <v>2.38</v>
      </c>
      <c r="I18" s="13">
        <v>23.13</v>
      </c>
      <c r="J18" s="11">
        <v>4.5199999999999996</v>
      </c>
      <c r="K18" s="34">
        <v>347.54</v>
      </c>
      <c r="L18" s="36">
        <f t="shared" si="1"/>
        <v>348.84376128687228</v>
      </c>
      <c r="M18" s="18">
        <f t="shared" si="0"/>
        <v>-1.303761286872259</v>
      </c>
      <c r="N18" s="19">
        <f t="shared" si="3"/>
        <v>1.6997934931468088</v>
      </c>
    </row>
    <row r="19" spans="7:14" ht="18" x14ac:dyDescent="0.3">
      <c r="G19" s="9">
        <v>18</v>
      </c>
      <c r="H19" s="9">
        <v>3.33</v>
      </c>
      <c r="I19" s="13">
        <v>24.2</v>
      </c>
      <c r="J19" s="11">
        <v>2.3199999999999998</v>
      </c>
      <c r="K19" s="34">
        <v>353.28</v>
      </c>
      <c r="L19" s="36">
        <f t="shared" si="1"/>
        <v>346.08245374581838</v>
      </c>
      <c r="M19" s="18">
        <f t="shared" si="0"/>
        <v>7.1975462541815887</v>
      </c>
      <c r="N19" s="19">
        <f t="shared" si="3"/>
        <v>51.804672081083417</v>
      </c>
    </row>
    <row r="20" spans="7:14" ht="18" x14ac:dyDescent="0.3">
      <c r="G20" s="9">
        <v>19</v>
      </c>
      <c r="H20" s="9">
        <v>5.09</v>
      </c>
      <c r="I20" s="13">
        <v>24.47</v>
      </c>
      <c r="J20" s="11">
        <v>3.71</v>
      </c>
      <c r="K20" s="34">
        <v>341.21</v>
      </c>
      <c r="L20" s="36">
        <f t="shared" si="1"/>
        <v>338.94616049085624</v>
      </c>
      <c r="M20" s="18">
        <f t="shared" si="0"/>
        <v>2.263839509143736</v>
      </c>
      <c r="N20" s="19">
        <f t="shared" si="3"/>
        <v>5.1249693231601512</v>
      </c>
    </row>
    <row r="21" spans="7:14" ht="18" x14ac:dyDescent="0.3">
      <c r="G21" s="9">
        <v>20</v>
      </c>
      <c r="H21" s="9">
        <v>4.5</v>
      </c>
      <c r="I21" s="13">
        <v>24.76</v>
      </c>
      <c r="J21" s="11">
        <v>2.08</v>
      </c>
      <c r="K21" s="34">
        <v>349.96</v>
      </c>
      <c r="L21" s="36">
        <f t="shared" si="1"/>
        <v>341.72539878218794</v>
      </c>
      <c r="M21" s="18">
        <f t="shared" si="0"/>
        <v>8.2346012178120418</v>
      </c>
      <c r="N21" s="19">
        <f t="shared" si="3"/>
        <v>67.808657216391566</v>
      </c>
    </row>
    <row r="22" spans="7:14" ht="18" x14ac:dyDescent="0.3">
      <c r="G22" s="9">
        <v>21</v>
      </c>
      <c r="H22" s="9">
        <v>4.1900000000000004</v>
      </c>
      <c r="I22" s="13">
        <v>25.51</v>
      </c>
      <c r="J22" s="11">
        <v>1.46</v>
      </c>
      <c r="K22" s="34">
        <v>342.54</v>
      </c>
      <c r="L22" s="36">
        <f t="shared" si="1"/>
        <v>341.25984937603158</v>
      </c>
      <c r="M22" s="18">
        <f t="shared" si="0"/>
        <v>1.2801506239684386</v>
      </c>
      <c r="N22" s="19">
        <f t="shared" si="3"/>
        <v>1.6387856200467827</v>
      </c>
    </row>
    <row r="23" spans="7:14" ht="18" x14ac:dyDescent="0.3">
      <c r="G23" s="9">
        <v>22</v>
      </c>
      <c r="H23" s="9">
        <v>4.3</v>
      </c>
      <c r="I23" s="13">
        <v>23.78</v>
      </c>
      <c r="J23" s="11">
        <v>2.68</v>
      </c>
      <c r="K23" s="34">
        <v>340.6</v>
      </c>
      <c r="L23" s="36">
        <f t="shared" si="1"/>
        <v>344.20449664160765</v>
      </c>
      <c r="M23" s="18">
        <f t="shared" si="0"/>
        <v>-3.604496641607625</v>
      </c>
      <c r="N23" s="19">
        <f t="shared" si="3"/>
        <v>12.992396039360647</v>
      </c>
    </row>
    <row r="24" spans="7:14" ht="18" x14ac:dyDescent="0.3">
      <c r="G24" s="9">
        <v>23</v>
      </c>
      <c r="H24" s="9">
        <v>4.84</v>
      </c>
      <c r="I24" s="13">
        <v>23.8</v>
      </c>
      <c r="J24" s="11">
        <v>2.93</v>
      </c>
      <c r="K24" s="34">
        <v>343.35</v>
      </c>
      <c r="L24" s="36">
        <f t="shared" si="1"/>
        <v>342.40350397465846</v>
      </c>
      <c r="M24" s="18">
        <f t="shared" si="0"/>
        <v>0.94649602534155974</v>
      </c>
      <c r="N24" s="19">
        <f t="shared" si="3"/>
        <v>0.89585472598737048</v>
      </c>
    </row>
    <row r="25" spans="7:14" ht="18" x14ac:dyDescent="0.3">
      <c r="G25" s="9">
        <v>24</v>
      </c>
      <c r="H25" s="9">
        <v>4.47</v>
      </c>
      <c r="I25" s="13">
        <v>23.19</v>
      </c>
      <c r="J25" s="11">
        <v>2.34</v>
      </c>
      <c r="K25" s="34">
        <v>351.46</v>
      </c>
      <c r="L25" s="36">
        <f t="shared" si="1"/>
        <v>345.78336024177594</v>
      </c>
      <c r="M25" s="18">
        <f t="shared" si="0"/>
        <v>5.6766397582240415</v>
      </c>
      <c r="N25" s="19">
        <f t="shared" si="3"/>
        <v>32.224238944649905</v>
      </c>
    </row>
    <row r="26" spans="7:14" ht="18" x14ac:dyDescent="0.3">
      <c r="G26" s="9">
        <v>25</v>
      </c>
      <c r="H26" s="9">
        <v>3.54</v>
      </c>
      <c r="I26" s="13">
        <v>23.05</v>
      </c>
      <c r="J26" s="11">
        <v>2.2999999999999998</v>
      </c>
      <c r="K26" s="34">
        <v>353.53</v>
      </c>
      <c r="L26" s="36">
        <f t="shared" si="1"/>
        <v>348.69471477658459</v>
      </c>
      <c r="M26" s="18">
        <f t="shared" si="0"/>
        <v>4.8352852234153829</v>
      </c>
      <c r="N26" s="19">
        <f t="shared" si="3"/>
        <v>23.37998319177915</v>
      </c>
    </row>
    <row r="27" spans="7:14" ht="18" x14ac:dyDescent="0.3">
      <c r="G27" s="9">
        <v>26</v>
      </c>
      <c r="H27" s="9">
        <v>3.64</v>
      </c>
      <c r="I27" s="13">
        <v>23.61</v>
      </c>
      <c r="J27" s="11">
        <v>2.5</v>
      </c>
      <c r="K27" s="34">
        <v>336.24</v>
      </c>
      <c r="L27" s="36">
        <f t="shared" si="1"/>
        <v>346.65001957608592</v>
      </c>
      <c r="M27" s="18">
        <f t="shared" si="0"/>
        <v>-10.410019576085915</v>
      </c>
      <c r="N27" s="19">
        <f t="shared" si="3"/>
        <v>108.36850757449197</v>
      </c>
    </row>
    <row r="28" spans="7:14" ht="18" x14ac:dyDescent="0.3">
      <c r="G28" s="9">
        <v>27</v>
      </c>
      <c r="H28" s="9">
        <v>3.42</v>
      </c>
      <c r="I28" s="13">
        <v>23.01</v>
      </c>
      <c r="J28" s="11">
        <v>4.2</v>
      </c>
      <c r="K28" s="34">
        <v>349.76</v>
      </c>
      <c r="L28" s="36">
        <f t="shared" si="1"/>
        <v>346.79255453693236</v>
      </c>
      <c r="M28" s="18">
        <f t="shared" si="0"/>
        <v>2.9674454630676337</v>
      </c>
      <c r="N28" s="19">
        <f t="shared" si="3"/>
        <v>8.8057325762806826</v>
      </c>
    </row>
    <row r="29" spans="7:14" ht="18" x14ac:dyDescent="0.3">
      <c r="G29" s="9">
        <v>28</v>
      </c>
      <c r="H29" s="9">
        <v>5.54</v>
      </c>
      <c r="I29" s="13">
        <v>23.96</v>
      </c>
      <c r="J29" s="11">
        <v>2.31</v>
      </c>
      <c r="K29" s="34">
        <v>332.6</v>
      </c>
      <c r="L29" s="36">
        <f t="shared" si="1"/>
        <v>340.86041654366056</v>
      </c>
      <c r="M29" s="18">
        <f t="shared" si="0"/>
        <v>-8.2604165436605399</v>
      </c>
      <c r="N29" s="19">
        <f t="shared" si="3"/>
        <v>68.234481474780736</v>
      </c>
    </row>
    <row r="30" spans="7:14" ht="18" x14ac:dyDescent="0.3">
      <c r="G30" s="9">
        <v>29</v>
      </c>
      <c r="H30" s="9">
        <v>4.58</v>
      </c>
      <c r="I30" s="13">
        <v>25.41</v>
      </c>
      <c r="J30" s="11">
        <v>2.15</v>
      </c>
      <c r="K30" s="34">
        <v>342.55</v>
      </c>
      <c r="L30" s="36">
        <f t="shared" si="1"/>
        <v>339.64721543820394</v>
      </c>
      <c r="M30" s="18">
        <f t="shared" si="0"/>
        <v>2.9027845617960679</v>
      </c>
      <c r="N30" s="19">
        <f t="shared" si="3"/>
        <v>8.4261582122015906</v>
      </c>
    </row>
    <row r="31" spans="7:14" ht="18" x14ac:dyDescent="0.3">
      <c r="G31" s="9">
        <v>30</v>
      </c>
      <c r="H31" s="9">
        <v>2.93</v>
      </c>
      <c r="I31" s="13">
        <v>25.23</v>
      </c>
      <c r="J31" s="11">
        <v>2.5299999999999998</v>
      </c>
      <c r="K31" s="34">
        <v>339.24</v>
      </c>
      <c r="L31" s="36">
        <f t="shared" si="1"/>
        <v>344.07195837874042</v>
      </c>
      <c r="M31" s="18">
        <f t="shared" si="0"/>
        <v>-4.8319583787404099</v>
      </c>
      <c r="N31" s="19">
        <f t="shared" si="3"/>
        <v>23.347821773879652</v>
      </c>
    </row>
    <row r="32" spans="7:14" ht="18" x14ac:dyDescent="0.3">
      <c r="G32" s="9">
        <v>31</v>
      </c>
      <c r="H32" s="9">
        <v>6.2</v>
      </c>
      <c r="I32" s="13">
        <v>24.5</v>
      </c>
      <c r="J32" s="11">
        <v>2.13</v>
      </c>
      <c r="K32" s="34">
        <v>332.21</v>
      </c>
      <c r="L32" s="36">
        <f t="shared" si="1"/>
        <v>337.84397722525807</v>
      </c>
      <c r="M32" s="18">
        <f t="shared" si="0"/>
        <v>-5.6339772252580929</v>
      </c>
      <c r="N32" s="19">
        <f t="shared" si="3"/>
        <v>31.741699374726878</v>
      </c>
    </row>
    <row r="33" spans="7:14" ht="18" x14ac:dyDescent="0.3">
      <c r="G33" s="9">
        <v>32</v>
      </c>
      <c r="H33" s="9">
        <v>4.33</v>
      </c>
      <c r="I33" s="13">
        <v>24.6</v>
      </c>
      <c r="J33" s="11">
        <v>1.44</v>
      </c>
      <c r="K33" s="34">
        <v>339.64</v>
      </c>
      <c r="L33" s="36">
        <f t="shared" si="1"/>
        <v>343.40183637581322</v>
      </c>
      <c r="M33" s="18">
        <f t="shared" si="0"/>
        <v>-3.7618363758132318</v>
      </c>
      <c r="N33" s="19">
        <f t="shared" si="3"/>
        <v>14.15141291839163</v>
      </c>
    </row>
    <row r="34" spans="7:14" ht="18" x14ac:dyDescent="0.3">
      <c r="G34" s="9">
        <v>33</v>
      </c>
      <c r="H34" s="9">
        <v>3.58</v>
      </c>
      <c r="I34" s="13">
        <v>24.04</v>
      </c>
      <c r="J34" s="11">
        <v>1.87</v>
      </c>
      <c r="K34" s="34">
        <v>341.23</v>
      </c>
      <c r="L34" s="36">
        <f t="shared" si="1"/>
        <v>346.40614818884961</v>
      </c>
      <c r="M34" s="18">
        <f t="shared" si="0"/>
        <v>-5.176148188849595</v>
      </c>
      <c r="N34" s="19">
        <f t="shared" si="3"/>
        <v>26.792510072930941</v>
      </c>
    </row>
    <row r="35" spans="7:14" ht="18" x14ac:dyDescent="0.3">
      <c r="G35" s="9">
        <v>34</v>
      </c>
      <c r="H35" s="9">
        <v>4.68</v>
      </c>
      <c r="I35" s="13">
        <v>22.95</v>
      </c>
      <c r="J35" s="11">
        <v>2.2799999999999998</v>
      </c>
      <c r="K35" s="34">
        <v>349.13</v>
      </c>
      <c r="L35" s="36">
        <f t="shared" si="1"/>
        <v>345.95406430744561</v>
      </c>
      <c r="M35" s="18">
        <f t="shared" si="0"/>
        <v>3.1759356925543898</v>
      </c>
      <c r="N35" s="19">
        <f t="shared" si="3"/>
        <v>10.086567523240932</v>
      </c>
    </row>
    <row r="36" spans="7:14" ht="18" x14ac:dyDescent="0.3">
      <c r="G36" s="9">
        <v>35</v>
      </c>
      <c r="H36" s="9">
        <v>4.26</v>
      </c>
      <c r="I36" s="13">
        <v>23.24</v>
      </c>
      <c r="J36" s="11">
        <v>4.22</v>
      </c>
      <c r="K36" s="34">
        <v>336.21</v>
      </c>
      <c r="L36" s="36">
        <f t="shared" si="1"/>
        <v>343.89932748893921</v>
      </c>
      <c r="M36" s="18">
        <f t="shared" si="0"/>
        <v>-7.6893274889392274</v>
      </c>
      <c r="N36" s="19">
        <f t="shared" si="3"/>
        <v>59.125757232156445</v>
      </c>
    </row>
    <row r="37" spans="7:14" ht="18" x14ac:dyDescent="0.3">
      <c r="G37" s="9">
        <v>36</v>
      </c>
      <c r="H37" s="9">
        <v>4.6900000000000004</v>
      </c>
      <c r="I37" s="13">
        <v>23.27</v>
      </c>
      <c r="J37" s="11">
        <v>3.7</v>
      </c>
      <c r="K37" s="34">
        <v>346</v>
      </c>
      <c r="L37" s="36">
        <f t="shared" si="1"/>
        <v>343.30907134830062</v>
      </c>
      <c r="M37" s="18">
        <f t="shared" si="0"/>
        <v>2.6909286516993802</v>
      </c>
      <c r="N37" s="19">
        <f t="shared" si="3"/>
        <v>7.2410970085366442</v>
      </c>
    </row>
    <row r="38" spans="7:14" ht="18" x14ac:dyDescent="0.3">
      <c r="G38" s="9">
        <v>37</v>
      </c>
      <c r="H38" s="9">
        <v>3.03</v>
      </c>
      <c r="I38" s="13">
        <v>23.97</v>
      </c>
      <c r="J38" s="11">
        <v>3.09</v>
      </c>
      <c r="K38" s="34">
        <v>351.39</v>
      </c>
      <c r="L38" s="36">
        <f t="shared" si="1"/>
        <v>346.56678437518616</v>
      </c>
      <c r="M38" s="18">
        <f t="shared" si="0"/>
        <v>4.8232156248138267</v>
      </c>
      <c r="N38" s="19">
        <f t="shared" si="3"/>
        <v>23.263408963448232</v>
      </c>
    </row>
    <row r="39" spans="7:14" ht="18" x14ac:dyDescent="0.3">
      <c r="G39" s="9">
        <v>38</v>
      </c>
      <c r="H39" s="9">
        <v>3.03</v>
      </c>
      <c r="I39" s="13">
        <v>23</v>
      </c>
      <c r="J39" s="11">
        <v>2.2200000000000002</v>
      </c>
      <c r="K39" s="34">
        <v>349.32</v>
      </c>
      <c r="L39" s="36">
        <f t="shared" si="1"/>
        <v>350.28923585353374</v>
      </c>
      <c r="M39" s="18">
        <f t="shared" si="0"/>
        <v>-0.96923585353374619</v>
      </c>
      <c r="N39" s="19">
        <f t="shared" si="3"/>
        <v>0.93941813977528954</v>
      </c>
    </row>
    <row r="40" spans="7:14" ht="18" x14ac:dyDescent="0.3">
      <c r="G40" s="9">
        <v>39</v>
      </c>
      <c r="H40" s="9">
        <v>4.26</v>
      </c>
      <c r="I40" s="13">
        <v>23.73</v>
      </c>
      <c r="J40" s="11">
        <v>1.76</v>
      </c>
      <c r="K40" s="34">
        <v>345.76</v>
      </c>
      <c r="L40" s="36">
        <f t="shared" si="1"/>
        <v>345.57692034398985</v>
      </c>
      <c r="M40" s="18">
        <f t="shared" si="0"/>
        <v>0.1830796560101362</v>
      </c>
      <c r="N40" s="19">
        <f t="shared" si="3"/>
        <v>3.35181604447898E-2</v>
      </c>
    </row>
    <row r="41" spans="7:14" ht="18" x14ac:dyDescent="0.3">
      <c r="G41" s="9">
        <v>40</v>
      </c>
      <c r="H41" s="9">
        <v>2.72</v>
      </c>
      <c r="I41" s="13">
        <v>23.94</v>
      </c>
      <c r="J41" s="11">
        <v>2.14</v>
      </c>
      <c r="K41" s="34">
        <v>339.84</v>
      </c>
      <c r="L41" s="36">
        <f t="shared" si="1"/>
        <v>348.64101924002239</v>
      </c>
      <c r="M41" s="18">
        <f t="shared" si="0"/>
        <v>-8.8010192400224128</v>
      </c>
      <c r="N41" s="19">
        <f t="shared" si="3"/>
        <v>77.457939663244687</v>
      </c>
    </row>
    <row r="42" spans="7:14" ht="18" x14ac:dyDescent="0.3">
      <c r="G42" s="9">
        <v>41</v>
      </c>
      <c r="H42" s="9">
        <v>3.27</v>
      </c>
      <c r="I42" s="13">
        <v>25.03</v>
      </c>
      <c r="J42" s="11">
        <v>2.3199999999999998</v>
      </c>
      <c r="K42" s="34">
        <v>349.67</v>
      </c>
      <c r="L42" s="36">
        <f t="shared" si="1"/>
        <v>343.97071117414697</v>
      </c>
      <c r="M42" s="18">
        <f t="shared" si="0"/>
        <v>5.6992888258530456</v>
      </c>
      <c r="N42" s="19">
        <f t="shared" si="3"/>
        <v>32.481893120493389</v>
      </c>
    </row>
    <row r="43" spans="7:14" ht="18.600000000000001" thickBot="1" x14ac:dyDescent="0.35">
      <c r="G43" s="44">
        <v>42</v>
      </c>
      <c r="H43" s="10">
        <v>2.83</v>
      </c>
      <c r="I43" s="14">
        <v>23.87</v>
      </c>
      <c r="J43" s="12">
        <v>2.7</v>
      </c>
      <c r="K43" s="35">
        <v>346.62</v>
      </c>
      <c r="L43" s="36">
        <f t="shared" si="1"/>
        <v>347.85219539384195</v>
      </c>
      <c r="M43" s="20">
        <f t="shared" si="0"/>
        <v>-1.2321953938419483</v>
      </c>
      <c r="N43" s="22">
        <f t="shared" si="3"/>
        <v>1.5183054886053142</v>
      </c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5"/>
  <sheetViews>
    <sheetView tabSelected="1" topLeftCell="B4" workbookViewId="0">
      <selection activeCell="H19" sqref="H19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8" t="s">
        <v>1</v>
      </c>
      <c r="M1" s="29" t="s">
        <v>2</v>
      </c>
      <c r="N1" s="30" t="s">
        <v>3</v>
      </c>
      <c r="O1" s="33" t="s">
        <v>4</v>
      </c>
      <c r="P1" s="38" t="s">
        <v>13</v>
      </c>
      <c r="Q1" s="40" t="s">
        <v>15</v>
      </c>
      <c r="R1" s="43" t="s">
        <v>21</v>
      </c>
      <c r="S1" s="37" t="s">
        <v>26</v>
      </c>
      <c r="T1" s="41" t="s">
        <v>22</v>
      </c>
      <c r="U1" s="42" t="s">
        <v>23</v>
      </c>
      <c r="V1" s="40" t="s">
        <v>18</v>
      </c>
    </row>
    <row r="2" spans="2:22" ht="18" x14ac:dyDescent="0.3">
      <c r="B2" t="s">
        <v>16</v>
      </c>
      <c r="C2">
        <v>3</v>
      </c>
      <c r="K2" s="9">
        <v>1</v>
      </c>
      <c r="L2" s="9">
        <v>4.04</v>
      </c>
      <c r="M2" s="13">
        <v>24.05</v>
      </c>
      <c r="N2" s="11">
        <v>3.76</v>
      </c>
      <c r="O2" s="34">
        <v>351.1</v>
      </c>
      <c r="P2" s="36">
        <f>$E$6+$D$6*L2+$C$6*M2+$B$6*N2</f>
        <v>342.83330890385838</v>
      </c>
      <c r="Q2" s="19">
        <f>(O2-P2)^2</f>
        <v>68.3381816790275</v>
      </c>
      <c r="R2" s="36">
        <f>($O$45-P2)^2</f>
        <v>3.8941408600355198</v>
      </c>
      <c r="S2">
        <f>($O$45-O2)^2</f>
        <v>39.606044444445381</v>
      </c>
      <c r="T2" s="18">
        <f>($L$45-L2)^2</f>
        <v>8.1632653061163006E-6</v>
      </c>
      <c r="U2" s="17">
        <f>($M$45-M2)^2</f>
        <v>2.6677777777777995E-2</v>
      </c>
      <c r="V2" s="19">
        <f>($N$45-N2)^2</f>
        <v>1.5317009070294767</v>
      </c>
    </row>
    <row r="3" spans="2:22" ht="18" x14ac:dyDescent="0.3">
      <c r="B3" t="s">
        <v>17</v>
      </c>
      <c r="C3">
        <v>42</v>
      </c>
      <c r="K3" s="9">
        <v>2</v>
      </c>
      <c r="L3" s="9">
        <v>4.3600000000000003</v>
      </c>
      <c r="M3" s="13">
        <v>24.06</v>
      </c>
      <c r="N3" s="11">
        <v>2.41</v>
      </c>
      <c r="O3" s="34">
        <v>351.36</v>
      </c>
      <c r="P3" s="36">
        <f t="shared" ref="P3:P43" si="0">$E$6+$D$6*L3+$C$6*M3+$B$6*N3</f>
        <v>343.60952536889488</v>
      </c>
      <c r="Q3" s="19">
        <f t="shared" ref="Q3:Q43" si="1">(O3-P3)^2</f>
        <v>60.069857007404273</v>
      </c>
      <c r="R3" s="36">
        <f t="shared" ref="R3:R43" si="2">($O$45-P3)^2</f>
        <v>1.4331472868305972</v>
      </c>
      <c r="S3">
        <f t="shared" ref="S3:S43" si="3">($O$45-O3)^2</f>
        <v>42.94617777777863</v>
      </c>
      <c r="T3" s="18">
        <f t="shared" ref="T3:T43" si="4">($L$45-L3)^2</f>
        <v>0.10423673469387704</v>
      </c>
      <c r="U3" s="17">
        <f t="shared" ref="U3:U43" si="5">($M$45-M3)^2</f>
        <v>3.0044444444443985E-2</v>
      </c>
      <c r="V3" s="19">
        <f t="shared" ref="V3:V43" si="6">($N$45-N3)^2</f>
        <v>1.2629478458049957E-2</v>
      </c>
    </row>
    <row r="4" spans="2:22" ht="18.600000000000001" thickBot="1" x14ac:dyDescent="0.35">
      <c r="K4" s="9">
        <v>3</v>
      </c>
      <c r="L4" s="9">
        <v>3.43</v>
      </c>
      <c r="M4" s="13">
        <v>25.5</v>
      </c>
      <c r="N4" s="11">
        <v>1.96</v>
      </c>
      <c r="O4" s="34">
        <v>347.74</v>
      </c>
      <c r="P4" s="36">
        <f t="shared" si="0"/>
        <v>342.69958707275777</v>
      </c>
      <c r="Q4" s="19">
        <f t="shared" si="1"/>
        <v>25.405762477110724</v>
      </c>
      <c r="R4" s="36">
        <f t="shared" si="2"/>
        <v>4.4397844150670833</v>
      </c>
      <c r="S4">
        <f t="shared" si="3"/>
        <v>8.6044444444448001</v>
      </c>
      <c r="T4" s="18">
        <f t="shared" si="4"/>
        <v>0.36862244897959301</v>
      </c>
      <c r="U4" s="17">
        <f t="shared" si="5"/>
        <v>2.6028444444444441</v>
      </c>
      <c r="V4" s="19">
        <f t="shared" si="6"/>
        <v>0.31627233560090756</v>
      </c>
    </row>
    <row r="5" spans="2:22" ht="18.600000000000001" thickBot="1" x14ac:dyDescent="0.35">
      <c r="B5" s="15" t="s">
        <v>8</v>
      </c>
      <c r="C5" s="15" t="s">
        <v>7</v>
      </c>
      <c r="D5" s="27" t="s">
        <v>6</v>
      </c>
      <c r="E5" s="15" t="s">
        <v>5</v>
      </c>
      <c r="K5" s="9">
        <v>4</v>
      </c>
      <c r="L5" s="9">
        <v>4.97</v>
      </c>
      <c r="M5" s="13">
        <v>21.77</v>
      </c>
      <c r="N5" s="11">
        <v>1.54</v>
      </c>
      <c r="O5" s="34">
        <v>349.18</v>
      </c>
      <c r="P5" s="36">
        <f t="shared" si="0"/>
        <v>349.31870315761483</v>
      </c>
      <c r="Q5" s="19">
        <f t="shared" si="1"/>
        <v>1.9238565932323662E-2</v>
      </c>
      <c r="R5" s="36">
        <f t="shared" si="2"/>
        <v>20.35847329564832</v>
      </c>
      <c r="S5">
        <f t="shared" si="3"/>
        <v>19.126044444444954</v>
      </c>
      <c r="T5" s="18">
        <f t="shared" si="4"/>
        <v>0.87022244897958934</v>
      </c>
      <c r="U5" s="17">
        <f t="shared" si="5"/>
        <v>4.48027777777778</v>
      </c>
      <c r="V5" s="19">
        <f t="shared" si="6"/>
        <v>0.96507233560090788</v>
      </c>
    </row>
    <row r="6" spans="2:22" ht="18.600000000000001" thickBot="1" x14ac:dyDescent="0.35">
      <c r="B6" s="27">
        <f t="array" ref="B6:E6">LINEST(O2:O43,L2:N43,1,1)</f>
        <v>-1.2271169044584771</v>
      </c>
      <c r="C6" s="27">
        <v>-2.7369688365656883</v>
      </c>
      <c r="D6" s="16">
        <v>-2.6656927113023414</v>
      </c>
      <c r="E6" s="27">
        <v>424.04076753768851</v>
      </c>
      <c r="K6" s="9">
        <v>5</v>
      </c>
      <c r="L6" s="9">
        <v>3.13</v>
      </c>
      <c r="M6" s="13">
        <v>23.33</v>
      </c>
      <c r="N6" s="11">
        <v>3.01</v>
      </c>
      <c r="O6" s="34">
        <v>348.44</v>
      </c>
      <c r="P6" s="36">
        <f t="shared" si="0"/>
        <v>348.15004451181466</v>
      </c>
      <c r="Q6" s="19">
        <f t="shared" si="1"/>
        <v>8.4074185128799939E-2</v>
      </c>
      <c r="R6" s="36">
        <f t="shared" si="2"/>
        <v>11.178175415426756</v>
      </c>
      <c r="S6">
        <f t="shared" si="3"/>
        <v>13.201111111111469</v>
      </c>
      <c r="T6" s="18">
        <f t="shared" si="4"/>
        <v>0.82290816326530836</v>
      </c>
      <c r="U6" s="17">
        <f t="shared" si="5"/>
        <v>0.30987777777777975</v>
      </c>
      <c r="V6" s="19">
        <f t="shared" si="6"/>
        <v>0.23777233560090638</v>
      </c>
    </row>
    <row r="7" spans="2:22" ht="18" x14ac:dyDescent="0.3">
      <c r="K7" s="9">
        <v>6</v>
      </c>
      <c r="L7" s="9">
        <v>3.5</v>
      </c>
      <c r="M7" s="13">
        <v>21.73</v>
      </c>
      <c r="N7" s="11">
        <v>3.58</v>
      </c>
      <c r="O7" s="34">
        <v>352.93</v>
      </c>
      <c r="P7" s="36">
        <f t="shared" si="0"/>
        <v>350.84343171159657</v>
      </c>
      <c r="Q7" s="19">
        <f t="shared" si="1"/>
        <v>4.353767222170867</v>
      </c>
      <c r="R7" s="36">
        <f t="shared" si="2"/>
        <v>36.442532207688103</v>
      </c>
      <c r="S7">
        <f t="shared" si="3"/>
        <v>65.988544444445395</v>
      </c>
      <c r="T7" s="18">
        <f t="shared" si="4"/>
        <v>0.288522448979593</v>
      </c>
      <c r="U7" s="17">
        <f t="shared" si="5"/>
        <v>4.6512111111111096</v>
      </c>
      <c r="V7" s="19">
        <f t="shared" si="6"/>
        <v>1.1185580498866206</v>
      </c>
    </row>
    <row r="8" spans="2:22" ht="18" x14ac:dyDescent="0.3">
      <c r="K8" s="9">
        <v>7</v>
      </c>
      <c r="L8" s="9">
        <v>4.6900000000000004</v>
      </c>
      <c r="M8" s="13">
        <v>25.28</v>
      </c>
      <c r="N8" s="11">
        <v>1.34</v>
      </c>
      <c r="O8" s="34">
        <v>346.11</v>
      </c>
      <c r="P8" s="36">
        <f t="shared" si="0"/>
        <v>340.7037598813256</v>
      </c>
      <c r="Q8" s="19">
        <f t="shared" si="1"/>
        <v>29.227432220764786</v>
      </c>
      <c r="R8" s="36">
        <f t="shared" si="2"/>
        <v>16.833844089197381</v>
      </c>
      <c r="S8">
        <f t="shared" si="3"/>
        <v>1.6986777777779476</v>
      </c>
      <c r="T8" s="18">
        <f t="shared" si="4"/>
        <v>0.42622244897959088</v>
      </c>
      <c r="U8" s="17">
        <f t="shared" si="5"/>
        <v>1.9413777777777808</v>
      </c>
      <c r="V8" s="19">
        <f t="shared" si="6"/>
        <v>1.3980247165532889</v>
      </c>
    </row>
    <row r="9" spans="2:22" ht="18" x14ac:dyDescent="0.3">
      <c r="B9" t="s">
        <v>24</v>
      </c>
      <c r="C9">
        <f>SQRT(Q44/(C3-1))</f>
        <v>5.2923038543106928</v>
      </c>
      <c r="K9" s="9">
        <v>8</v>
      </c>
      <c r="L9" s="9">
        <v>4.2699999999999996</v>
      </c>
      <c r="M9" s="13">
        <v>23.93</v>
      </c>
      <c r="N9" s="11">
        <v>2.6</v>
      </c>
      <c r="O9" s="34">
        <v>349.22</v>
      </c>
      <c r="P9" s="36">
        <f t="shared" si="0"/>
        <v>343.97209144981855</v>
      </c>
      <c r="Q9" s="19">
        <f t="shared" si="1"/>
        <v>27.540544151067863</v>
      </c>
      <c r="R9" s="36">
        <f t="shared" si="2"/>
        <v>0.69651579257699603</v>
      </c>
      <c r="S9">
        <f t="shared" si="3"/>
        <v>19.477511111111806</v>
      </c>
      <c r="T9" s="18">
        <f t="shared" si="4"/>
        <v>5.4222448979591123E-2</v>
      </c>
      <c r="U9" s="17">
        <f t="shared" si="5"/>
        <v>1.8777777777777491E-3</v>
      </c>
      <c r="V9" s="19">
        <f t="shared" si="6"/>
        <v>6.0247165532879253E-3</v>
      </c>
    </row>
    <row r="10" spans="2:22" ht="18" x14ac:dyDescent="0.3">
      <c r="B10" t="s">
        <v>25</v>
      </c>
      <c r="C10">
        <f>C9*100/O45</f>
        <v>1.5348612326648829</v>
      </c>
      <c r="K10" s="9">
        <v>9</v>
      </c>
      <c r="L10" s="9">
        <v>3.03</v>
      </c>
      <c r="M10" s="13">
        <v>25.11</v>
      </c>
      <c r="N10" s="11">
        <v>3.09</v>
      </c>
      <c r="O10" s="34">
        <v>338.15</v>
      </c>
      <c r="P10" s="36">
        <f t="shared" si="0"/>
        <v>343.44663990150133</v>
      </c>
      <c r="Q10" s="19">
        <f t="shared" si="1"/>
        <v>28.054394246176241</v>
      </c>
      <c r="R10" s="36">
        <f t="shared" si="2"/>
        <v>1.849672801965955</v>
      </c>
      <c r="S10">
        <f t="shared" si="3"/>
        <v>44.31121111111073</v>
      </c>
      <c r="T10" s="18">
        <f t="shared" si="4"/>
        <v>1.0143367346938801</v>
      </c>
      <c r="U10" s="17">
        <f t="shared" si="5"/>
        <v>1.4965444444444429</v>
      </c>
      <c r="V10" s="19">
        <f t="shared" si="6"/>
        <v>0.322191383219954</v>
      </c>
    </row>
    <row r="11" spans="2:22" ht="18" x14ac:dyDescent="0.3">
      <c r="B11" t="s">
        <v>27</v>
      </c>
      <c r="C11">
        <f>SQRT(R44/S44)</f>
        <v>0.53170395648494495</v>
      </c>
      <c r="K11" s="9">
        <v>10</v>
      </c>
      <c r="L11" s="9">
        <v>3.98</v>
      </c>
      <c r="M11" s="13">
        <v>24.46</v>
      </c>
      <c r="N11" s="11">
        <v>1.76</v>
      </c>
      <c r="O11" s="34">
        <v>338.8</v>
      </c>
      <c r="P11" s="36">
        <f t="shared" si="0"/>
        <v>344.32532705246155</v>
      </c>
      <c r="Q11" s="19">
        <f t="shared" si="1"/>
        <v>30.52923903666327</v>
      </c>
      <c r="R11" s="36">
        <f t="shared" si="2"/>
        <v>0.23168782420308487</v>
      </c>
      <c r="S11">
        <f t="shared" si="3"/>
        <v>36.080044444443686</v>
      </c>
      <c r="T11" s="18">
        <f t="shared" si="4"/>
        <v>3.2653061224491085E-3</v>
      </c>
      <c r="U11" s="17">
        <f t="shared" si="5"/>
        <v>0.32871111111111201</v>
      </c>
      <c r="V11" s="19">
        <f t="shared" si="6"/>
        <v>0.58122471655328867</v>
      </c>
    </row>
    <row r="12" spans="2:22" ht="18" x14ac:dyDescent="0.3">
      <c r="K12" s="9">
        <v>11</v>
      </c>
      <c r="L12" s="9">
        <v>3.52</v>
      </c>
      <c r="M12" s="13">
        <v>22.99</v>
      </c>
      <c r="N12" s="11">
        <v>2.23</v>
      </c>
      <c r="O12" s="34">
        <v>351.71</v>
      </c>
      <c r="P12" s="36">
        <f t="shared" si="0"/>
        <v>348.99814494431672</v>
      </c>
      <c r="Q12" s="19">
        <f t="shared" si="1"/>
        <v>7.3541578430348507</v>
      </c>
      <c r="R12" s="36">
        <f t="shared" si="2"/>
        <v>17.568490152012696</v>
      </c>
      <c r="S12">
        <f t="shared" si="3"/>
        <v>47.656011111111539</v>
      </c>
      <c r="T12" s="18">
        <f t="shared" si="4"/>
        <v>0.26743673469387869</v>
      </c>
      <c r="U12" s="17">
        <f t="shared" si="5"/>
        <v>0.80401111111111401</v>
      </c>
      <c r="V12" s="19">
        <f t="shared" si="6"/>
        <v>8.5486621315193023E-2</v>
      </c>
    </row>
    <row r="13" spans="2:22" ht="18" x14ac:dyDescent="0.3">
      <c r="B13" t="s">
        <v>28</v>
      </c>
      <c r="C13">
        <f>FINV(0.01,C2,C3-C2-1)</f>
        <v>4.3429876347399627</v>
      </c>
      <c r="K13" s="9">
        <v>12</v>
      </c>
      <c r="L13" s="9">
        <v>5</v>
      </c>
      <c r="M13" s="13">
        <v>21.84</v>
      </c>
      <c r="N13" s="11">
        <v>3.32</v>
      </c>
      <c r="O13" s="34">
        <v>345.63</v>
      </c>
      <c r="P13" s="36">
        <f t="shared" si="0"/>
        <v>346.86287646777998</v>
      </c>
      <c r="Q13" s="19">
        <f t="shared" si="1"/>
        <v>1.5199843848056602</v>
      </c>
      <c r="R13" s="36">
        <f t="shared" si="2"/>
        <v>4.227998746194678</v>
      </c>
      <c r="S13">
        <f t="shared" si="3"/>
        <v>0.67787777777785518</v>
      </c>
      <c r="T13" s="18">
        <f t="shared" si="4"/>
        <v>0.92709387755101824</v>
      </c>
      <c r="U13" s="17">
        <f t="shared" si="5"/>
        <v>4.1888444444444453</v>
      </c>
      <c r="V13" s="19">
        <f t="shared" si="6"/>
        <v>0.63619614512471556</v>
      </c>
    </row>
    <row r="14" spans="2:22" ht="18" x14ac:dyDescent="0.3">
      <c r="B14" t="s">
        <v>29</v>
      </c>
      <c r="C14">
        <f>(R44/C2)*(C3-C2-1)/Q44</f>
        <v>4.9923704404880835</v>
      </c>
      <c r="K14" s="9">
        <v>13</v>
      </c>
      <c r="L14" s="9">
        <v>4.8899999999999997</v>
      </c>
      <c r="M14" s="13">
        <v>24.57</v>
      </c>
      <c r="N14" s="11">
        <v>3.17</v>
      </c>
      <c r="O14" s="34">
        <v>328.31</v>
      </c>
      <c r="P14" s="36">
        <f t="shared" si="0"/>
        <v>339.86824527786774</v>
      </c>
      <c r="Q14" s="19">
        <f t="shared" si="1"/>
        <v>133.59303390335194</v>
      </c>
      <c r="R14" s="36">
        <f t="shared" si="2"/>
        <v>24.388005813346183</v>
      </c>
      <c r="S14">
        <f t="shared" si="3"/>
        <v>272.14001111110935</v>
      </c>
      <c r="T14" s="18">
        <f t="shared" si="4"/>
        <v>0.72736530612244654</v>
      </c>
      <c r="U14" s="17">
        <f t="shared" si="5"/>
        <v>0.46694444444444477</v>
      </c>
      <c r="V14" s="19">
        <f t="shared" si="6"/>
        <v>0.41941043083900159</v>
      </c>
    </row>
    <row r="15" spans="2:22" ht="18.600000000000001" thickBot="1" x14ac:dyDescent="0.35">
      <c r="K15" s="9">
        <v>14</v>
      </c>
      <c r="L15" s="9">
        <v>5.15</v>
      </c>
      <c r="M15" s="13">
        <v>23.58</v>
      </c>
      <c r="N15" s="11">
        <v>1.25</v>
      </c>
      <c r="O15" s="34">
        <v>346.76</v>
      </c>
      <c r="P15" s="36">
        <f t="shared" si="0"/>
        <v>344.24082877768939</v>
      </c>
      <c r="Q15" s="19">
        <f t="shared" si="1"/>
        <v>6.3462236473179017</v>
      </c>
      <c r="R15" s="36">
        <f t="shared" si="2"/>
        <v>0.32017251660220575</v>
      </c>
      <c r="S15">
        <f t="shared" si="3"/>
        <v>3.8155111111112769</v>
      </c>
      <c r="T15" s="18">
        <f t="shared" si="4"/>
        <v>1.2384510204081616</v>
      </c>
      <c r="U15" s="17">
        <f t="shared" si="5"/>
        <v>9.4044444444445513E-2</v>
      </c>
      <c r="V15" s="19">
        <f t="shared" si="6"/>
        <v>1.6189532879818607</v>
      </c>
    </row>
    <row r="16" spans="2:22" ht="22.8" x14ac:dyDescent="0.4">
      <c r="B16" s="49"/>
      <c r="C16" s="52" t="s">
        <v>30</v>
      </c>
      <c r="D16" s="52" t="s">
        <v>31</v>
      </c>
      <c r="E16" s="51"/>
      <c r="K16" s="9">
        <v>15</v>
      </c>
      <c r="L16" s="9">
        <v>2.16</v>
      </c>
      <c r="M16" s="13">
        <v>24.04</v>
      </c>
      <c r="N16" s="11">
        <v>1.39</v>
      </c>
      <c r="O16" s="34">
        <v>346.09</v>
      </c>
      <c r="P16" s="36">
        <f t="shared" si="0"/>
        <v>350.78044795303902</v>
      </c>
      <c r="Q16" s="19">
        <f t="shared" si="1"/>
        <v>22.000302000168123</v>
      </c>
      <c r="R16" s="36">
        <f t="shared" si="2"/>
        <v>35.686062857413091</v>
      </c>
      <c r="S16">
        <f t="shared" si="3"/>
        <v>1.6469444444445125</v>
      </c>
      <c r="T16" s="18">
        <f t="shared" si="4"/>
        <v>3.5236653061224525</v>
      </c>
      <c r="U16" s="17">
        <f t="shared" si="5"/>
        <v>2.3511111111110834E-2</v>
      </c>
      <c r="V16" s="19">
        <f t="shared" si="6"/>
        <v>1.282286621315194</v>
      </c>
    </row>
    <row r="17" spans="2:22" ht="18" x14ac:dyDescent="0.3">
      <c r="B17" t="s">
        <v>32</v>
      </c>
      <c r="C17">
        <f>SQRT(Q44/C3)</f>
        <v>5.2289206833597364</v>
      </c>
      <c r="D17">
        <f>E6*SQRT(C3-C2-1)/C17</f>
        <v>499.90485676280917</v>
      </c>
      <c r="E17" t="s">
        <v>36</v>
      </c>
      <c r="K17" s="9">
        <v>16</v>
      </c>
      <c r="L17" s="9">
        <v>5.81</v>
      </c>
      <c r="M17" s="13">
        <v>23.75</v>
      </c>
      <c r="N17" s="11">
        <v>1.63</v>
      </c>
      <c r="O17" s="34">
        <v>339.47</v>
      </c>
      <c r="P17" s="36">
        <f t="shared" si="0"/>
        <v>341.54988246231943</v>
      </c>
      <c r="Q17" s="19">
        <f t="shared" si="1"/>
        <v>4.3259110570638253</v>
      </c>
      <c r="R17" s="36">
        <f t="shared" si="2"/>
        <v>10.606643353685321</v>
      </c>
      <c r="S17">
        <f t="shared" si="3"/>
        <v>28.480011111110269</v>
      </c>
      <c r="T17" s="18">
        <f t="shared" si="4"/>
        <v>3.1430224489795866</v>
      </c>
      <c r="U17" s="17">
        <f t="shared" si="5"/>
        <v>1.867777777777779E-2</v>
      </c>
      <c r="V17" s="19">
        <f t="shared" si="6"/>
        <v>0.79634376417233665</v>
      </c>
    </row>
    <row r="18" spans="2:22" ht="18" x14ac:dyDescent="0.3">
      <c r="B18" t="s">
        <v>33</v>
      </c>
      <c r="C18">
        <f>SQRT(T44/C3)</f>
        <v>0.92012495454301702</v>
      </c>
      <c r="D18">
        <f>ABS(D6*SQRT(C3-C2-1)*C18/C17)</f>
        <v>2.8915894927081109</v>
      </c>
      <c r="E18" t="s">
        <v>36</v>
      </c>
      <c r="K18" s="9">
        <v>17</v>
      </c>
      <c r="L18" s="9">
        <v>2.38</v>
      </c>
      <c r="M18" s="13">
        <v>23.13</v>
      </c>
      <c r="N18" s="11">
        <v>4.5199999999999996</v>
      </c>
      <c r="O18" s="34">
        <v>347.54</v>
      </c>
      <c r="P18" s="36">
        <f t="shared" si="0"/>
        <v>348.84376128687228</v>
      </c>
      <c r="Q18" s="19">
        <f t="shared" si="1"/>
        <v>1.6997934931468088</v>
      </c>
      <c r="R18" s="36">
        <f t="shared" si="2"/>
        <v>16.298132972493516</v>
      </c>
      <c r="S18">
        <f t="shared" si="3"/>
        <v>7.4711111111115045</v>
      </c>
      <c r="T18" s="18">
        <f t="shared" si="4"/>
        <v>2.7461224489795959</v>
      </c>
      <c r="U18" s="17">
        <f t="shared" si="5"/>
        <v>0.57254444444444608</v>
      </c>
      <c r="V18" s="19">
        <f t="shared" si="6"/>
        <v>3.9904818594104272</v>
      </c>
    </row>
    <row r="19" spans="2:22" ht="18" x14ac:dyDescent="0.3">
      <c r="B19" t="s">
        <v>34</v>
      </c>
      <c r="C19">
        <f>SQRT(U44/C3)</f>
        <v>0.93562473823304348</v>
      </c>
      <c r="D19">
        <f>ABS(C6*SQRT(C3-C2-1)*C19/C17)</f>
        <v>3.0189178332326536</v>
      </c>
      <c r="E19" t="s">
        <v>36</v>
      </c>
      <c r="K19" s="9">
        <v>18</v>
      </c>
      <c r="L19" s="9">
        <v>3.33</v>
      </c>
      <c r="M19" s="13">
        <v>24.2</v>
      </c>
      <c r="N19" s="11">
        <v>2.3199999999999998</v>
      </c>
      <c r="O19" s="34">
        <v>353.28</v>
      </c>
      <c r="P19" s="36">
        <f t="shared" si="0"/>
        <v>346.08245374581838</v>
      </c>
      <c r="Q19" s="19">
        <f t="shared" si="1"/>
        <v>51.804672081083417</v>
      </c>
      <c r="R19" s="36">
        <f t="shared" si="2"/>
        <v>1.627632671330602</v>
      </c>
      <c r="S19">
        <f t="shared" si="3"/>
        <v>71.797377777778195</v>
      </c>
      <c r="T19" s="18">
        <f t="shared" si="4"/>
        <v>0.50005102040816474</v>
      </c>
      <c r="U19" s="17">
        <f t="shared" si="5"/>
        <v>9.8177777777777309E-2</v>
      </c>
      <c r="V19" s="19">
        <f t="shared" si="6"/>
        <v>4.0958049886621564E-2</v>
      </c>
    </row>
    <row r="20" spans="2:22" ht="18" x14ac:dyDescent="0.3">
      <c r="B20" t="s">
        <v>35</v>
      </c>
      <c r="C20">
        <f>SQRT(V44/C3)</f>
        <v>0.8260485674750998</v>
      </c>
      <c r="D20">
        <f>ABS(B6*SQRT(C3-C2-1)*C20/C17)</f>
        <v>1.1950092458086981</v>
      </c>
      <c r="E20" t="s">
        <v>36</v>
      </c>
      <c r="K20" s="9">
        <v>19</v>
      </c>
      <c r="L20" s="9">
        <v>5.09</v>
      </c>
      <c r="M20" s="13">
        <v>24.47</v>
      </c>
      <c r="N20" s="11">
        <v>3.71</v>
      </c>
      <c r="O20" s="34">
        <v>341.21</v>
      </c>
      <c r="P20" s="36">
        <f t="shared" si="0"/>
        <v>338.94616049085624</v>
      </c>
      <c r="Q20" s="19">
        <f t="shared" si="1"/>
        <v>5.1249693231601512</v>
      </c>
      <c r="R20" s="36">
        <f t="shared" si="2"/>
        <v>34.345532636711503</v>
      </c>
      <c r="S20">
        <f t="shared" si="3"/>
        <v>12.936011111110888</v>
      </c>
      <c r="T20" s="18">
        <f t="shared" si="4"/>
        <v>1.1085081632653035</v>
      </c>
      <c r="U20" s="17">
        <f t="shared" si="5"/>
        <v>0.3402777777777764</v>
      </c>
      <c r="V20" s="19">
        <f t="shared" si="6"/>
        <v>1.4104390022675726</v>
      </c>
    </row>
    <row r="21" spans="2:22" ht="18" x14ac:dyDescent="0.3">
      <c r="B21" t="s">
        <v>42</v>
      </c>
      <c r="D21">
        <f>_xlfn.T.INV.2T(0.5,C3-C2-1)</f>
        <v>0.68100087874171833</v>
      </c>
      <c r="K21" s="9">
        <v>20</v>
      </c>
      <c r="L21" s="9">
        <v>4.5</v>
      </c>
      <c r="M21" s="13">
        <v>24.76</v>
      </c>
      <c r="N21" s="11">
        <v>2.08</v>
      </c>
      <c r="O21" s="34">
        <v>349.96</v>
      </c>
      <c r="P21" s="36">
        <f t="shared" si="0"/>
        <v>341.72539878218794</v>
      </c>
      <c r="Q21" s="19">
        <f t="shared" si="1"/>
        <v>67.808657216391566</v>
      </c>
      <c r="R21" s="36">
        <f t="shared" si="2"/>
        <v>9.4942117759197036</v>
      </c>
      <c r="S21">
        <f t="shared" si="3"/>
        <v>26.556844444444764</v>
      </c>
      <c r="T21" s="18">
        <f t="shared" si="4"/>
        <v>0.21423673469387652</v>
      </c>
      <c r="U21" s="17">
        <f t="shared" si="5"/>
        <v>0.76271111111111378</v>
      </c>
      <c r="V21" s="19">
        <f t="shared" si="6"/>
        <v>0.19570090702947879</v>
      </c>
    </row>
    <row r="22" spans="2:22" ht="18" x14ac:dyDescent="0.3">
      <c r="K22" s="9">
        <v>21</v>
      </c>
      <c r="L22" s="9">
        <v>4.1900000000000004</v>
      </c>
      <c r="M22" s="13">
        <v>25.51</v>
      </c>
      <c r="N22" s="11">
        <v>1.46</v>
      </c>
      <c r="O22" s="34">
        <v>342.54</v>
      </c>
      <c r="P22" s="36">
        <f t="shared" si="0"/>
        <v>341.25984937603158</v>
      </c>
      <c r="Q22" s="19">
        <f t="shared" si="1"/>
        <v>1.6387856200467827</v>
      </c>
      <c r="R22" s="36">
        <f t="shared" si="2"/>
        <v>12.579912893147638</v>
      </c>
      <c r="S22">
        <f t="shared" si="3"/>
        <v>5.1377777777774511</v>
      </c>
      <c r="T22" s="18">
        <f t="shared" si="4"/>
        <v>2.3365306122448758E-2</v>
      </c>
      <c r="U22" s="17">
        <f t="shared" si="5"/>
        <v>2.6352111111111158</v>
      </c>
      <c r="V22" s="19">
        <f t="shared" si="6"/>
        <v>1.1286532879818605</v>
      </c>
    </row>
    <row r="23" spans="2:22" ht="18" x14ac:dyDescent="0.3">
      <c r="K23" s="9">
        <v>22</v>
      </c>
      <c r="L23" s="9">
        <v>4.3</v>
      </c>
      <c r="M23" s="13">
        <v>23.78</v>
      </c>
      <c r="N23" s="11">
        <v>2.68</v>
      </c>
      <c r="O23" s="34">
        <v>340.6</v>
      </c>
      <c r="P23" s="36">
        <f t="shared" si="0"/>
        <v>344.20449664160765</v>
      </c>
      <c r="Q23" s="19">
        <f t="shared" si="1"/>
        <v>12.992396039360647</v>
      </c>
      <c r="R23" s="36">
        <f t="shared" si="2"/>
        <v>0.36260873907951746</v>
      </c>
      <c r="S23">
        <f t="shared" si="3"/>
        <v>17.696044444443821</v>
      </c>
      <c r="T23" s="18">
        <f t="shared" si="4"/>
        <v>6.9093877551019728E-2</v>
      </c>
      <c r="U23" s="17">
        <f t="shared" si="5"/>
        <v>1.1377777777777546E-2</v>
      </c>
      <c r="V23" s="19">
        <f t="shared" si="6"/>
        <v>2.4843764172335508E-2</v>
      </c>
    </row>
    <row r="24" spans="2:22" ht="18" x14ac:dyDescent="0.3">
      <c r="K24" s="9">
        <v>23</v>
      </c>
      <c r="L24" s="9">
        <v>4.84</v>
      </c>
      <c r="M24" s="13">
        <v>23.8</v>
      </c>
      <c r="N24" s="11">
        <v>2.93</v>
      </c>
      <c r="O24" s="34">
        <v>343.35</v>
      </c>
      <c r="P24" s="36">
        <f t="shared" si="0"/>
        <v>342.40350397465846</v>
      </c>
      <c r="Q24" s="19">
        <f t="shared" si="1"/>
        <v>0.89585472598737048</v>
      </c>
      <c r="R24" s="36">
        <f t="shared" si="2"/>
        <v>5.7751909242598689</v>
      </c>
      <c r="S24">
        <f t="shared" si="3"/>
        <v>2.1218777777775615</v>
      </c>
      <c r="T24" s="18">
        <f t="shared" si="4"/>
        <v>0.64457959183673263</v>
      </c>
      <c r="U24" s="17">
        <f t="shared" si="5"/>
        <v>7.5111111111109963E-3</v>
      </c>
      <c r="V24" s="19">
        <f t="shared" si="6"/>
        <v>0.16615328798185916</v>
      </c>
    </row>
    <row r="25" spans="2:22" ht="18" x14ac:dyDescent="0.3">
      <c r="K25" s="9">
        <v>24</v>
      </c>
      <c r="L25" s="9">
        <v>4.47</v>
      </c>
      <c r="M25" s="13">
        <v>23.19</v>
      </c>
      <c r="N25" s="11">
        <v>2.34</v>
      </c>
      <c r="O25" s="34">
        <v>351.46</v>
      </c>
      <c r="P25" s="36">
        <f t="shared" si="0"/>
        <v>345.78336024177594</v>
      </c>
      <c r="Q25" s="19">
        <f t="shared" si="1"/>
        <v>32.224238944649905</v>
      </c>
      <c r="R25" s="36">
        <f t="shared" si="2"/>
        <v>0.95393033965983054</v>
      </c>
      <c r="S25">
        <f t="shared" si="3"/>
        <v>44.266844444444857</v>
      </c>
      <c r="T25" s="18">
        <f t="shared" si="4"/>
        <v>0.18736530612244781</v>
      </c>
      <c r="U25" s="17">
        <f t="shared" si="5"/>
        <v>0.48534444444444275</v>
      </c>
      <c r="V25" s="19">
        <f t="shared" si="6"/>
        <v>3.3262811791383434E-2</v>
      </c>
    </row>
    <row r="26" spans="2:22" ht="18" x14ac:dyDescent="0.3">
      <c r="K26" s="9">
        <v>25</v>
      </c>
      <c r="L26" s="9">
        <v>3.54</v>
      </c>
      <c r="M26" s="13">
        <v>23.05</v>
      </c>
      <c r="N26" s="11">
        <v>2.2999999999999998</v>
      </c>
      <c r="O26" s="34">
        <v>353.53</v>
      </c>
      <c r="P26" s="36">
        <f t="shared" si="0"/>
        <v>348.69471477658459</v>
      </c>
      <c r="Q26" s="19">
        <f t="shared" si="1"/>
        <v>23.37998319177915</v>
      </c>
      <c r="R26" s="36">
        <f t="shared" si="2"/>
        <v>15.116918105036735</v>
      </c>
      <c r="S26">
        <f t="shared" si="3"/>
        <v>76.096544444444874</v>
      </c>
      <c r="T26" s="18">
        <f t="shared" si="4"/>
        <v>0.24715102040816433</v>
      </c>
      <c r="U26" s="17">
        <f t="shared" si="5"/>
        <v>0.70001111111111003</v>
      </c>
      <c r="V26" s="19">
        <f t="shared" si="6"/>
        <v>4.9453287981859689E-2</v>
      </c>
    </row>
    <row r="27" spans="2:22" ht="18" x14ac:dyDescent="0.3">
      <c r="K27" s="9">
        <v>26</v>
      </c>
      <c r="L27" s="9">
        <v>3.64</v>
      </c>
      <c r="M27" s="13">
        <v>23.61</v>
      </c>
      <c r="N27" s="11">
        <v>2.5</v>
      </c>
      <c r="O27" s="34">
        <v>336.24</v>
      </c>
      <c r="P27" s="36">
        <f t="shared" si="0"/>
        <v>346.65001957608592</v>
      </c>
      <c r="Q27" s="19">
        <f t="shared" si="1"/>
        <v>108.36850757449197</v>
      </c>
      <c r="R27" s="36">
        <f t="shared" si="2"/>
        <v>3.3979499486646314</v>
      </c>
      <c r="S27">
        <f t="shared" si="3"/>
        <v>73.387777777776734</v>
      </c>
      <c r="T27" s="18">
        <f t="shared" si="4"/>
        <v>0.15772244897959262</v>
      </c>
      <c r="U27" s="17">
        <f t="shared" si="5"/>
        <v>7.654444444444479E-2</v>
      </c>
      <c r="V27" s="19">
        <f t="shared" si="6"/>
        <v>5.0090702947847834E-4</v>
      </c>
    </row>
    <row r="28" spans="2:22" ht="18" x14ac:dyDescent="0.3">
      <c r="K28" s="9">
        <v>27</v>
      </c>
      <c r="L28" s="9">
        <v>3.42</v>
      </c>
      <c r="M28" s="13">
        <v>23.01</v>
      </c>
      <c r="N28" s="11">
        <v>4.2</v>
      </c>
      <c r="O28" s="34">
        <v>349.76</v>
      </c>
      <c r="P28" s="36">
        <f t="shared" si="0"/>
        <v>346.79255453693236</v>
      </c>
      <c r="Q28" s="19">
        <f t="shared" si="1"/>
        <v>8.8057325762806826</v>
      </c>
      <c r="R28" s="36">
        <f t="shared" si="2"/>
        <v>3.9437506332686048</v>
      </c>
      <c r="S28">
        <f t="shared" si="3"/>
        <v>24.535511111111532</v>
      </c>
      <c r="T28" s="18">
        <f t="shared" si="4"/>
        <v>0.38086530612245045</v>
      </c>
      <c r="U28" s="17">
        <f t="shared" si="5"/>
        <v>0.76854444444444181</v>
      </c>
      <c r="V28" s="19">
        <f t="shared" si="6"/>
        <v>2.8144056689342394</v>
      </c>
    </row>
    <row r="29" spans="2:22" ht="18" x14ac:dyDescent="0.3">
      <c r="K29" s="9">
        <v>28</v>
      </c>
      <c r="L29" s="9">
        <v>5.54</v>
      </c>
      <c r="M29" s="13">
        <v>23.96</v>
      </c>
      <c r="N29" s="11">
        <v>2.31</v>
      </c>
      <c r="O29" s="34">
        <v>332.6</v>
      </c>
      <c r="P29" s="36">
        <f t="shared" si="0"/>
        <v>340.86041654366056</v>
      </c>
      <c r="Q29" s="19">
        <f t="shared" si="1"/>
        <v>68.234481474780736</v>
      </c>
      <c r="R29" s="36">
        <f t="shared" si="2"/>
        <v>15.572890033325285</v>
      </c>
      <c r="S29">
        <f t="shared" si="3"/>
        <v>149.00271111110931</v>
      </c>
      <c r="T29" s="18">
        <f t="shared" si="4"/>
        <v>2.2585795918367313</v>
      </c>
      <c r="U29" s="17">
        <f t="shared" si="5"/>
        <v>5.3777777777778962E-3</v>
      </c>
      <c r="V29" s="19">
        <f t="shared" si="6"/>
        <v>4.5105668934240534E-2</v>
      </c>
    </row>
    <row r="30" spans="2:22" ht="18" x14ac:dyDescent="0.3">
      <c r="K30" s="9">
        <v>29</v>
      </c>
      <c r="L30" s="9">
        <v>4.58</v>
      </c>
      <c r="M30" s="13">
        <v>25.41</v>
      </c>
      <c r="N30" s="11">
        <v>2.15</v>
      </c>
      <c r="O30" s="34">
        <v>342.55</v>
      </c>
      <c r="P30" s="36">
        <f t="shared" si="0"/>
        <v>339.64721543820394</v>
      </c>
      <c r="Q30" s="19">
        <f t="shared" si="1"/>
        <v>8.4261582122015906</v>
      </c>
      <c r="R30" s="36">
        <f t="shared" si="2"/>
        <v>26.619936978884972</v>
      </c>
      <c r="S30">
        <f t="shared" si="3"/>
        <v>5.0925444444441608</v>
      </c>
      <c r="T30" s="18">
        <f t="shared" si="4"/>
        <v>0.29469387755101928</v>
      </c>
      <c r="U30" s="17">
        <f t="shared" si="5"/>
        <v>2.3205444444444447</v>
      </c>
      <c r="V30" s="19">
        <f t="shared" si="6"/>
        <v>0.13866757369614552</v>
      </c>
    </row>
    <row r="31" spans="2:22" ht="18" x14ac:dyDescent="0.3">
      <c r="K31" s="9">
        <v>30</v>
      </c>
      <c r="L31" s="9">
        <v>2.93</v>
      </c>
      <c r="M31" s="13">
        <v>25.23</v>
      </c>
      <c r="N31" s="11">
        <v>2.5299999999999998</v>
      </c>
      <c r="O31" s="34">
        <v>339.24</v>
      </c>
      <c r="P31" s="36">
        <f t="shared" si="0"/>
        <v>344.07195837874042</v>
      </c>
      <c r="Q31" s="19">
        <f t="shared" si="1"/>
        <v>23.347821773879652</v>
      </c>
      <c r="R31" s="36">
        <f t="shared" si="2"/>
        <v>0.53979626834744232</v>
      </c>
      <c r="S31">
        <f t="shared" si="3"/>
        <v>30.987777777777104</v>
      </c>
      <c r="T31" s="18">
        <f t="shared" si="4"/>
        <v>1.2257653061224512</v>
      </c>
      <c r="U31" s="17">
        <f t="shared" si="5"/>
        <v>1.8045444444444454</v>
      </c>
      <c r="V31" s="19">
        <f t="shared" si="6"/>
        <v>5.8049886621305304E-5</v>
      </c>
    </row>
    <row r="32" spans="2:22" ht="18" x14ac:dyDescent="0.3">
      <c r="K32" s="9">
        <v>31</v>
      </c>
      <c r="L32" s="9">
        <v>6.2</v>
      </c>
      <c r="M32" s="13">
        <v>24.5</v>
      </c>
      <c r="N32" s="11">
        <v>2.13</v>
      </c>
      <c r="O32" s="34">
        <v>332.21</v>
      </c>
      <c r="P32" s="36">
        <f t="shared" si="0"/>
        <v>337.84397722525807</v>
      </c>
      <c r="Q32" s="19">
        <f t="shared" si="1"/>
        <v>31.741699374726878</v>
      </c>
      <c r="R32" s="36">
        <f t="shared" si="2"/>
        <v>48.479044257502004</v>
      </c>
      <c r="S32">
        <f t="shared" si="3"/>
        <v>158.67601111111034</v>
      </c>
      <c r="T32" s="18">
        <f t="shared" si="4"/>
        <v>4.6779510204081589</v>
      </c>
      <c r="U32" s="17">
        <f t="shared" si="5"/>
        <v>0.37617777777777772</v>
      </c>
      <c r="V32" s="19">
        <f t="shared" si="6"/>
        <v>0.15396281179138366</v>
      </c>
    </row>
    <row r="33" spans="11:22" ht="18" x14ac:dyDescent="0.3">
      <c r="K33" s="9">
        <v>32</v>
      </c>
      <c r="L33" s="9">
        <v>4.33</v>
      </c>
      <c r="M33" s="13">
        <v>24.6</v>
      </c>
      <c r="N33" s="11">
        <v>1.44</v>
      </c>
      <c r="O33" s="34">
        <v>339.64</v>
      </c>
      <c r="P33" s="36">
        <f t="shared" si="0"/>
        <v>343.40183637581322</v>
      </c>
      <c r="Q33" s="19">
        <f t="shared" si="1"/>
        <v>14.15141291839163</v>
      </c>
      <c r="R33" s="36">
        <f t="shared" si="2"/>
        <v>1.9735481460992399</v>
      </c>
      <c r="S33">
        <f t="shared" si="3"/>
        <v>26.694444444444052</v>
      </c>
      <c r="T33" s="18">
        <f t="shared" si="4"/>
        <v>8.576530612244837E-2</v>
      </c>
      <c r="U33" s="17">
        <f t="shared" si="5"/>
        <v>0.50884444444444643</v>
      </c>
      <c r="V33" s="19">
        <f t="shared" si="6"/>
        <v>1.1715485260770986</v>
      </c>
    </row>
    <row r="34" spans="11:22" ht="18" x14ac:dyDescent="0.3">
      <c r="K34" s="9">
        <v>33</v>
      </c>
      <c r="L34" s="9">
        <v>3.58</v>
      </c>
      <c r="M34" s="13">
        <v>24.04</v>
      </c>
      <c r="N34" s="11">
        <v>1.87</v>
      </c>
      <c r="O34" s="34">
        <v>341.23</v>
      </c>
      <c r="P34" s="36">
        <f t="shared" si="0"/>
        <v>346.40614818884961</v>
      </c>
      <c r="Q34" s="19">
        <f t="shared" si="1"/>
        <v>26.792510072930941</v>
      </c>
      <c r="R34" s="36">
        <f t="shared" si="2"/>
        <v>2.5583411398048406</v>
      </c>
      <c r="S34">
        <f t="shared" si="3"/>
        <v>12.792544444443946</v>
      </c>
      <c r="T34" s="18">
        <f t="shared" si="4"/>
        <v>0.20897959183673565</v>
      </c>
      <c r="U34" s="17">
        <f t="shared" si="5"/>
        <v>2.3511111111110834E-2</v>
      </c>
      <c r="V34" s="19">
        <f t="shared" si="6"/>
        <v>0.42560090702947889</v>
      </c>
    </row>
    <row r="35" spans="11:22" ht="18" x14ac:dyDescent="0.3">
      <c r="K35" s="9">
        <v>34</v>
      </c>
      <c r="L35" s="9">
        <v>4.68</v>
      </c>
      <c r="M35" s="13">
        <v>22.95</v>
      </c>
      <c r="N35" s="11">
        <v>2.2799999999999998</v>
      </c>
      <c r="O35" s="34">
        <v>349.13</v>
      </c>
      <c r="P35" s="36">
        <f t="shared" si="0"/>
        <v>345.95406430744561</v>
      </c>
      <c r="Q35" s="19">
        <f t="shared" si="1"/>
        <v>10.086567523240932</v>
      </c>
      <c r="R35" s="36">
        <f t="shared" si="2"/>
        <v>1.3165213460651934</v>
      </c>
      <c r="S35">
        <f t="shared" si="3"/>
        <v>18.691211111111517</v>
      </c>
      <c r="T35" s="18">
        <f t="shared" si="4"/>
        <v>0.41326530612244716</v>
      </c>
      <c r="U35" s="17">
        <f t="shared" si="5"/>
        <v>0.87734444444444581</v>
      </c>
      <c r="V35" s="19">
        <f t="shared" si="6"/>
        <v>5.8748526077097823E-2</v>
      </c>
    </row>
    <row r="36" spans="11:22" ht="18" x14ac:dyDescent="0.3">
      <c r="K36" s="9">
        <v>35</v>
      </c>
      <c r="L36" s="9">
        <v>4.26</v>
      </c>
      <c r="M36" s="13">
        <v>23.24</v>
      </c>
      <c r="N36" s="11">
        <v>4.22</v>
      </c>
      <c r="O36" s="34">
        <v>336.21</v>
      </c>
      <c r="P36" s="36">
        <f t="shared" si="0"/>
        <v>343.89932748893921</v>
      </c>
      <c r="Q36" s="19">
        <f t="shared" si="1"/>
        <v>59.125757232156445</v>
      </c>
      <c r="R36" s="36">
        <f t="shared" si="2"/>
        <v>0.82326438343904929</v>
      </c>
      <c r="S36">
        <f t="shared" si="3"/>
        <v>73.902677777777242</v>
      </c>
      <c r="T36" s="18">
        <f t="shared" si="4"/>
        <v>4.9665306122448391E-2</v>
      </c>
      <c r="U36" s="17">
        <f t="shared" si="5"/>
        <v>0.41817777777777987</v>
      </c>
      <c r="V36" s="19">
        <f t="shared" si="6"/>
        <v>2.881910430839</v>
      </c>
    </row>
    <row r="37" spans="11:22" ht="18" x14ac:dyDescent="0.3">
      <c r="K37" s="9">
        <v>36</v>
      </c>
      <c r="L37" s="9">
        <v>4.6900000000000004</v>
      </c>
      <c r="M37" s="13">
        <v>23.27</v>
      </c>
      <c r="N37" s="11">
        <v>3.7</v>
      </c>
      <c r="O37" s="34">
        <v>346</v>
      </c>
      <c r="P37" s="36">
        <f t="shared" si="0"/>
        <v>343.30907134830062</v>
      </c>
      <c r="Q37" s="19">
        <f t="shared" si="1"/>
        <v>7.2410970085366442</v>
      </c>
      <c r="R37" s="36">
        <f t="shared" si="2"/>
        <v>2.2427917375917468</v>
      </c>
      <c r="S37">
        <f t="shared" si="3"/>
        <v>1.4240444444445675</v>
      </c>
      <c r="T37" s="18">
        <f t="shared" si="4"/>
        <v>0.42622244897959088</v>
      </c>
      <c r="U37" s="17">
        <f t="shared" si="5"/>
        <v>0.38027777777777838</v>
      </c>
      <c r="V37" s="19">
        <f t="shared" si="6"/>
        <v>1.386786621315192</v>
      </c>
    </row>
    <row r="38" spans="11:22" ht="18" x14ac:dyDescent="0.3">
      <c r="K38" s="9">
        <v>37</v>
      </c>
      <c r="L38" s="9">
        <v>3.03</v>
      </c>
      <c r="M38" s="13">
        <v>23.97</v>
      </c>
      <c r="N38" s="11">
        <v>3.09</v>
      </c>
      <c r="O38" s="34">
        <v>351.39</v>
      </c>
      <c r="P38" s="36">
        <f t="shared" si="0"/>
        <v>346.56678437518616</v>
      </c>
      <c r="Q38" s="19">
        <f t="shared" si="1"/>
        <v>23.263408963448232</v>
      </c>
      <c r="R38" s="36">
        <f t="shared" si="2"/>
        <v>3.0980143478440922</v>
      </c>
      <c r="S38">
        <f t="shared" si="3"/>
        <v>43.340277777778276</v>
      </c>
      <c r="T38" s="18">
        <f t="shared" si="4"/>
        <v>1.0143367346938801</v>
      </c>
      <c r="U38" s="17">
        <f t="shared" si="5"/>
        <v>6.9444444444442472E-3</v>
      </c>
      <c r="V38" s="19">
        <f t="shared" si="6"/>
        <v>0.322191383219954</v>
      </c>
    </row>
    <row r="39" spans="11:22" ht="18" x14ac:dyDescent="0.3">
      <c r="K39" s="9">
        <v>38</v>
      </c>
      <c r="L39" s="9">
        <v>3.03</v>
      </c>
      <c r="M39" s="13">
        <v>23</v>
      </c>
      <c r="N39" s="11">
        <v>2.2200000000000002</v>
      </c>
      <c r="O39" s="34">
        <v>349.32</v>
      </c>
      <c r="P39" s="36">
        <f t="shared" si="0"/>
        <v>350.28923585353374</v>
      </c>
      <c r="Q39" s="19">
        <f t="shared" si="1"/>
        <v>0.93941813977528954</v>
      </c>
      <c r="R39" s="36">
        <f t="shared" si="2"/>
        <v>30.05856488878484</v>
      </c>
      <c r="S39">
        <f t="shared" si="3"/>
        <v>20.370177777778181</v>
      </c>
      <c r="T39" s="18">
        <f t="shared" si="4"/>
        <v>1.0143367346938801</v>
      </c>
      <c r="U39" s="17">
        <f t="shared" si="5"/>
        <v>0.78617777777777786</v>
      </c>
      <c r="V39" s="19">
        <f t="shared" si="6"/>
        <v>9.1434240362811947E-2</v>
      </c>
    </row>
    <row r="40" spans="11:22" ht="18" x14ac:dyDescent="0.3">
      <c r="K40" s="9">
        <v>39</v>
      </c>
      <c r="L40" s="9">
        <v>4.26</v>
      </c>
      <c r="M40" s="13">
        <v>23.73</v>
      </c>
      <c r="N40" s="11">
        <v>1.76</v>
      </c>
      <c r="O40" s="34">
        <v>345.76</v>
      </c>
      <c r="P40" s="36">
        <f t="shared" si="0"/>
        <v>345.57692034398985</v>
      </c>
      <c r="Q40" s="19">
        <f t="shared" si="1"/>
        <v>3.35181604447898E-2</v>
      </c>
      <c r="R40" s="36">
        <f t="shared" si="2"/>
        <v>0.59329072742997324</v>
      </c>
      <c r="S40">
        <f t="shared" si="3"/>
        <v>0.90884444444452539</v>
      </c>
      <c r="T40" s="18">
        <f t="shared" si="4"/>
        <v>4.9665306122448391E-2</v>
      </c>
      <c r="U40" s="17">
        <f t="shared" si="5"/>
        <v>2.4544444444444327E-2</v>
      </c>
      <c r="V40" s="19">
        <f t="shared" si="6"/>
        <v>0.58122471655328867</v>
      </c>
    </row>
    <row r="41" spans="11:22" ht="18" x14ac:dyDescent="0.3">
      <c r="K41" s="9">
        <v>40</v>
      </c>
      <c r="L41" s="9">
        <v>2.72</v>
      </c>
      <c r="M41" s="13">
        <v>23.94</v>
      </c>
      <c r="N41" s="11">
        <v>2.14</v>
      </c>
      <c r="O41" s="34">
        <v>339.84</v>
      </c>
      <c r="P41" s="36">
        <f t="shared" si="0"/>
        <v>348.64101924002239</v>
      </c>
      <c r="Q41" s="19">
        <f t="shared" si="1"/>
        <v>77.457939663244687</v>
      </c>
      <c r="R41" s="36">
        <f t="shared" si="2"/>
        <v>14.702259656800036</v>
      </c>
      <c r="S41">
        <f t="shared" si="3"/>
        <v>24.667777777777513</v>
      </c>
      <c r="T41" s="18">
        <f t="shared" si="4"/>
        <v>1.7348653061224515</v>
      </c>
      <c r="U41" s="17">
        <f t="shared" si="5"/>
        <v>2.844444444444576E-3</v>
      </c>
      <c r="V41" s="19">
        <f t="shared" si="6"/>
        <v>0.14621519274376443</v>
      </c>
    </row>
    <row r="42" spans="11:22" ht="18" x14ac:dyDescent="0.3">
      <c r="K42" s="9">
        <v>41</v>
      </c>
      <c r="L42" s="9">
        <v>3.27</v>
      </c>
      <c r="M42" s="13">
        <v>25.03</v>
      </c>
      <c r="N42" s="11">
        <v>2.3199999999999998</v>
      </c>
      <c r="O42" s="34">
        <v>349.67</v>
      </c>
      <c r="P42" s="36">
        <f t="shared" si="0"/>
        <v>343.97071117414697</v>
      </c>
      <c r="Q42" s="19">
        <f t="shared" si="1"/>
        <v>32.481893120493389</v>
      </c>
      <c r="R42" s="36">
        <f t="shared" si="2"/>
        <v>0.69882158547376194</v>
      </c>
      <c r="S42">
        <f t="shared" si="3"/>
        <v>23.652011111111769</v>
      </c>
      <c r="T42" s="18">
        <f t="shared" si="4"/>
        <v>0.58850816326530775</v>
      </c>
      <c r="U42" s="17">
        <f t="shared" si="5"/>
        <v>1.3072111111111135</v>
      </c>
      <c r="V42" s="19">
        <f t="shared" si="6"/>
        <v>4.0958049886621564E-2</v>
      </c>
    </row>
    <row r="43" spans="11:22" ht="18.600000000000001" thickBot="1" x14ac:dyDescent="0.35">
      <c r="K43" s="9">
        <v>42</v>
      </c>
      <c r="L43" s="44">
        <v>2.83</v>
      </c>
      <c r="M43" s="45">
        <v>23.87</v>
      </c>
      <c r="N43" s="46">
        <v>2.7</v>
      </c>
      <c r="O43" s="47">
        <v>346.62</v>
      </c>
      <c r="P43" s="36">
        <f t="shared" si="0"/>
        <v>347.85219539384195</v>
      </c>
      <c r="Q43" s="19">
        <f t="shared" si="1"/>
        <v>1.5183054886053142</v>
      </c>
      <c r="R43" s="36">
        <f t="shared" si="2"/>
        <v>9.2752452280502329</v>
      </c>
      <c r="S43">
        <f t="shared" si="3"/>
        <v>3.2881777777779813</v>
      </c>
      <c r="T43" s="18">
        <f t="shared" si="4"/>
        <v>1.4571938775510229</v>
      </c>
      <c r="U43" s="48">
        <f t="shared" si="5"/>
        <v>2.7777777777774617E-4</v>
      </c>
      <c r="V43" s="19">
        <f t="shared" si="6"/>
        <v>3.1548526077097405E-2</v>
      </c>
    </row>
    <row r="44" spans="11:22" x14ac:dyDescent="0.3">
      <c r="K44" s="49" t="s">
        <v>19</v>
      </c>
      <c r="L44" s="50">
        <f t="shared" ref="L44:V44" si="7">SUM(L2:L43)</f>
        <v>169.56000000000006</v>
      </c>
      <c r="M44" s="50">
        <f t="shared" si="7"/>
        <v>1003.24</v>
      </c>
      <c r="N44" s="50">
        <f t="shared" si="7"/>
        <v>105.94000000000001</v>
      </c>
      <c r="O44" s="50">
        <f t="shared" si="7"/>
        <v>14481.879999999997</v>
      </c>
      <c r="P44" s="50">
        <f t="shared" si="7"/>
        <v>14481.879999999997</v>
      </c>
      <c r="Q44" s="50">
        <f t="shared" si="7"/>
        <v>1148.3476835404244</v>
      </c>
      <c r="R44" s="50">
        <f t="shared" si="7"/>
        <v>452.6034497929088</v>
      </c>
      <c r="S44" s="50">
        <f t="shared" si="7"/>
        <v>1600.9511333333321</v>
      </c>
      <c r="T44" s="50">
        <f t="shared" si="7"/>
        <v>35.558457142857144</v>
      </c>
      <c r="U44" s="50">
        <f t="shared" si="7"/>
        <v>36.766533333333349</v>
      </c>
      <c r="V44" s="51">
        <f t="shared" si="7"/>
        <v>28.658961904761913</v>
      </c>
    </row>
    <row r="45" spans="11:22" ht="15" thickBot="1" x14ac:dyDescent="0.35">
      <c r="K45" s="20" t="s">
        <v>20</v>
      </c>
      <c r="L45" s="21">
        <f>AVERAGE(L2:L43)</f>
        <v>4.0371428571428583</v>
      </c>
      <c r="M45" s="21">
        <f t="shared" ref="M45:V45" si="8">AVERAGE(M2:M43)</f>
        <v>23.886666666666667</v>
      </c>
      <c r="N45" s="21">
        <f t="shared" si="8"/>
        <v>2.5223809523809528</v>
      </c>
      <c r="O45" s="21">
        <f t="shared" si="8"/>
        <v>344.80666666666662</v>
      </c>
      <c r="P45" s="21">
        <f t="shared" si="8"/>
        <v>344.80666666666662</v>
      </c>
      <c r="Q45" s="21">
        <f t="shared" si="8"/>
        <v>27.341611512867249</v>
      </c>
      <c r="R45" s="21">
        <f t="shared" si="8"/>
        <v>10.776272614116877</v>
      </c>
      <c r="S45" s="21">
        <f t="shared" si="8"/>
        <v>38.117884126984094</v>
      </c>
      <c r="T45" s="21">
        <f t="shared" si="8"/>
        <v>0.84662993197278913</v>
      </c>
      <c r="U45" s="21">
        <f t="shared" si="8"/>
        <v>0.87539365079365117</v>
      </c>
      <c r="V45" s="22">
        <f t="shared" si="8"/>
        <v>0.68235623582766458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2023-10-16T03:10:56Z</dcterms:modified>
</cp:coreProperties>
</file>