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Ex1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Ex2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charts/chartEx3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xl/charts/chartEx4.xml" ContentType="application/vnd.ms-office.chartex+xml"/>
  <Override PartName="/xl/charts/style5.xml" ContentType="application/vnd.ms-office.chartstyle+xml"/>
  <Override PartName="/xl/charts/colors5.xml" ContentType="application/vnd.ms-office.chartcolorstyle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harts/chart2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5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E:\Учеба\3 курс\сем 1\К.Моделювання\ЛР1\ів\"/>
    </mc:Choice>
  </mc:AlternateContent>
  <xr:revisionPtr revIDLastSave="0" documentId="13_ncr:1_{AFE71514-AF63-4523-89DC-3293168F0B09}" xr6:coauthVersionLast="47" xr6:coauthVersionMax="47" xr10:uidLastSave="{00000000-0000-0000-0000-000000000000}"/>
  <bookViews>
    <workbookView xWindow="-23148" yWindow="-108" windowWidth="23256" windowHeight="12720" activeTab="3" xr2:uid="{00000000-000D-0000-FFFF-FFFF00000000}"/>
  </bookViews>
  <sheets>
    <sheet name="Таблиця" sheetId="1" r:id="rId1"/>
    <sheet name="Таблиця Випр" sheetId="2" r:id="rId2"/>
    <sheet name="1.3" sheetId="3" r:id="rId3"/>
    <sheet name="1.4" sheetId="4" r:id="rId4"/>
    <sheet name="1.5" sheetId="5" r:id="rId5"/>
  </sheets>
  <definedNames>
    <definedName name="_xlchart.v1.0" hidden="1">'Таблиця Випр'!$D$1</definedName>
    <definedName name="_xlchart.v1.1" hidden="1">'Таблиця Випр'!$D$2:$D$41</definedName>
    <definedName name="_xlchart.v1.2" hidden="1">'Таблиця Випр'!$C$1</definedName>
    <definedName name="_xlchart.v1.3" hidden="1">'Таблиця Випр'!$C$2:$C$41</definedName>
    <definedName name="_xlchart.v1.4" hidden="1">'Таблиця Випр'!$B$1</definedName>
    <definedName name="_xlchart.v1.5" hidden="1">'Таблиця Випр'!$B$2:$B$41</definedName>
    <definedName name="_xlchart.v1.6" hidden="1">'Таблиця Випр'!$E$1</definedName>
    <definedName name="_xlchart.v1.7" hidden="1">'Таблиця Випр'!$E$2:$E$41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2" i="4" l="1"/>
  <c r="C11" i="5" l="1"/>
  <c r="L3" i="4"/>
  <c r="L4" i="4"/>
  <c r="L5" i="4"/>
  <c r="L6" i="4"/>
  <c r="L7" i="4"/>
  <c r="L8" i="4"/>
  <c r="L9" i="4"/>
  <c r="L10" i="4"/>
  <c r="L11" i="4"/>
  <c r="L12" i="4"/>
  <c r="L13" i="4"/>
  <c r="L14" i="4"/>
  <c r="L15" i="4"/>
  <c r="L16" i="4"/>
  <c r="L17" i="4"/>
  <c r="L18" i="4"/>
  <c r="L19" i="4"/>
  <c r="L20" i="4"/>
  <c r="L21" i="4"/>
  <c r="L22" i="4"/>
  <c r="L23" i="4"/>
  <c r="L24" i="4"/>
  <c r="L25" i="4"/>
  <c r="L26" i="4"/>
  <c r="L27" i="4"/>
  <c r="L28" i="4"/>
  <c r="L29" i="4"/>
  <c r="L30" i="4"/>
  <c r="L31" i="4"/>
  <c r="L32" i="4"/>
  <c r="L33" i="4"/>
  <c r="L34" i="4"/>
  <c r="L35" i="4"/>
  <c r="L36" i="4"/>
  <c r="L37" i="4"/>
  <c r="L38" i="4"/>
  <c r="L39" i="4"/>
  <c r="L40" i="4"/>
  <c r="L41" i="4"/>
  <c r="L42" i="4"/>
  <c r="C6" i="4" a="1"/>
  <c r="C6" i="4" s="1"/>
  <c r="S40" i="5"/>
  <c r="R3" i="5"/>
  <c r="R4" i="5"/>
  <c r="R5" i="5"/>
  <c r="R6" i="5"/>
  <c r="R7" i="5"/>
  <c r="R8" i="5"/>
  <c r="R9" i="5"/>
  <c r="R10" i="5"/>
  <c r="R11" i="5"/>
  <c r="R12" i="5"/>
  <c r="R13" i="5"/>
  <c r="R14" i="5"/>
  <c r="R15" i="5"/>
  <c r="R16" i="5"/>
  <c r="R17" i="5"/>
  <c r="R18" i="5"/>
  <c r="R19" i="5"/>
  <c r="R20" i="5"/>
  <c r="R21" i="5"/>
  <c r="R22" i="5"/>
  <c r="R23" i="5"/>
  <c r="R24" i="5"/>
  <c r="R25" i="5"/>
  <c r="R26" i="5"/>
  <c r="R27" i="5"/>
  <c r="R28" i="5"/>
  <c r="R29" i="5"/>
  <c r="R30" i="5"/>
  <c r="R31" i="5"/>
  <c r="R32" i="5"/>
  <c r="R33" i="5"/>
  <c r="R34" i="5"/>
  <c r="R35" i="5"/>
  <c r="R36" i="5"/>
  <c r="R37" i="5"/>
  <c r="R38" i="5"/>
  <c r="R39" i="5"/>
  <c r="R40" i="5"/>
  <c r="R41" i="5"/>
  <c r="R42" i="5"/>
  <c r="P3" i="5"/>
  <c r="P4" i="5"/>
  <c r="P5" i="5"/>
  <c r="P6" i="5"/>
  <c r="P7" i="5"/>
  <c r="P8" i="5"/>
  <c r="P9" i="5"/>
  <c r="P10" i="5"/>
  <c r="P11" i="5"/>
  <c r="P12" i="5"/>
  <c r="P13" i="5"/>
  <c r="P14" i="5"/>
  <c r="P15" i="5"/>
  <c r="P16" i="5"/>
  <c r="P17" i="5"/>
  <c r="P18" i="5"/>
  <c r="P19" i="5"/>
  <c r="P20" i="5"/>
  <c r="P21" i="5"/>
  <c r="P22" i="5"/>
  <c r="P23" i="5"/>
  <c r="P24" i="5"/>
  <c r="P25" i="5"/>
  <c r="P26" i="5"/>
  <c r="P27" i="5"/>
  <c r="P28" i="5"/>
  <c r="P29" i="5"/>
  <c r="P30" i="5"/>
  <c r="P31" i="5"/>
  <c r="P32" i="5"/>
  <c r="P33" i="5"/>
  <c r="P34" i="5"/>
  <c r="P35" i="5"/>
  <c r="P36" i="5"/>
  <c r="P37" i="5"/>
  <c r="P38" i="5"/>
  <c r="P39" i="5"/>
  <c r="P40" i="5"/>
  <c r="P41" i="5"/>
  <c r="P42" i="5"/>
  <c r="P2" i="5"/>
  <c r="R2" i="5" s="1"/>
  <c r="B6" i="5" a="1"/>
  <c r="B6" i="5" s="1"/>
  <c r="E9" i="4" l="1"/>
  <c r="D9" i="4"/>
  <c r="C9" i="4"/>
  <c r="E10" i="4"/>
  <c r="E8" i="4"/>
  <c r="D8" i="4"/>
  <c r="C8" i="4"/>
  <c r="E7" i="4"/>
  <c r="D7" i="4"/>
  <c r="C7" i="4"/>
  <c r="E6" i="4"/>
  <c r="D6" i="4"/>
  <c r="D10" i="4"/>
  <c r="C10" i="4"/>
  <c r="P43" i="5"/>
  <c r="D6" i="5"/>
  <c r="C6" i="5"/>
  <c r="C43" i="2"/>
  <c r="D43" i="2"/>
  <c r="E43" i="2"/>
  <c r="C44" i="2"/>
  <c r="D44" i="2"/>
  <c r="E44" i="2"/>
  <c r="C45" i="2"/>
  <c r="D45" i="2"/>
  <c r="E45" i="2"/>
  <c r="C46" i="2"/>
  <c r="D46" i="2"/>
  <c r="E46" i="2"/>
  <c r="C47" i="2"/>
  <c r="D47" i="2"/>
  <c r="E47" i="2"/>
  <c r="B47" i="2"/>
  <c r="B46" i="2"/>
  <c r="B45" i="2"/>
  <c r="B44" i="2"/>
  <c r="B43" i="2"/>
  <c r="C13" i="5"/>
  <c r="M44" i="5"/>
  <c r="U10" i="5" s="1"/>
  <c r="N44" i="5"/>
  <c r="V10" i="5" s="1"/>
  <c r="L44" i="5"/>
  <c r="T13" i="5" s="1"/>
  <c r="M43" i="5"/>
  <c r="N43" i="5"/>
  <c r="L43" i="5"/>
  <c r="T38" i="5" l="1"/>
  <c r="T35" i="5"/>
  <c r="T26" i="5"/>
  <c r="T23" i="5"/>
  <c r="T14" i="5"/>
  <c r="T11" i="5"/>
  <c r="T36" i="5"/>
  <c r="T24" i="5"/>
  <c r="T12" i="5"/>
  <c r="V33" i="5"/>
  <c r="V21" i="5"/>
  <c r="V9" i="5"/>
  <c r="V31" i="5"/>
  <c r="T21" i="5"/>
  <c r="V42" i="5"/>
  <c r="V30" i="5"/>
  <c r="V18" i="5"/>
  <c r="V6" i="5"/>
  <c r="T9" i="5"/>
  <c r="T32" i="5"/>
  <c r="T8" i="5"/>
  <c r="V29" i="5"/>
  <c r="V17" i="5"/>
  <c r="V32" i="5"/>
  <c r="T34" i="5"/>
  <c r="V19" i="5"/>
  <c r="T33" i="5"/>
  <c r="T2" i="5"/>
  <c r="T20" i="5"/>
  <c r="V41" i="5"/>
  <c r="V5" i="5"/>
  <c r="T31" i="5"/>
  <c r="T19" i="5"/>
  <c r="T7" i="5"/>
  <c r="V40" i="5"/>
  <c r="V28" i="5"/>
  <c r="V16" i="5"/>
  <c r="V4" i="5"/>
  <c r="V20" i="5"/>
  <c r="T22" i="5"/>
  <c r="V7" i="5"/>
  <c r="T42" i="5"/>
  <c r="T18" i="5"/>
  <c r="T6" i="5"/>
  <c r="V39" i="5"/>
  <c r="V27" i="5"/>
  <c r="V15" i="5"/>
  <c r="V3" i="5"/>
  <c r="T30" i="5"/>
  <c r="T41" i="5"/>
  <c r="T17" i="5"/>
  <c r="T5" i="5"/>
  <c r="V38" i="5"/>
  <c r="V26" i="5"/>
  <c r="V14" i="5"/>
  <c r="V8" i="5"/>
  <c r="T10" i="5"/>
  <c r="T29" i="5"/>
  <c r="T40" i="5"/>
  <c r="T28" i="5"/>
  <c r="T16" i="5"/>
  <c r="T4" i="5"/>
  <c r="V37" i="5"/>
  <c r="V25" i="5"/>
  <c r="V13" i="5"/>
  <c r="T39" i="5"/>
  <c r="T27" i="5"/>
  <c r="T15" i="5"/>
  <c r="T3" i="5"/>
  <c r="V36" i="5"/>
  <c r="V24" i="5"/>
  <c r="V12" i="5"/>
  <c r="V35" i="5"/>
  <c r="V23" i="5"/>
  <c r="V11" i="5"/>
  <c r="T37" i="5"/>
  <c r="T25" i="5"/>
  <c r="V34" i="5"/>
  <c r="V22" i="5"/>
  <c r="U14" i="5"/>
  <c r="U2" i="5"/>
  <c r="U21" i="5"/>
  <c r="U9" i="5"/>
  <c r="U32" i="5"/>
  <c r="U20" i="5"/>
  <c r="U8" i="5"/>
  <c r="U42" i="5"/>
  <c r="U31" i="5"/>
  <c r="U19" i="5"/>
  <c r="U7" i="5"/>
  <c r="U41" i="5"/>
  <c r="U30" i="5"/>
  <c r="U18" i="5"/>
  <c r="U6" i="5"/>
  <c r="U40" i="5"/>
  <c r="U29" i="5"/>
  <c r="U17" i="5"/>
  <c r="U5" i="5"/>
  <c r="U39" i="5"/>
  <c r="U28" i="5"/>
  <c r="U16" i="5"/>
  <c r="U4" i="5"/>
  <c r="U38" i="5"/>
  <c r="U27" i="5"/>
  <c r="U15" i="5"/>
  <c r="U3" i="5"/>
  <c r="U37" i="5"/>
  <c r="U26" i="5"/>
  <c r="V2" i="5"/>
  <c r="U36" i="5"/>
  <c r="U25" i="5"/>
  <c r="U13" i="5"/>
  <c r="U35" i="5"/>
  <c r="U24" i="5"/>
  <c r="U12" i="5"/>
  <c r="U34" i="5"/>
  <c r="U23" i="5"/>
  <c r="U11" i="5"/>
  <c r="U33" i="5"/>
  <c r="U22" i="5"/>
  <c r="T43" i="5" l="1"/>
  <c r="C18" i="5" s="1"/>
  <c r="T44" i="5"/>
  <c r="V44" i="5"/>
  <c r="M14" i="4"/>
  <c r="N14" i="4" s="1"/>
  <c r="U44" i="5"/>
  <c r="U43" i="5"/>
  <c r="C19" i="5" s="1"/>
  <c r="V43" i="5"/>
  <c r="M6" i="4" l="1"/>
  <c r="N6" i="4" s="1"/>
  <c r="M18" i="4"/>
  <c r="N18" i="4" s="1"/>
  <c r="M30" i="4"/>
  <c r="N30" i="4" s="1"/>
  <c r="M41" i="4"/>
  <c r="N41" i="4" s="1"/>
  <c r="M11" i="4"/>
  <c r="N11" i="4" s="1"/>
  <c r="M39" i="4"/>
  <c r="N39" i="4" s="1"/>
  <c r="M29" i="4"/>
  <c r="N29" i="4" s="1"/>
  <c r="M7" i="4"/>
  <c r="N7" i="4" s="1"/>
  <c r="M19" i="4"/>
  <c r="N19" i="4" s="1"/>
  <c r="M31" i="4"/>
  <c r="N31" i="4" s="1"/>
  <c r="M42" i="4"/>
  <c r="N42" i="4" s="1"/>
  <c r="M34" i="4"/>
  <c r="N34" i="4" s="1"/>
  <c r="M40" i="4"/>
  <c r="N40" i="4" s="1"/>
  <c r="M8" i="4"/>
  <c r="N8" i="4" s="1"/>
  <c r="M20" i="4"/>
  <c r="N20" i="4" s="1"/>
  <c r="M32" i="4"/>
  <c r="N32" i="4" s="1"/>
  <c r="M28" i="4"/>
  <c r="N28" i="4" s="1"/>
  <c r="M17" i="4"/>
  <c r="N17" i="4" s="1"/>
  <c r="M9" i="4"/>
  <c r="N9" i="4" s="1"/>
  <c r="M21" i="4"/>
  <c r="N21" i="4" s="1"/>
  <c r="M2" i="4"/>
  <c r="N2" i="4" s="1"/>
  <c r="M23" i="4"/>
  <c r="N23" i="4" s="1"/>
  <c r="M16" i="4"/>
  <c r="N16" i="4" s="1"/>
  <c r="M5" i="4"/>
  <c r="N5" i="4" s="1"/>
  <c r="M10" i="4"/>
  <c r="N10" i="4" s="1"/>
  <c r="M22" i="4"/>
  <c r="N22" i="4" s="1"/>
  <c r="M33" i="4"/>
  <c r="N33" i="4" s="1"/>
  <c r="M12" i="4"/>
  <c r="N12" i="4" s="1"/>
  <c r="M24" i="4"/>
  <c r="N24" i="4" s="1"/>
  <c r="M35" i="4"/>
  <c r="N35" i="4" s="1"/>
  <c r="M36" i="4"/>
  <c r="N36" i="4" s="1"/>
  <c r="M27" i="4"/>
  <c r="N27" i="4" s="1"/>
  <c r="M13" i="4"/>
  <c r="N13" i="4" s="1"/>
  <c r="M25" i="4"/>
  <c r="N25" i="4" s="1"/>
  <c r="M37" i="4"/>
  <c r="N37" i="4" s="1"/>
  <c r="M26" i="4"/>
  <c r="N26" i="4" s="1"/>
  <c r="M38" i="4"/>
  <c r="N38" i="4" s="1"/>
  <c r="M3" i="4"/>
  <c r="N3" i="4" s="1"/>
  <c r="M15" i="4"/>
  <c r="N15" i="4" s="1"/>
  <c r="M4" i="4"/>
  <c r="N4" i="4" s="1"/>
  <c r="O44" i="5" l="1"/>
  <c r="S39" i="5" s="1"/>
  <c r="O43" i="5"/>
  <c r="S18" i="5" l="1"/>
  <c r="S31" i="5"/>
  <c r="S13" i="5"/>
  <c r="S19" i="5"/>
  <c r="S14" i="5"/>
  <c r="S30" i="5"/>
  <c r="S27" i="5"/>
  <c r="S6" i="5"/>
  <c r="S24" i="5"/>
  <c r="S16" i="5"/>
  <c r="S5" i="5"/>
  <c r="S35" i="5"/>
  <c r="S10" i="5"/>
  <c r="S33" i="5"/>
  <c r="S26" i="5"/>
  <c r="S12" i="5"/>
  <c r="S23" i="5"/>
  <c r="S41" i="5"/>
  <c r="S4" i="5"/>
  <c r="S7" i="5"/>
  <c r="S3" i="5"/>
  <c r="S28" i="5"/>
  <c r="S37" i="5"/>
  <c r="S29" i="5"/>
  <c r="S15" i="5"/>
  <c r="S17" i="5"/>
  <c r="S20" i="5"/>
  <c r="S38" i="5"/>
  <c r="S11" i="5"/>
  <c r="S36" i="5"/>
  <c r="S34" i="5"/>
  <c r="S22" i="5"/>
  <c r="S8" i="5"/>
  <c r="S21" i="5"/>
  <c r="S32" i="5"/>
  <c r="S2" i="5"/>
  <c r="S9" i="5"/>
  <c r="S25" i="5"/>
  <c r="S42" i="5"/>
  <c r="Q6" i="5" l="1"/>
  <c r="Q22" i="5"/>
  <c r="Q29" i="5"/>
  <c r="Q17" i="5"/>
  <c r="Q5" i="5"/>
  <c r="Q13" i="5"/>
  <c r="Q32" i="5"/>
  <c r="Q16" i="5"/>
  <c r="Q4" i="5"/>
  <c r="Q39" i="5"/>
  <c r="Q15" i="5"/>
  <c r="Q3" i="5"/>
  <c r="Q38" i="5"/>
  <c r="Q26" i="5"/>
  <c r="Q19" i="5"/>
  <c r="Q25" i="5"/>
  <c r="Q36" i="5"/>
  <c r="Q24" i="5"/>
  <c r="Q12" i="5"/>
  <c r="Q11" i="5"/>
  <c r="Q9" i="5"/>
  <c r="Q23" i="5"/>
  <c r="Q20" i="5"/>
  <c r="Q41" i="5"/>
  <c r="Q21" i="5"/>
  <c r="Q8" i="5"/>
  <c r="Q27" i="5"/>
  <c r="Q33" i="5"/>
  <c r="Q10" i="5"/>
  <c r="Q31" i="5"/>
  <c r="Q14" i="5"/>
  <c r="Q30" i="5"/>
  <c r="Q28" i="5"/>
  <c r="Q37" i="5"/>
  <c r="Q42" i="5"/>
  <c r="Q35" i="5"/>
  <c r="Q7" i="5"/>
  <c r="Q40" i="5"/>
  <c r="Q18" i="5"/>
  <c r="Q34" i="5"/>
  <c r="S43" i="5"/>
  <c r="S44" i="5"/>
  <c r="P44" i="5" l="1"/>
  <c r="Q2" i="5"/>
  <c r="Q43" i="5" l="1"/>
  <c r="Q44" i="5"/>
  <c r="R43" i="5" l="1"/>
  <c r="R44" i="5"/>
  <c r="C17" i="5"/>
  <c r="C9" i="5"/>
  <c r="C10" i="5" s="1"/>
  <c r="D18" i="5" l="1"/>
  <c r="D19" i="5"/>
  <c r="D17" i="5"/>
  <c r="C14" i="5"/>
</calcChain>
</file>

<file path=xl/sharedStrings.xml><?xml version="1.0" encoding="utf-8"?>
<sst xmlns="http://schemas.openxmlformats.org/spreadsheetml/2006/main" count="85" uniqueCount="41">
  <si>
    <t>№</t>
  </si>
  <si>
    <t>Тиск в шинах, (атм.)</t>
  </si>
  <si>
    <t>Вартість палива (грн.)</t>
  </si>
  <si>
    <t>Вага вантажу, (т)</t>
  </si>
  <si>
    <t>Витрати палива на перевезення на 100 км (грн.)</t>
  </si>
  <si>
    <t>B0</t>
  </si>
  <si>
    <t>B1</t>
  </si>
  <si>
    <t>B2</t>
  </si>
  <si>
    <t>B3</t>
  </si>
  <si>
    <t>Коєфіцієнти:</t>
  </si>
  <si>
    <t>Легенда</t>
  </si>
  <si>
    <t>Х</t>
  </si>
  <si>
    <t>У</t>
  </si>
  <si>
    <t>Лінійна Функція</t>
  </si>
  <si>
    <t>Похибка</t>
  </si>
  <si>
    <t>Похибка^2</t>
  </si>
  <si>
    <t>Фактор (m)</t>
  </si>
  <si>
    <t>Експеремент(n)</t>
  </si>
  <si>
    <t>(X3-Xc3)^2</t>
  </si>
  <si>
    <t>Сума</t>
  </si>
  <si>
    <t>С.Значення</t>
  </si>
  <si>
    <r>
      <t>(Yс-Ymi)</t>
    </r>
    <r>
      <rPr>
        <sz val="11"/>
        <color theme="1"/>
        <rFont val="Calibri"/>
        <family val="2"/>
      </rPr>
      <t>2</t>
    </r>
  </si>
  <si>
    <t>(Xc1-X1)^2</t>
  </si>
  <si>
    <t>(Xc2-X2)^2</t>
  </si>
  <si>
    <t>С.КВ.Похибка()</t>
  </si>
  <si>
    <t>Відносна СК.Похибка</t>
  </si>
  <si>
    <t>(Yс-Yi)2</t>
  </si>
  <si>
    <t>К.Детермінації</t>
  </si>
  <si>
    <t>Fкритичне</t>
  </si>
  <si>
    <t>Fзнайдене</t>
  </si>
  <si>
    <t>σ</t>
  </si>
  <si>
    <t xml:space="preserve"> t </t>
  </si>
  <si>
    <t>b0</t>
  </si>
  <si>
    <t>b1</t>
  </si>
  <si>
    <t>b2</t>
  </si>
  <si>
    <t>+</t>
  </si>
  <si>
    <t>avg</t>
  </si>
  <si>
    <t>stdvp</t>
  </si>
  <si>
    <t>stdvs</t>
  </si>
  <si>
    <t>min</t>
  </si>
  <si>
    <t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</si>
</sst>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b/>
      <sz val="14"/>
      <color rgb="FFFF0000"/>
      <name val="Times New Roman"/>
      <family val="1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8"/>
      <color rgb="FF000000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00000"/>
        <bgColor indexed="64"/>
      </patternFill>
    </fill>
  </fills>
  <borders count="3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58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16" xfId="0" applyFont="1" applyBorder="1" applyAlignment="1">
      <alignment horizontal="center" vertical="center" wrapText="1"/>
    </xf>
    <xf numFmtId="0" fontId="1" fillId="0" borderId="17" xfId="0" applyFont="1" applyBorder="1" applyAlignment="1">
      <alignment vertical="center" wrapText="1"/>
    </xf>
    <xf numFmtId="0" fontId="2" fillId="0" borderId="17" xfId="0" applyFont="1" applyBorder="1" applyAlignment="1">
      <alignment vertical="center" wrapText="1"/>
    </xf>
    <xf numFmtId="0" fontId="1" fillId="0" borderId="18" xfId="0" applyFont="1" applyBorder="1" applyAlignment="1">
      <alignment vertical="center" wrapText="1"/>
    </xf>
    <xf numFmtId="0" fontId="1" fillId="0" borderId="20" xfId="0" applyFont="1" applyBorder="1" applyAlignment="1">
      <alignment vertical="center" wrapText="1"/>
    </xf>
    <xf numFmtId="0" fontId="1" fillId="0" borderId="21" xfId="0" applyFont="1" applyBorder="1" applyAlignment="1">
      <alignment vertical="center" wrapText="1"/>
    </xf>
    <xf numFmtId="0" fontId="1" fillId="0" borderId="22" xfId="0" applyFont="1" applyBorder="1" applyAlignment="1">
      <alignment vertical="center" wrapText="1"/>
    </xf>
    <xf numFmtId="0" fontId="1" fillId="0" borderId="23" xfId="0" applyFont="1" applyBorder="1" applyAlignment="1">
      <alignment vertical="center" wrapText="1"/>
    </xf>
    <xf numFmtId="0" fontId="0" fillId="0" borderId="30" xfId="0" applyBorder="1"/>
    <xf numFmtId="0" fontId="0" fillId="0" borderId="3" xfId="0" applyBorder="1"/>
    <xf numFmtId="0" fontId="0" fillId="0" borderId="6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7" xfId="0" applyBorder="1"/>
    <xf numFmtId="0" fontId="0" fillId="0" borderId="15" xfId="0" applyBorder="1"/>
    <xf numFmtId="0" fontId="0" fillId="0" borderId="31" xfId="0" applyBorder="1"/>
    <xf numFmtId="0" fontId="0" fillId="0" borderId="8" xfId="0" applyBorder="1"/>
    <xf numFmtId="0" fontId="0" fillId="0" borderId="32" xfId="0" applyBorder="1"/>
    <xf numFmtId="0" fontId="0" fillId="0" borderId="33" xfId="0" applyBorder="1"/>
    <xf numFmtId="0" fontId="0" fillId="0" borderId="1" xfId="0" applyBorder="1"/>
    <xf numFmtId="0" fontId="1" fillId="4" borderId="16" xfId="0" applyFont="1" applyFill="1" applyBorder="1" applyAlignment="1">
      <alignment horizontal="center" vertical="center" wrapText="1"/>
    </xf>
    <xf numFmtId="0" fontId="1" fillId="4" borderId="5" xfId="0" applyFont="1" applyFill="1" applyBorder="1" applyAlignment="1">
      <alignment horizontal="center" vertical="center" wrapText="1"/>
    </xf>
    <xf numFmtId="0" fontId="1" fillId="4" borderId="19" xfId="0" applyFont="1" applyFill="1" applyBorder="1" applyAlignment="1">
      <alignment horizontal="center" vertical="center" wrapText="1"/>
    </xf>
    <xf numFmtId="0" fontId="0" fillId="4" borderId="29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1" fillId="3" borderId="26" xfId="0" applyFont="1" applyFill="1" applyBorder="1" applyAlignment="1">
      <alignment horizontal="center" vertical="center" wrapText="1"/>
    </xf>
    <xf numFmtId="0" fontId="1" fillId="0" borderId="25" xfId="0" applyFont="1" applyBorder="1" applyAlignment="1">
      <alignment vertical="center" wrapText="1"/>
    </xf>
    <xf numFmtId="0" fontId="1" fillId="0" borderId="34" xfId="0" applyFont="1" applyBorder="1" applyAlignment="1">
      <alignment vertical="center" wrapText="1"/>
    </xf>
    <xf numFmtId="0" fontId="0" fillId="0" borderId="17" xfId="0" applyBorder="1"/>
    <xf numFmtId="0" fontId="0" fillId="0" borderId="0" xfId="0" applyAlignment="1">
      <alignment horizontal="center" vertical="center"/>
    </xf>
    <xf numFmtId="0" fontId="1" fillId="2" borderId="16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0" fillId="0" borderId="11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1" fillId="0" borderId="35" xfId="0" applyFont="1" applyBorder="1" applyAlignment="1">
      <alignment vertical="center" wrapText="1"/>
    </xf>
    <xf numFmtId="0" fontId="1" fillId="0" borderId="36" xfId="0" applyFont="1" applyBorder="1" applyAlignment="1">
      <alignment vertical="center" wrapText="1"/>
    </xf>
    <xf numFmtId="0" fontId="1" fillId="0" borderId="37" xfId="0" applyFont="1" applyBorder="1" applyAlignment="1">
      <alignment vertical="center" wrapText="1"/>
    </xf>
    <xf numFmtId="0" fontId="1" fillId="0" borderId="38" xfId="0" applyFont="1" applyBorder="1" applyAlignment="1">
      <alignment vertical="center" wrapText="1"/>
    </xf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1" fillId="5" borderId="17" xfId="0" applyFont="1" applyFill="1" applyBorder="1" applyAlignment="1">
      <alignment vertical="center" wrapText="1"/>
    </xf>
    <xf numFmtId="0" fontId="5" fillId="0" borderId="10" xfId="0" applyFont="1" applyBorder="1"/>
    <xf numFmtId="0" fontId="0" fillId="0" borderId="24" xfId="0" applyBorder="1"/>
    <xf numFmtId="0" fontId="3" fillId="0" borderId="26" xfId="0" applyFont="1" applyBorder="1" applyAlignment="1">
      <alignment horizontal="center"/>
    </xf>
    <xf numFmtId="0" fontId="0" fillId="0" borderId="28" xfId="0" applyBorder="1" applyAlignment="1">
      <alignment horizontal="center" vertical="center" wrapText="1"/>
    </xf>
    <xf numFmtId="0" fontId="0" fillId="0" borderId="27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Ex4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uk-UA"/>
        </a:p>
      </c:txPr>
    </c:title>
    <c:autoTitleDeleted val="0"/>
    <c:plotArea>
      <c:layout/>
      <c:lineChart>
        <c:grouping val="stacked"/>
        <c:varyColors val="0"/>
        <c:ser>
          <c:idx val="3"/>
          <c:order val="3"/>
          <c:tx>
            <c:strRef>
              <c:f>Таблиця!$E$1</c:f>
              <c:strCache>
                <c:ptCount val="1"/>
                <c:pt idx="0">
                  <c:v>Витрати палива на перевезення на 100 км (грн.)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uk-UA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5="http://schemas.microsoft.com/office/drawing/2012/chart"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Таблиця!$E$2:$E$51</c:f>
              <c:numCache>
                <c:formatCode>General</c:formatCode>
                <c:ptCount val="50"/>
                <c:pt idx="0">
                  <c:v>351.1</c:v>
                </c:pt>
                <c:pt idx="1">
                  <c:v>351.36</c:v>
                </c:pt>
                <c:pt idx="2">
                  <c:v>347.74</c:v>
                </c:pt>
                <c:pt idx="3">
                  <c:v>338.98</c:v>
                </c:pt>
                <c:pt idx="4">
                  <c:v>349.18</c:v>
                </c:pt>
                <c:pt idx="5">
                  <c:v>348.44</c:v>
                </c:pt>
                <c:pt idx="6">
                  <c:v>352.93</c:v>
                </c:pt>
                <c:pt idx="7">
                  <c:v>346.11</c:v>
                </c:pt>
                <c:pt idx="8">
                  <c:v>349.22</c:v>
                </c:pt>
                <c:pt idx="9">
                  <c:v>338.15</c:v>
                </c:pt>
                <c:pt idx="10">
                  <c:v>338.8</c:v>
                </c:pt>
                <c:pt idx="11">
                  <c:v>351.71</c:v>
                </c:pt>
                <c:pt idx="12">
                  <c:v>345.63</c:v>
                </c:pt>
                <c:pt idx="13">
                  <c:v>328.31</c:v>
                </c:pt>
                <c:pt idx="14">
                  <c:v>346.76</c:v>
                </c:pt>
                <c:pt idx="15">
                  <c:v>346.09</c:v>
                </c:pt>
                <c:pt idx="16">
                  <c:v>339.47</c:v>
                </c:pt>
                <c:pt idx="17">
                  <c:v>347.54</c:v>
                </c:pt>
                <c:pt idx="18">
                  <c:v>353.28</c:v>
                </c:pt>
                <c:pt idx="19">
                  <c:v>341.21</c:v>
                </c:pt>
                <c:pt idx="20">
                  <c:v>349.96</c:v>
                </c:pt>
                <c:pt idx="21">
                  <c:v>342.54</c:v>
                </c:pt>
                <c:pt idx="22">
                  <c:v>46.14</c:v>
                </c:pt>
                <c:pt idx="23">
                  <c:v>340.6</c:v>
                </c:pt>
                <c:pt idx="24">
                  <c:v>352.95</c:v>
                </c:pt>
                <c:pt idx="25">
                  <c:v>3450.1</c:v>
                </c:pt>
                <c:pt idx="26">
                  <c:v>343.35</c:v>
                </c:pt>
                <c:pt idx="27">
                  <c:v>351.46</c:v>
                </c:pt>
                <c:pt idx="28">
                  <c:v>353.53</c:v>
                </c:pt>
                <c:pt idx="29">
                  <c:v>336.24</c:v>
                </c:pt>
                <c:pt idx="30">
                  <c:v>349.76</c:v>
                </c:pt>
                <c:pt idx="31">
                  <c:v>332.6</c:v>
                </c:pt>
                <c:pt idx="32">
                  <c:v>342.55</c:v>
                </c:pt>
                <c:pt idx="33">
                  <c:v>339.24</c:v>
                </c:pt>
                <c:pt idx="34">
                  <c:v>332.21</c:v>
                </c:pt>
                <c:pt idx="35">
                  <c:v>348.32</c:v>
                </c:pt>
                <c:pt idx="36">
                  <c:v>316.8</c:v>
                </c:pt>
                <c:pt idx="37">
                  <c:v>339.64</c:v>
                </c:pt>
                <c:pt idx="38">
                  <c:v>341.23</c:v>
                </c:pt>
                <c:pt idx="39">
                  <c:v>347.9</c:v>
                </c:pt>
                <c:pt idx="40">
                  <c:v>349.13</c:v>
                </c:pt>
                <c:pt idx="41">
                  <c:v>336.21</c:v>
                </c:pt>
                <c:pt idx="42">
                  <c:v>346</c:v>
                </c:pt>
                <c:pt idx="43">
                  <c:v>3440.3</c:v>
                </c:pt>
                <c:pt idx="44">
                  <c:v>351.39</c:v>
                </c:pt>
                <c:pt idx="45">
                  <c:v>349.32</c:v>
                </c:pt>
                <c:pt idx="46">
                  <c:v>345.76</c:v>
                </c:pt>
                <c:pt idx="47">
                  <c:v>339.84</c:v>
                </c:pt>
                <c:pt idx="48">
                  <c:v>349.67</c:v>
                </c:pt>
                <c:pt idx="49">
                  <c:v>346.62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3-458B-416D-B730-A011E831359F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563122984"/>
        <c:axId val="563125144"/>
        <c:extLst>
          <c:ext xmlns:c15="http://schemas.microsoft.com/office/drawing/2012/chart" uri="{02D57815-91ED-43cb-92C2-25804820EDAC}">
            <c15:filteredLineSeries>
              <c15:ser>
                <c:idx val="2"/>
                <c:order val="0"/>
                <c:tx>
                  <c:strRef>
                    <c:extLst>
                      <c:ext uri="{02D57815-91ED-43cb-92C2-25804820EDAC}">
                        <c15:formulaRef>
                          <c15:sqref>Таблиця!$B$1</c15:sqref>
                        </c15:formulaRef>
                      </c:ext>
                    </c:extLst>
                    <c:strCache>
                      <c:ptCount val="1"/>
                      <c:pt idx="0">
                        <c:v>Тиск в шинах, (атм.)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uk-UA"/>
                    </a:p>
                  </c:txPr>
                  <c:dLblPos val="ctr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val>
                  <c:numRef>
                    <c:extLst>
                      <c:ext uri="{02D57815-91ED-43cb-92C2-25804820EDAC}">
                        <c15:formulaRef>
                          <c15:sqref>Таблиця!$B$2:$B$51</c15:sqref>
                        </c15:formulaRef>
                      </c:ext>
                    </c:extLst>
                    <c:numCache>
                      <c:formatCode>General</c:formatCode>
                      <c:ptCount val="50"/>
                      <c:pt idx="0">
                        <c:v>4.04</c:v>
                      </c:pt>
                      <c:pt idx="1">
                        <c:v>4.3600000000000003</c:v>
                      </c:pt>
                      <c:pt idx="2">
                        <c:v>3.43</c:v>
                      </c:pt>
                      <c:pt idx="3">
                        <c:v>5.26</c:v>
                      </c:pt>
                      <c:pt idx="4">
                        <c:v>4.97</c:v>
                      </c:pt>
                      <c:pt idx="5">
                        <c:v>3.13</c:v>
                      </c:pt>
                      <c:pt idx="6">
                        <c:v>3.5</c:v>
                      </c:pt>
                      <c:pt idx="7">
                        <c:v>4.6900000000000004</c:v>
                      </c:pt>
                      <c:pt idx="8">
                        <c:v>4.2699999999999996</c:v>
                      </c:pt>
                      <c:pt idx="9">
                        <c:v>3.03</c:v>
                      </c:pt>
                      <c:pt idx="10">
                        <c:v>3.98</c:v>
                      </c:pt>
                      <c:pt idx="11">
                        <c:v>3.52</c:v>
                      </c:pt>
                      <c:pt idx="12">
                        <c:v>5</c:v>
                      </c:pt>
                      <c:pt idx="13">
                        <c:v>4.8899999999999997</c:v>
                      </c:pt>
                      <c:pt idx="14">
                        <c:v>5.15</c:v>
                      </c:pt>
                      <c:pt idx="15">
                        <c:v>2.16</c:v>
                      </c:pt>
                      <c:pt idx="16">
                        <c:v>5.81</c:v>
                      </c:pt>
                      <c:pt idx="17">
                        <c:v>2.38</c:v>
                      </c:pt>
                      <c:pt idx="18">
                        <c:v>3.33</c:v>
                      </c:pt>
                      <c:pt idx="19">
                        <c:v>5.09</c:v>
                      </c:pt>
                      <c:pt idx="20">
                        <c:v>4.5</c:v>
                      </c:pt>
                      <c:pt idx="21">
                        <c:v>4.1900000000000004</c:v>
                      </c:pt>
                      <c:pt idx="22">
                        <c:v>3.46</c:v>
                      </c:pt>
                      <c:pt idx="23">
                        <c:v>4.3</c:v>
                      </c:pt>
                      <c:pt idx="24">
                        <c:v>3</c:v>
                      </c:pt>
                      <c:pt idx="25">
                        <c:v>2.44</c:v>
                      </c:pt>
                      <c:pt idx="26">
                        <c:v>4.84</c:v>
                      </c:pt>
                      <c:pt idx="27">
                        <c:v>4.47</c:v>
                      </c:pt>
                      <c:pt idx="28">
                        <c:v>3.54</c:v>
                      </c:pt>
                      <c:pt idx="29">
                        <c:v>3.64</c:v>
                      </c:pt>
                      <c:pt idx="30">
                        <c:v>3.42</c:v>
                      </c:pt>
                      <c:pt idx="31">
                        <c:v>5.54</c:v>
                      </c:pt>
                      <c:pt idx="32">
                        <c:v>4.58</c:v>
                      </c:pt>
                      <c:pt idx="33">
                        <c:v>2.93</c:v>
                      </c:pt>
                      <c:pt idx="34">
                        <c:v>6.2</c:v>
                      </c:pt>
                      <c:pt idx="35">
                        <c:v>5.32</c:v>
                      </c:pt>
                      <c:pt idx="36">
                        <c:v>3.84</c:v>
                      </c:pt>
                      <c:pt idx="37">
                        <c:v>4.33</c:v>
                      </c:pt>
                      <c:pt idx="38">
                        <c:v>3.58</c:v>
                      </c:pt>
                      <c:pt idx="39">
                        <c:v>-3.88</c:v>
                      </c:pt>
                      <c:pt idx="40">
                        <c:v>4.68</c:v>
                      </c:pt>
                      <c:pt idx="41">
                        <c:v>4.26</c:v>
                      </c:pt>
                      <c:pt idx="42">
                        <c:v>4.6900000000000004</c:v>
                      </c:pt>
                      <c:pt idx="43">
                        <c:v>2.73</c:v>
                      </c:pt>
                      <c:pt idx="44">
                        <c:v>3.03</c:v>
                      </c:pt>
                      <c:pt idx="45">
                        <c:v>3.03</c:v>
                      </c:pt>
                      <c:pt idx="46">
                        <c:v>4.26</c:v>
                      </c:pt>
                      <c:pt idx="47">
                        <c:v>2.72</c:v>
                      </c:pt>
                      <c:pt idx="48">
                        <c:v>3.27</c:v>
                      </c:pt>
                      <c:pt idx="49">
                        <c:v>2.83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1-458B-416D-B730-A011E831359F}"/>
                  </c:ext>
                </c:extLst>
              </c15:ser>
            </c15:filteredLineSeries>
            <c15:filteredLineSeries>
              <c15:ser>
                <c:idx val="0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Таблиця!$C$1</c15:sqref>
                        </c15:formulaRef>
                      </c:ext>
                    </c:extLst>
                    <c:strCache>
                      <c:ptCount val="1"/>
                      <c:pt idx="0">
                        <c:v>Вартість палива (грн.)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uk-UA"/>
                    </a:p>
                  </c:txPr>
                  <c:dLblPos val="ctr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Таблиця!$C$2:$C$51</c15:sqref>
                        </c15:formulaRef>
                      </c:ext>
                    </c:extLst>
                    <c:numCache>
                      <c:formatCode>General</c:formatCode>
                      <c:ptCount val="50"/>
                      <c:pt idx="0">
                        <c:v>24.05</c:v>
                      </c:pt>
                      <c:pt idx="1">
                        <c:v>24.06</c:v>
                      </c:pt>
                      <c:pt idx="2">
                        <c:v>25.5</c:v>
                      </c:pt>
                      <c:pt idx="3">
                        <c:v>25</c:v>
                      </c:pt>
                      <c:pt idx="4">
                        <c:v>21.77</c:v>
                      </c:pt>
                      <c:pt idx="5">
                        <c:v>23.33</c:v>
                      </c:pt>
                      <c:pt idx="6">
                        <c:v>21.73</c:v>
                      </c:pt>
                      <c:pt idx="7">
                        <c:v>25.28</c:v>
                      </c:pt>
                      <c:pt idx="8">
                        <c:v>23.93</c:v>
                      </c:pt>
                      <c:pt idx="9">
                        <c:v>25.11</c:v>
                      </c:pt>
                      <c:pt idx="10">
                        <c:v>24.46</c:v>
                      </c:pt>
                      <c:pt idx="11">
                        <c:v>22.99</c:v>
                      </c:pt>
                      <c:pt idx="12">
                        <c:v>21.84</c:v>
                      </c:pt>
                      <c:pt idx="13">
                        <c:v>24.57</c:v>
                      </c:pt>
                      <c:pt idx="14">
                        <c:v>23.58</c:v>
                      </c:pt>
                      <c:pt idx="15">
                        <c:v>24.04</c:v>
                      </c:pt>
                      <c:pt idx="16">
                        <c:v>23.75</c:v>
                      </c:pt>
                      <c:pt idx="17">
                        <c:v>23.13</c:v>
                      </c:pt>
                      <c:pt idx="18">
                        <c:v>24.2</c:v>
                      </c:pt>
                      <c:pt idx="19">
                        <c:v>24.47</c:v>
                      </c:pt>
                      <c:pt idx="20">
                        <c:v>24.76</c:v>
                      </c:pt>
                      <c:pt idx="21">
                        <c:v>25.51</c:v>
                      </c:pt>
                      <c:pt idx="22">
                        <c:v>22.9</c:v>
                      </c:pt>
                      <c:pt idx="23">
                        <c:v>23.78</c:v>
                      </c:pt>
                      <c:pt idx="24">
                        <c:v>0.45</c:v>
                      </c:pt>
                      <c:pt idx="25">
                        <c:v>23.93</c:v>
                      </c:pt>
                      <c:pt idx="26">
                        <c:v>23.8</c:v>
                      </c:pt>
                      <c:pt idx="27">
                        <c:v>23.19</c:v>
                      </c:pt>
                      <c:pt idx="28">
                        <c:v>23.05</c:v>
                      </c:pt>
                      <c:pt idx="29">
                        <c:v>23.61</c:v>
                      </c:pt>
                      <c:pt idx="30">
                        <c:v>23.01</c:v>
                      </c:pt>
                      <c:pt idx="31">
                        <c:v>23.96</c:v>
                      </c:pt>
                      <c:pt idx="32">
                        <c:v>25.41</c:v>
                      </c:pt>
                      <c:pt idx="33">
                        <c:v>25.23</c:v>
                      </c:pt>
                      <c:pt idx="34">
                        <c:v>24.5</c:v>
                      </c:pt>
                      <c:pt idx="35">
                        <c:v>3.52</c:v>
                      </c:pt>
                      <c:pt idx="36">
                        <c:v>23.04</c:v>
                      </c:pt>
                      <c:pt idx="37">
                        <c:v>24.6</c:v>
                      </c:pt>
                      <c:pt idx="38">
                        <c:v>24.04</c:v>
                      </c:pt>
                      <c:pt idx="39">
                        <c:v>22.65</c:v>
                      </c:pt>
                      <c:pt idx="40">
                        <c:v>22.95</c:v>
                      </c:pt>
                      <c:pt idx="41">
                        <c:v>23.24</c:v>
                      </c:pt>
                      <c:pt idx="42">
                        <c:v>23.27</c:v>
                      </c:pt>
                      <c:pt idx="43">
                        <c:v>23.72</c:v>
                      </c:pt>
                      <c:pt idx="44">
                        <c:v>23.97</c:v>
                      </c:pt>
                      <c:pt idx="45">
                        <c:v>23</c:v>
                      </c:pt>
                      <c:pt idx="46">
                        <c:v>23.73</c:v>
                      </c:pt>
                      <c:pt idx="47">
                        <c:v>23.94</c:v>
                      </c:pt>
                      <c:pt idx="48">
                        <c:v>25.03</c:v>
                      </c:pt>
                      <c:pt idx="49">
                        <c:v>23.87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458B-416D-B730-A011E831359F}"/>
                  </c:ext>
                </c:extLst>
              </c15:ser>
            </c15:filteredLineSeries>
            <c15:filteredLineSeries>
              <c15:ser>
                <c:idx val="1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Таблиця!$D$1</c15:sqref>
                        </c15:formulaRef>
                      </c:ext>
                    </c:extLst>
                    <c:strCache>
                      <c:ptCount val="1"/>
                      <c:pt idx="0">
                        <c:v>Вага вантажу, (т)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uk-UA"/>
                    </a:p>
                  </c:txPr>
                  <c:dLblPos val="ctr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Таблиця!$D$2:$D$51</c15:sqref>
                        </c15:formulaRef>
                      </c:ext>
                    </c:extLst>
                    <c:numCache>
                      <c:formatCode>General</c:formatCode>
                      <c:ptCount val="50"/>
                      <c:pt idx="0">
                        <c:v>3.76</c:v>
                      </c:pt>
                      <c:pt idx="1">
                        <c:v>2.41</c:v>
                      </c:pt>
                      <c:pt idx="2">
                        <c:v>1.96</c:v>
                      </c:pt>
                      <c:pt idx="3">
                        <c:v>-0.09</c:v>
                      </c:pt>
                      <c:pt idx="4">
                        <c:v>1.54</c:v>
                      </c:pt>
                      <c:pt idx="5">
                        <c:v>3.01</c:v>
                      </c:pt>
                      <c:pt idx="6">
                        <c:v>3.58</c:v>
                      </c:pt>
                      <c:pt idx="7">
                        <c:v>1.34</c:v>
                      </c:pt>
                      <c:pt idx="8">
                        <c:v>2.6</c:v>
                      </c:pt>
                      <c:pt idx="9">
                        <c:v>3.09</c:v>
                      </c:pt>
                      <c:pt idx="10">
                        <c:v>1.76</c:v>
                      </c:pt>
                      <c:pt idx="11">
                        <c:v>2.23</c:v>
                      </c:pt>
                      <c:pt idx="12">
                        <c:v>3.32</c:v>
                      </c:pt>
                      <c:pt idx="13">
                        <c:v>3.17</c:v>
                      </c:pt>
                      <c:pt idx="14">
                        <c:v>1.25</c:v>
                      </c:pt>
                      <c:pt idx="15">
                        <c:v>1.39</c:v>
                      </c:pt>
                      <c:pt idx="16">
                        <c:v>1.63</c:v>
                      </c:pt>
                      <c:pt idx="17">
                        <c:v>4.5199999999999996</c:v>
                      </c:pt>
                      <c:pt idx="18">
                        <c:v>2.3199999999999998</c:v>
                      </c:pt>
                      <c:pt idx="19">
                        <c:v>3.71</c:v>
                      </c:pt>
                      <c:pt idx="20">
                        <c:v>2.08</c:v>
                      </c:pt>
                      <c:pt idx="21">
                        <c:v>1.46</c:v>
                      </c:pt>
                      <c:pt idx="22">
                        <c:v>3.47</c:v>
                      </c:pt>
                      <c:pt idx="23">
                        <c:v>2.68</c:v>
                      </c:pt>
                      <c:pt idx="24">
                        <c:v>3.34</c:v>
                      </c:pt>
                      <c:pt idx="25">
                        <c:v>2.77</c:v>
                      </c:pt>
                      <c:pt idx="26">
                        <c:v>2.93</c:v>
                      </c:pt>
                      <c:pt idx="27">
                        <c:v>2.34</c:v>
                      </c:pt>
                      <c:pt idx="28">
                        <c:v>2.2999999999999998</c:v>
                      </c:pt>
                      <c:pt idx="29">
                        <c:v>2.5</c:v>
                      </c:pt>
                      <c:pt idx="30">
                        <c:v>4.2</c:v>
                      </c:pt>
                      <c:pt idx="31">
                        <c:v>2.31</c:v>
                      </c:pt>
                      <c:pt idx="32">
                        <c:v>2.15</c:v>
                      </c:pt>
                      <c:pt idx="33">
                        <c:v>2.5299999999999998</c:v>
                      </c:pt>
                      <c:pt idx="34">
                        <c:v>2.13</c:v>
                      </c:pt>
                      <c:pt idx="35">
                        <c:v>2.84</c:v>
                      </c:pt>
                      <c:pt idx="36">
                        <c:v>3.32</c:v>
                      </c:pt>
                      <c:pt idx="37">
                        <c:v>1.44</c:v>
                      </c:pt>
                      <c:pt idx="38">
                        <c:v>1.87</c:v>
                      </c:pt>
                      <c:pt idx="39">
                        <c:v>2.09</c:v>
                      </c:pt>
                      <c:pt idx="40">
                        <c:v>2.2799999999999998</c:v>
                      </c:pt>
                      <c:pt idx="41">
                        <c:v>4.22</c:v>
                      </c:pt>
                      <c:pt idx="42">
                        <c:v>3.7</c:v>
                      </c:pt>
                      <c:pt idx="43">
                        <c:v>2.71</c:v>
                      </c:pt>
                      <c:pt idx="44">
                        <c:v>3.09</c:v>
                      </c:pt>
                      <c:pt idx="45">
                        <c:v>2.2200000000000002</c:v>
                      </c:pt>
                      <c:pt idx="46">
                        <c:v>1.76</c:v>
                      </c:pt>
                      <c:pt idx="47">
                        <c:v>2.14</c:v>
                      </c:pt>
                      <c:pt idx="48">
                        <c:v>2.3199999999999998</c:v>
                      </c:pt>
                      <c:pt idx="49">
                        <c:v>2.7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458B-416D-B730-A011E831359F}"/>
                  </c:ext>
                </c:extLst>
              </c15:ser>
            </c15:filteredLineSeries>
          </c:ext>
        </c:extLst>
      </c:lineChart>
      <c:catAx>
        <c:axId val="563122984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uk-UA"/>
          </a:p>
        </c:txPr>
        <c:crossAx val="563125144"/>
        <c:crosses val="autoZero"/>
        <c:auto val="1"/>
        <c:lblAlgn val="ctr"/>
        <c:lblOffset val="100"/>
        <c:noMultiLvlLbl val="0"/>
      </c:catAx>
      <c:valAx>
        <c:axId val="5631251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uk-UA"/>
          </a:p>
        </c:txPr>
        <c:crossAx val="5631229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uk-UA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uk-UA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'1.4'!$K$1</c:f>
              <c:strCache>
                <c:ptCount val="1"/>
                <c:pt idx="0">
                  <c:v>Витрати палива на перевезення на 100 км (грн.)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'1.4'!$K$2:$K$43</c:f>
              <c:numCache>
                <c:formatCode>General</c:formatCode>
                <c:ptCount val="42"/>
                <c:pt idx="0">
                  <c:v>351.1</c:v>
                </c:pt>
                <c:pt idx="1">
                  <c:v>351.36</c:v>
                </c:pt>
                <c:pt idx="2">
                  <c:v>347.74</c:v>
                </c:pt>
                <c:pt idx="3">
                  <c:v>349.18</c:v>
                </c:pt>
                <c:pt idx="4">
                  <c:v>348.44</c:v>
                </c:pt>
                <c:pt idx="5">
                  <c:v>352.93</c:v>
                </c:pt>
                <c:pt idx="6">
                  <c:v>346.11</c:v>
                </c:pt>
                <c:pt idx="7">
                  <c:v>349.22</c:v>
                </c:pt>
                <c:pt idx="8">
                  <c:v>338.15</c:v>
                </c:pt>
                <c:pt idx="9">
                  <c:v>338.8</c:v>
                </c:pt>
                <c:pt idx="10">
                  <c:v>351.71</c:v>
                </c:pt>
                <c:pt idx="11">
                  <c:v>345.63</c:v>
                </c:pt>
                <c:pt idx="12">
                  <c:v>346.76</c:v>
                </c:pt>
                <c:pt idx="13">
                  <c:v>346.09</c:v>
                </c:pt>
                <c:pt idx="14">
                  <c:v>339.47</c:v>
                </c:pt>
                <c:pt idx="15">
                  <c:v>347.54</c:v>
                </c:pt>
                <c:pt idx="16">
                  <c:v>353.28</c:v>
                </c:pt>
                <c:pt idx="17">
                  <c:v>341.21</c:v>
                </c:pt>
                <c:pt idx="18">
                  <c:v>349.96</c:v>
                </c:pt>
                <c:pt idx="19">
                  <c:v>342.54</c:v>
                </c:pt>
                <c:pt idx="20">
                  <c:v>340.6</c:v>
                </c:pt>
                <c:pt idx="21">
                  <c:v>343.35</c:v>
                </c:pt>
                <c:pt idx="22">
                  <c:v>351.46</c:v>
                </c:pt>
                <c:pt idx="23">
                  <c:v>353.53</c:v>
                </c:pt>
                <c:pt idx="24">
                  <c:v>336.24</c:v>
                </c:pt>
                <c:pt idx="25">
                  <c:v>349.76</c:v>
                </c:pt>
                <c:pt idx="26">
                  <c:v>332.6</c:v>
                </c:pt>
                <c:pt idx="27">
                  <c:v>342.55</c:v>
                </c:pt>
                <c:pt idx="28">
                  <c:v>339.24</c:v>
                </c:pt>
                <c:pt idx="29">
                  <c:v>332.21</c:v>
                </c:pt>
                <c:pt idx="30">
                  <c:v>339.64</c:v>
                </c:pt>
                <c:pt idx="31">
                  <c:v>341.23</c:v>
                </c:pt>
                <c:pt idx="32">
                  <c:v>349.13</c:v>
                </c:pt>
                <c:pt idx="33">
                  <c:v>336.21</c:v>
                </c:pt>
                <c:pt idx="34">
                  <c:v>346</c:v>
                </c:pt>
                <c:pt idx="35">
                  <c:v>351.39</c:v>
                </c:pt>
                <c:pt idx="36">
                  <c:v>349.32</c:v>
                </c:pt>
                <c:pt idx="37">
                  <c:v>345.76</c:v>
                </c:pt>
                <c:pt idx="38">
                  <c:v>339.84</c:v>
                </c:pt>
                <c:pt idx="39">
                  <c:v>349.67</c:v>
                </c:pt>
                <c:pt idx="40">
                  <c:v>346.62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E47-407A-A2EB-14F7D7221145}"/>
            </c:ext>
          </c:extLst>
        </c:ser>
        <c:ser>
          <c:idx val="1"/>
          <c:order val="1"/>
          <c:tx>
            <c:strRef>
              <c:f>'1.4'!$L$1</c:f>
              <c:strCache>
                <c:ptCount val="1"/>
                <c:pt idx="0">
                  <c:v>Лінійна Функція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'1.4'!$L$2:$L$43</c:f>
              <c:numCache>
                <c:formatCode>General</c:formatCode>
                <c:ptCount val="42"/>
                <c:pt idx="0">
                  <c:v>344.7762073875565</c:v>
                </c:pt>
                <c:pt idx="1">
                  <c:v>344.07225952479899</c:v>
                </c:pt>
                <c:pt idx="2">
                  <c:v>342.99763558009687</c:v>
                </c:pt>
                <c:pt idx="3">
                  <c:v>347.63509635400317</c:v>
                </c:pt>
                <c:pt idx="4">
                  <c:v>348.24702433548777</c:v>
                </c:pt>
                <c:pt idx="5">
                  <c:v>350.85624485620434</c:v>
                </c:pt>
                <c:pt idx="6">
                  <c:v>340.77678579907843</c:v>
                </c:pt>
                <c:pt idx="7">
                  <c:v>344.54040701292945</c:v>
                </c:pt>
                <c:pt idx="8">
                  <c:v>344.67942760581587</c:v>
                </c:pt>
                <c:pt idx="9">
                  <c:v>344.03332361678662</c:v>
                </c:pt>
                <c:pt idx="10">
                  <c:v>348.13717816030635</c:v>
                </c:pt>
                <c:pt idx="11">
                  <c:v>347.42240385726939</c:v>
                </c:pt>
                <c:pt idx="12">
                  <c:v>343.40640758761845</c:v>
                </c:pt>
                <c:pt idx="13">
                  <c:v>348.80834998624499</c:v>
                </c:pt>
                <c:pt idx="14">
                  <c:v>341.63722394493925</c:v>
                </c:pt>
                <c:pt idx="15">
                  <c:v>350.27194296370874</c:v>
                </c:pt>
                <c:pt idx="16">
                  <c:v>345.97234393015498</c:v>
                </c:pt>
                <c:pt idx="17">
                  <c:v>341.64394380442303</c:v>
                </c:pt>
                <c:pt idx="18">
                  <c:v>342.28668786371037</c:v>
                </c:pt>
                <c:pt idx="19">
                  <c:v>341.35496612515374</c:v>
                </c:pt>
                <c:pt idx="20">
                  <c:v>344.7950220218907</c:v>
                </c:pt>
                <c:pt idx="21">
                  <c:v>343.60047211278146</c:v>
                </c:pt>
                <c:pt idx="22">
                  <c:v>345.68556789927368</c:v>
                </c:pt>
                <c:pt idx="23">
                  <c:v>347.96706149547197</c:v>
                </c:pt>
                <c:pt idx="24">
                  <c:v>346.56420566456984</c:v>
                </c:pt>
                <c:pt idx="25">
                  <c:v>348.30804147619443</c:v>
                </c:pt>
                <c:pt idx="26">
                  <c:v>341.76719139379884</c:v>
                </c:pt>
                <c:pt idx="27">
                  <c:v>340.73532994375961</c:v>
                </c:pt>
                <c:pt idx="28">
                  <c:v>344.63787841911534</c:v>
                </c:pt>
                <c:pt idx="29">
                  <c:v>339.21208149154171</c:v>
                </c:pt>
                <c:pt idx="30">
                  <c:v>342.98923575574213</c:v>
                </c:pt>
                <c:pt idx="31">
                  <c:v>345.77883939328223</c:v>
                </c:pt>
                <c:pt idx="32">
                  <c:v>345.74733169103422</c:v>
                </c:pt>
                <c:pt idx="33">
                  <c:v>346.02738786243162</c:v>
                </c:pt>
                <c:pt idx="34">
                  <c:v>345.04627710110998</c:v>
                </c:pt>
                <c:pt idx="35">
                  <c:v>347.10093013532628</c:v>
                </c:pt>
                <c:pt idx="36">
                  <c:v>349.16133141043605</c:v>
                </c:pt>
                <c:pt idx="37">
                  <c:v>344.98656659974733</c:v>
                </c:pt>
                <c:pt idx="38">
                  <c:v>347.82602591696099</c:v>
                </c:pt>
                <c:pt idx="39">
                  <c:v>344.33732764851277</c:v>
                </c:pt>
                <c:pt idx="40">
                  <c:v>347.7400342707266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E47-407A-A2EB-14F7D72211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56417376"/>
        <c:axId val="771324728"/>
      </c:lineChart>
      <c:catAx>
        <c:axId val="75641737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uk-UA"/>
          </a:p>
        </c:txPr>
        <c:crossAx val="771324728"/>
        <c:crosses val="autoZero"/>
        <c:auto val="1"/>
        <c:lblAlgn val="ctr"/>
        <c:lblOffset val="100"/>
        <c:noMultiLvlLbl val="0"/>
      </c:catAx>
      <c:valAx>
        <c:axId val="7713247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uk-UA"/>
          </a:p>
        </c:txPr>
        <c:crossAx val="7564173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uk-UA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uk-UA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_xlchart.v1.5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uk-UA" sz="1600" b="1" i="0" u="none" strike="noStrike" spc="100" baseline="0">
                <a:solidFill>
                  <a:sysClr val="window" lastClr="FFFFFF">
                    <a:lumMod val="95000"/>
                  </a:sys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Calibri" panose="020F0502020204030204"/>
              </a:rPr>
              <a:t>Тиск в шинах, (атм.)</a:t>
            </a:r>
            <a:endParaRPr lang="en-US" sz="1600" b="1" i="0" u="none" strike="noStrike" spc="100" baseline="0">
              <a:solidFill>
                <a:sysClr val="window" lastClr="FFFFFF">
                  <a:lumMod val="95000"/>
                </a:sys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Calibri" panose="020F0502020204030204"/>
            </a:endParaRPr>
          </a:p>
        </cx:rich>
      </cx:tx>
    </cx:title>
    <cx:plotArea>
      <cx:plotAreaRegion>
        <cx:series layoutId="clusteredColumn" uniqueId="{B0513EC3-7F0A-4DD6-8959-9C8CDA0E6165}">
          <cx:tx>
            <cx:txData>
              <cx:f>_xlchart.v1.4</cx:f>
              <cx:v>Тиск в шинах, (атм.)</cx:v>
            </cx:txData>
          </cx:tx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uk-UA" sz="1600" b="1" i="0" u="none" strike="noStrike" spc="100" baseline="0">
                <a:solidFill>
                  <a:sysClr val="window" lastClr="FFFFFF">
                    <a:lumMod val="95000"/>
                  </a:sys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Calibri" panose="020F0502020204030204"/>
              </a:rPr>
              <a:t>Вартість палива (грн.)</a:t>
            </a:r>
            <a:endParaRPr lang="en-US" sz="1600" b="1" i="0" u="none" strike="noStrike" spc="100" baseline="0">
              <a:solidFill>
                <a:sysClr val="window" lastClr="FFFFFF">
                  <a:lumMod val="95000"/>
                </a:sys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Calibri" panose="020F0502020204030204"/>
            </a:endParaRPr>
          </a:p>
        </cx:rich>
      </cx:tx>
    </cx:title>
    <cx:plotArea>
      <cx:plotAreaRegion>
        <cx:series layoutId="clusteredColumn" uniqueId="{2D8B1294-5AF2-4C0E-B406-E33E4715FFDD}">
          <cx:tx>
            <cx:txData>
              <cx:f>_xlchart.v1.2</cx:f>
              <cx:v>Вартість палива (грн.)</cx:v>
            </cx:txData>
          </cx:tx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uk-UA" sz="1600" b="1" i="0" u="none" strike="noStrike" spc="100" baseline="0">
                <a:solidFill>
                  <a:sysClr val="window" lastClr="FFFFFF">
                    <a:lumMod val="95000"/>
                  </a:sys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Calibri" panose="020F0502020204030204"/>
              </a:rPr>
              <a:t>Вага вантажу, (т)</a:t>
            </a:r>
            <a:endParaRPr lang="en-US" sz="1600" b="1" i="0" u="none" strike="noStrike" spc="100" baseline="0">
              <a:solidFill>
                <a:sysClr val="window" lastClr="FFFFFF">
                  <a:lumMod val="95000"/>
                </a:sys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Calibri" panose="020F0502020204030204"/>
            </a:endParaRPr>
          </a:p>
        </cx:rich>
      </cx:tx>
    </cx:title>
    <cx:plotArea>
      <cx:plotAreaRegion>
        <cx:series layoutId="clusteredColumn" uniqueId="{CDFAE552-4973-4D6B-9262-3FEB3B3D362E}">
          <cx:tx>
            <cx:txData>
              <cx:f>_xlchart.v1.0</cx:f>
              <cx:v>Вага вантажу, (т)</cx:v>
            </cx:txData>
          </cx:tx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_xlchart.v1.7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uk-UA" sz="1600" b="1" i="0" u="none" strike="noStrike" spc="100" baseline="0">
                <a:solidFill>
                  <a:sysClr val="window" lastClr="FFFFFF">
                    <a:lumMod val="95000"/>
                  </a:sys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Calibri" panose="020F0502020204030204"/>
              </a:rPr>
              <a:t>Витрати палива на перевезення на 100 км (грн.)</a:t>
            </a:r>
            <a:endParaRPr lang="en-US" sz="1600" b="1" i="0" u="none" strike="noStrike" spc="100" baseline="0">
              <a:solidFill>
                <a:sysClr val="window" lastClr="FFFFFF">
                  <a:lumMod val="95000"/>
                </a:sys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Calibri" panose="020F0502020204030204"/>
            </a:endParaRPr>
          </a:p>
        </cx:rich>
      </cx:tx>
    </cx:title>
    <cx:plotArea>
      <cx:plotAreaRegion>
        <cx:series layoutId="clusteredColumn" uniqueId="{DECAFB00-B8E8-4F8C-8BA2-DBEB34E4EEBA}">
          <cx:tx>
            <cx:txData>
              <cx:f>_xlchart.v1.6</cx:f>
              <cx:v>Витрати палива на перевезення на 100 км (грн.)</cx:v>
            </cx:txData>
          </cx:tx>
          <cx:dataId val="0"/>
          <cx:layoutPr>
            <cx:binning intervalClosed="r"/>
          </cx:layoutPr>
          <cx:axisId val="1"/>
        </cx:series>
        <cx:series layoutId="paretoLine" ownerIdx="0" uniqueId="{C1DC6A47-9EB1-4EC5-8D8C-80D74AFD7E34}">
          <cx:axisId val="2"/>
        </cx:series>
      </cx:plotAreaRegion>
      <cx:axis id="0">
        <cx:catScaling gapWidth="0"/>
        <cx:tickLabels/>
      </cx:axis>
      <cx:axis id="1">
        <cx:valScaling/>
        <cx:majorGridlines/>
        <cx:tickLabels/>
      </cx:axis>
      <cx:axis id="2">
        <cx:valScaling max="1" min="0"/>
        <cx:units unit="percentage"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70">
  <cs:axisTitle>
    <cs:lnRef idx="0"/>
    <cs:fillRef idx="0"/>
    <cs:effectRef idx="0"/>
    <cs:fontRef idx="minor">
      <a:schemeClr val="lt1">
        <a:lumMod val="95000"/>
      </a:schemeClr>
    </cs:fontRef>
    <cs:defRPr sz="900"/>
  </cs:axisTitle>
  <cs:category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/>
  </cs:chartArea>
  <cs:dataLabel>
    <cs:lnRef idx="0"/>
    <cs:fillRef idx="0"/>
    <cs:effectRef idx="0"/>
    <cs:fontRef idx="minor">
      <a:schemeClr val="lt1">
        <a:lumMod val="9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lt1"/>
    </cs:fontRef>
    <cs:spPr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  <a:ln>
        <a:solidFill>
          <a:schemeClr val="tx1"/>
        </a:solidFill>
      </a:ln>
    </cs:spPr>
  </cs:dataPoint>
  <cs:dataPoint3D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</cs:spPr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lt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9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10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95000"/>
      </a:schemeClr>
    </cs:fontRef>
    <cs:defRPr sz="9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lt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spc="10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9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95000"/>
      </a:schemeClr>
    </cs:fontRef>
    <cs:defRPr sz="900"/>
  </cs:valueAxis>
  <cs:wall>
    <cs:lnRef idx="0"/>
    <cs:fillRef idx="0"/>
    <cs:effectRef idx="0"/>
    <cs:fontRef idx="minor">
      <a:schemeClr val="lt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70">
  <cs:axisTitle>
    <cs:lnRef idx="0"/>
    <cs:fillRef idx="0"/>
    <cs:effectRef idx="0"/>
    <cs:fontRef idx="minor">
      <a:schemeClr val="lt1">
        <a:lumMod val="95000"/>
      </a:schemeClr>
    </cs:fontRef>
    <cs:defRPr sz="900"/>
  </cs:axisTitle>
  <cs:category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/>
  </cs:chartArea>
  <cs:dataLabel>
    <cs:lnRef idx="0"/>
    <cs:fillRef idx="0"/>
    <cs:effectRef idx="0"/>
    <cs:fontRef idx="minor">
      <a:schemeClr val="lt1">
        <a:lumMod val="9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lt1"/>
    </cs:fontRef>
    <cs:spPr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  <a:ln>
        <a:solidFill>
          <a:schemeClr val="tx1"/>
        </a:solidFill>
      </a:ln>
    </cs:spPr>
  </cs:dataPoint>
  <cs:dataPoint3D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</cs:spPr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lt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9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10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95000"/>
      </a:schemeClr>
    </cs:fontRef>
    <cs:defRPr sz="9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lt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spc="10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9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95000"/>
      </a:schemeClr>
    </cs:fontRef>
    <cs:defRPr sz="900"/>
  </cs:valueAxis>
  <cs:wall>
    <cs:lnRef idx="0"/>
    <cs:fillRef idx="0"/>
    <cs:effectRef idx="0"/>
    <cs:fontRef idx="minor">
      <a:schemeClr val="lt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370">
  <cs:axisTitle>
    <cs:lnRef idx="0"/>
    <cs:fillRef idx="0"/>
    <cs:effectRef idx="0"/>
    <cs:fontRef idx="minor">
      <a:schemeClr val="lt1">
        <a:lumMod val="95000"/>
      </a:schemeClr>
    </cs:fontRef>
    <cs:defRPr sz="900"/>
  </cs:axisTitle>
  <cs:category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/>
  </cs:chartArea>
  <cs:dataLabel>
    <cs:lnRef idx="0"/>
    <cs:fillRef idx="0"/>
    <cs:effectRef idx="0"/>
    <cs:fontRef idx="minor">
      <a:schemeClr val="lt1">
        <a:lumMod val="9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lt1"/>
    </cs:fontRef>
    <cs:spPr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  <a:ln>
        <a:solidFill>
          <a:schemeClr val="tx1"/>
        </a:solidFill>
      </a:ln>
    </cs:spPr>
  </cs:dataPoint>
  <cs:dataPoint3D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</cs:spPr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lt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9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10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95000"/>
      </a:schemeClr>
    </cs:fontRef>
    <cs:defRPr sz="9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lt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spc="10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9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95000"/>
      </a:schemeClr>
    </cs:fontRef>
    <cs:defRPr sz="900"/>
  </cs:valueAxis>
  <cs:wall>
    <cs:lnRef idx="0"/>
    <cs:fillRef idx="0"/>
    <cs:effectRef idx="0"/>
    <cs:fontRef idx="minor">
      <a:schemeClr val="lt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370">
  <cs:axisTitle>
    <cs:lnRef idx="0"/>
    <cs:fillRef idx="0"/>
    <cs:effectRef idx="0"/>
    <cs:fontRef idx="minor">
      <a:schemeClr val="lt1">
        <a:lumMod val="95000"/>
      </a:schemeClr>
    </cs:fontRef>
    <cs:defRPr sz="900"/>
  </cs:axisTitle>
  <cs:category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/>
  </cs:chartArea>
  <cs:dataLabel>
    <cs:lnRef idx="0"/>
    <cs:fillRef idx="0"/>
    <cs:effectRef idx="0"/>
    <cs:fontRef idx="minor">
      <a:schemeClr val="lt1">
        <a:lumMod val="9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lt1"/>
    </cs:fontRef>
    <cs:spPr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  <a:ln>
        <a:solidFill>
          <a:schemeClr val="tx1"/>
        </a:solidFill>
      </a:ln>
    </cs:spPr>
  </cs:dataPoint>
  <cs:dataPoint3D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</cs:spPr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lt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9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10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95000"/>
      </a:schemeClr>
    </cs:fontRef>
    <cs:defRPr sz="9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lt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spc="10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9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95000"/>
      </a:schemeClr>
    </cs:fontRef>
    <cs:defRPr sz="900"/>
  </cs:valueAxis>
  <cs:wall>
    <cs:lnRef idx="0"/>
    <cs:fillRef idx="0"/>
    <cs:effectRef idx="0"/>
    <cs:fontRef idx="minor">
      <a:schemeClr val="lt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microsoft.com/office/2014/relationships/chartEx" Target="../charts/chartEx3.xml"/><Relationship Id="rId2" Type="http://schemas.microsoft.com/office/2014/relationships/chartEx" Target="../charts/chartEx2.xml"/><Relationship Id="rId1" Type="http://schemas.microsoft.com/office/2014/relationships/chartEx" Target="../charts/chartEx1.xml"/><Relationship Id="rId4" Type="http://schemas.microsoft.com/office/2014/relationships/chartEx" Target="../charts/chartEx4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1</xdr:row>
      <xdr:rowOff>0</xdr:rowOff>
    </xdr:from>
    <xdr:to>
      <xdr:col>13</xdr:col>
      <xdr:colOff>304800</xdr:colOff>
      <xdr:row>12</xdr:row>
      <xdr:rowOff>144780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9FA2B3C-661D-4D38-A046-583AF5A9E4C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1</xdr:row>
      <xdr:rowOff>0</xdr:rowOff>
    </xdr:from>
    <xdr:to>
      <xdr:col>13</xdr:col>
      <xdr:colOff>304800</xdr:colOff>
      <xdr:row>11</xdr:row>
      <xdr:rowOff>179294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0" name="Chart 9">
              <a:extLst>
                <a:ext uri="{FF2B5EF4-FFF2-40B4-BE49-F238E27FC236}">
                  <a16:creationId xmlns:a16="http://schemas.microsoft.com/office/drawing/2014/main" id="{80105D50-A89D-41CF-82A8-F800D66C0A03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098280" y="685800"/>
              <a:ext cx="4572000" cy="2465294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uk-UA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6</xdr:col>
      <xdr:colOff>0</xdr:colOff>
      <xdr:row>11</xdr:row>
      <xdr:rowOff>233081</xdr:rowOff>
    </xdr:from>
    <xdr:to>
      <xdr:col>13</xdr:col>
      <xdr:colOff>304800</xdr:colOff>
      <xdr:row>22</xdr:row>
      <xdr:rowOff>179294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2" name="Chart 11">
              <a:extLst>
                <a:ext uri="{FF2B5EF4-FFF2-40B4-BE49-F238E27FC236}">
                  <a16:creationId xmlns:a16="http://schemas.microsoft.com/office/drawing/2014/main" id="{A368BC50-A5D4-4968-9AF7-66194BCFA44F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098280" y="3197261"/>
              <a:ext cx="4572000" cy="2468433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uk-UA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14</xdr:col>
      <xdr:colOff>0</xdr:colOff>
      <xdr:row>1</xdr:row>
      <xdr:rowOff>188258</xdr:rowOff>
    </xdr:from>
    <xdr:to>
      <xdr:col>21</xdr:col>
      <xdr:colOff>304800</xdr:colOff>
      <xdr:row>11</xdr:row>
      <xdr:rowOff>112093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08A62E3D-2D0B-4AC6-B2A5-A44482B833AB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3975080" y="874058"/>
              <a:ext cx="4572000" cy="220983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uk-UA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14</xdr:col>
      <xdr:colOff>0</xdr:colOff>
      <xdr:row>11</xdr:row>
      <xdr:rowOff>188258</xdr:rowOff>
    </xdr:from>
    <xdr:to>
      <xdr:col>21</xdr:col>
      <xdr:colOff>304800</xdr:colOff>
      <xdr:row>22</xdr:row>
      <xdr:rowOff>71717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620A2FAA-1331-43A0-9831-B9029CD574A6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4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3975080" y="3160058"/>
              <a:ext cx="4572000" cy="2398059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uk-UA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5250</xdr:colOff>
      <xdr:row>0</xdr:row>
      <xdr:rowOff>716281</xdr:rowOff>
    </xdr:from>
    <xdr:to>
      <xdr:col>10</xdr:col>
      <xdr:colOff>1060449</xdr:colOff>
      <xdr:row>5</xdr:row>
      <xdr:rowOff>220981</xdr:rowOff>
    </xdr:to>
    <xdr:pic>
      <xdr:nvPicPr>
        <xdr:cNvPr id="2" name="Рисунок 19">
          <a:extLst>
            <a:ext uri="{FF2B5EF4-FFF2-40B4-BE49-F238E27FC236}">
              <a16:creationId xmlns:a16="http://schemas.microsoft.com/office/drawing/2014/main" id="{35B29BBC-5079-547C-8707-5366922251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087010" y="716281"/>
          <a:ext cx="2579199" cy="116586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1264920</xdr:colOff>
      <xdr:row>11</xdr:row>
      <xdr:rowOff>15240</xdr:rowOff>
    </xdr:from>
    <xdr:to>
      <xdr:col>4</xdr:col>
      <xdr:colOff>1524000</xdr:colOff>
      <xdr:row>23</xdr:row>
      <xdr:rowOff>15240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02194BD-D2EF-6D98-501F-4645E38F3B1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19</xdr:col>
      <xdr:colOff>144780</xdr:colOff>
      <xdr:row>5</xdr:row>
      <xdr:rowOff>99060</xdr:rowOff>
    </xdr:from>
    <xdr:ext cx="65" cy="172227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90A185E9-059B-48F4-5E68-6D65474B5201}"/>
            </a:ext>
          </a:extLst>
        </xdr:cNvPr>
        <xdr:cNvSpPr txBox="1"/>
      </xdr:nvSpPr>
      <xdr:spPr>
        <a:xfrm>
          <a:off x="12428220" y="217932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uk-UA" sz="1100"/>
        </a:p>
      </xdr:txBody>
    </xdr:sp>
    <xdr:clientData/>
  </xdr:oneCellAnchor>
  <xdr:twoCellAnchor editAs="oneCell">
    <xdr:from>
      <xdr:col>4</xdr:col>
      <xdr:colOff>0</xdr:colOff>
      <xdr:row>7</xdr:row>
      <xdr:rowOff>0</xdr:rowOff>
    </xdr:from>
    <xdr:to>
      <xdr:col>9</xdr:col>
      <xdr:colOff>286215</xdr:colOff>
      <xdr:row>12</xdr:row>
      <xdr:rowOff>19212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C367B161-19C5-4ADE-87BF-4E579EDEE8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70860" y="2537460"/>
          <a:ext cx="3334215" cy="11622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1"/>
  <sheetViews>
    <sheetView topLeftCell="A49" zoomScaleNormal="100" workbookViewId="0">
      <selection activeCell="E1" sqref="E1"/>
    </sheetView>
  </sheetViews>
  <sheetFormatPr defaultRowHeight="14.4" x14ac:dyDescent="0.3"/>
  <cols>
    <col min="2" max="2" width="23.44140625" customWidth="1"/>
    <col min="3" max="3" width="18" customWidth="1"/>
    <col min="4" max="4" width="24.6640625" customWidth="1"/>
    <col min="5" max="5" width="25.5546875" customWidth="1"/>
  </cols>
  <sheetData>
    <row r="1" spans="1:5" ht="76.2" customHeight="1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8.600000000000001" thickBot="1" x14ac:dyDescent="0.35">
      <c r="A2" s="3">
        <v>1</v>
      </c>
      <c r="B2" s="4">
        <v>4.04</v>
      </c>
      <c r="C2" s="4">
        <v>24.05</v>
      </c>
      <c r="D2" s="4">
        <v>3.76</v>
      </c>
      <c r="E2" s="4">
        <v>351.1</v>
      </c>
    </row>
    <row r="3" spans="1:5" ht="18.600000000000001" thickBot="1" x14ac:dyDescent="0.35">
      <c r="A3" s="3">
        <v>2</v>
      </c>
      <c r="B3" s="4">
        <v>4.3600000000000003</v>
      </c>
      <c r="C3" s="4">
        <v>24.06</v>
      </c>
      <c r="D3" s="4">
        <v>2.41</v>
      </c>
      <c r="E3" s="4">
        <v>351.36</v>
      </c>
    </row>
    <row r="4" spans="1:5" ht="18.600000000000001" thickBot="1" x14ac:dyDescent="0.35">
      <c r="A4" s="3">
        <v>3</v>
      </c>
      <c r="B4" s="4">
        <v>3.43</v>
      </c>
      <c r="C4" s="4">
        <v>25.5</v>
      </c>
      <c r="D4" s="4">
        <v>1.96</v>
      </c>
      <c r="E4" s="4">
        <v>347.74</v>
      </c>
    </row>
    <row r="5" spans="1:5" ht="18" thickBot="1" x14ac:dyDescent="0.35">
      <c r="A5" s="5">
        <v>4</v>
      </c>
      <c r="B5" s="6">
        <v>5.26</v>
      </c>
      <c r="C5" s="6">
        <v>25</v>
      </c>
      <c r="D5" s="6">
        <v>-0.09</v>
      </c>
      <c r="E5" s="6">
        <v>338.98</v>
      </c>
    </row>
    <row r="6" spans="1:5" ht="18.600000000000001" thickBot="1" x14ac:dyDescent="0.35">
      <c r="A6" s="3">
        <v>5</v>
      </c>
      <c r="B6" s="4">
        <v>4.97</v>
      </c>
      <c r="C6" s="4">
        <v>21.77</v>
      </c>
      <c r="D6" s="4">
        <v>1.54</v>
      </c>
      <c r="E6" s="4">
        <v>349.18</v>
      </c>
    </row>
    <row r="7" spans="1:5" ht="18.600000000000001" thickBot="1" x14ac:dyDescent="0.35">
      <c r="A7" s="3">
        <v>6</v>
      </c>
      <c r="B7" s="4">
        <v>3.13</v>
      </c>
      <c r="C7" s="4">
        <v>23.33</v>
      </c>
      <c r="D7" s="4">
        <v>3.01</v>
      </c>
      <c r="E7" s="4">
        <v>348.44</v>
      </c>
    </row>
    <row r="8" spans="1:5" ht="18.600000000000001" thickBot="1" x14ac:dyDescent="0.35">
      <c r="A8" s="3">
        <v>7</v>
      </c>
      <c r="B8" s="4">
        <v>3.5</v>
      </c>
      <c r="C8" s="4">
        <v>21.73</v>
      </c>
      <c r="D8" s="4">
        <v>3.58</v>
      </c>
      <c r="E8" s="4">
        <v>352.93</v>
      </c>
    </row>
    <row r="9" spans="1:5" ht="18.600000000000001" thickBot="1" x14ac:dyDescent="0.35">
      <c r="A9" s="3">
        <v>8</v>
      </c>
      <c r="B9" s="4">
        <v>4.6900000000000004</v>
      </c>
      <c r="C9" s="4">
        <v>25.28</v>
      </c>
      <c r="D9" s="4">
        <v>1.34</v>
      </c>
      <c r="E9" s="4">
        <v>346.11</v>
      </c>
    </row>
    <row r="10" spans="1:5" ht="18.600000000000001" thickBot="1" x14ac:dyDescent="0.35">
      <c r="A10" s="3">
        <v>9</v>
      </c>
      <c r="B10" s="4">
        <v>4.2699999999999996</v>
      </c>
      <c r="C10" s="4">
        <v>23.93</v>
      </c>
      <c r="D10" s="4">
        <v>2.6</v>
      </c>
      <c r="E10" s="4">
        <v>349.22</v>
      </c>
    </row>
    <row r="11" spans="1:5" ht="18.600000000000001" thickBot="1" x14ac:dyDescent="0.35">
      <c r="A11" s="3">
        <v>10</v>
      </c>
      <c r="B11" s="4">
        <v>3.03</v>
      </c>
      <c r="C11" s="4">
        <v>25.11</v>
      </c>
      <c r="D11" s="4">
        <v>3.09</v>
      </c>
      <c r="E11" s="4">
        <v>338.15</v>
      </c>
    </row>
    <row r="12" spans="1:5" ht="18.600000000000001" thickBot="1" x14ac:dyDescent="0.35">
      <c r="A12" s="3">
        <v>11</v>
      </c>
      <c r="B12" s="4">
        <v>3.98</v>
      </c>
      <c r="C12" s="4">
        <v>24.46</v>
      </c>
      <c r="D12" s="4">
        <v>1.76</v>
      </c>
      <c r="E12" s="4">
        <v>338.8</v>
      </c>
    </row>
    <row r="13" spans="1:5" ht="18.600000000000001" thickBot="1" x14ac:dyDescent="0.35">
      <c r="A13" s="3">
        <v>12</v>
      </c>
      <c r="B13" s="4">
        <v>3.52</v>
      </c>
      <c r="C13" s="4">
        <v>22.99</v>
      </c>
      <c r="D13" s="4">
        <v>2.23</v>
      </c>
      <c r="E13" s="4">
        <v>351.71</v>
      </c>
    </row>
    <row r="14" spans="1:5" ht="18.600000000000001" thickBot="1" x14ac:dyDescent="0.35">
      <c r="A14" s="3">
        <v>13</v>
      </c>
      <c r="B14" s="4">
        <v>5</v>
      </c>
      <c r="C14" s="4">
        <v>21.84</v>
      </c>
      <c r="D14" s="4">
        <v>3.32</v>
      </c>
      <c r="E14" s="4">
        <v>345.63</v>
      </c>
    </row>
    <row r="15" spans="1:5" ht="18.600000000000001" thickBot="1" x14ac:dyDescent="0.35">
      <c r="A15" s="3">
        <v>14</v>
      </c>
      <c r="B15" s="4">
        <v>4.8899999999999997</v>
      </c>
      <c r="C15" s="4">
        <v>24.57</v>
      </c>
      <c r="D15" s="4">
        <v>3.17</v>
      </c>
      <c r="E15" s="4">
        <v>328.31</v>
      </c>
    </row>
    <row r="16" spans="1:5" ht="18.600000000000001" thickBot="1" x14ac:dyDescent="0.35">
      <c r="A16" s="3">
        <v>15</v>
      </c>
      <c r="B16" s="4">
        <v>5.15</v>
      </c>
      <c r="C16" s="4">
        <v>23.58</v>
      </c>
      <c r="D16" s="4">
        <v>1.25</v>
      </c>
      <c r="E16" s="4">
        <v>346.76</v>
      </c>
    </row>
    <row r="17" spans="1:5" ht="18.600000000000001" thickBot="1" x14ac:dyDescent="0.35">
      <c r="A17" s="3">
        <v>16</v>
      </c>
      <c r="B17" s="4">
        <v>2.16</v>
      </c>
      <c r="C17" s="4">
        <v>24.04</v>
      </c>
      <c r="D17" s="4">
        <v>1.39</v>
      </c>
      <c r="E17" s="4">
        <v>346.09</v>
      </c>
    </row>
    <row r="18" spans="1:5" ht="18.600000000000001" thickBot="1" x14ac:dyDescent="0.35">
      <c r="A18" s="3">
        <v>17</v>
      </c>
      <c r="B18" s="4">
        <v>5.81</v>
      </c>
      <c r="C18" s="4">
        <v>23.75</v>
      </c>
      <c r="D18" s="4">
        <v>1.63</v>
      </c>
      <c r="E18" s="4">
        <v>339.47</v>
      </c>
    </row>
    <row r="19" spans="1:5" ht="18.600000000000001" thickBot="1" x14ac:dyDescent="0.35">
      <c r="A19" s="3">
        <v>18</v>
      </c>
      <c r="B19" s="4">
        <v>2.38</v>
      </c>
      <c r="C19" s="4">
        <v>23.13</v>
      </c>
      <c r="D19" s="4">
        <v>4.5199999999999996</v>
      </c>
      <c r="E19" s="4">
        <v>347.54</v>
      </c>
    </row>
    <row r="20" spans="1:5" ht="18.600000000000001" thickBot="1" x14ac:dyDescent="0.35">
      <c r="A20" s="3">
        <v>19</v>
      </c>
      <c r="B20" s="4">
        <v>3.33</v>
      </c>
      <c r="C20" s="4">
        <v>24.2</v>
      </c>
      <c r="D20" s="4">
        <v>2.3199999999999998</v>
      </c>
      <c r="E20" s="4">
        <v>353.28</v>
      </c>
    </row>
    <row r="21" spans="1:5" ht="18.600000000000001" thickBot="1" x14ac:dyDescent="0.35">
      <c r="A21" s="3">
        <v>20</v>
      </c>
      <c r="B21" s="4">
        <v>5.09</v>
      </c>
      <c r="C21" s="4">
        <v>24.47</v>
      </c>
      <c r="D21" s="4">
        <v>3.71</v>
      </c>
      <c r="E21" s="4">
        <v>341.21</v>
      </c>
    </row>
    <row r="22" spans="1:5" ht="18.600000000000001" thickBot="1" x14ac:dyDescent="0.35">
      <c r="A22" s="3">
        <v>21</v>
      </c>
      <c r="B22" s="4">
        <v>4.5</v>
      </c>
      <c r="C22" s="4">
        <v>24.76</v>
      </c>
      <c r="D22" s="4">
        <v>2.08</v>
      </c>
      <c r="E22" s="4">
        <v>349.96</v>
      </c>
    </row>
    <row r="23" spans="1:5" ht="18.600000000000001" thickBot="1" x14ac:dyDescent="0.35">
      <c r="A23" s="3">
        <v>22</v>
      </c>
      <c r="B23" s="4">
        <v>4.1900000000000004</v>
      </c>
      <c r="C23" s="4">
        <v>25.51</v>
      </c>
      <c r="D23" s="4">
        <v>1.46</v>
      </c>
      <c r="E23" s="4">
        <v>342.54</v>
      </c>
    </row>
    <row r="24" spans="1:5" ht="18" thickBot="1" x14ac:dyDescent="0.35">
      <c r="A24" s="5">
        <v>23</v>
      </c>
      <c r="B24" s="6">
        <v>3.46</v>
      </c>
      <c r="C24" s="6">
        <v>22.9</v>
      </c>
      <c r="D24" s="6">
        <v>3.47</v>
      </c>
      <c r="E24" s="6">
        <v>46.14</v>
      </c>
    </row>
    <row r="25" spans="1:5" ht="18.600000000000001" thickBot="1" x14ac:dyDescent="0.35">
      <c r="A25" s="3">
        <v>24</v>
      </c>
      <c r="B25" s="4">
        <v>4.3</v>
      </c>
      <c r="C25" s="4">
        <v>23.78</v>
      </c>
      <c r="D25" s="4">
        <v>2.68</v>
      </c>
      <c r="E25" s="4">
        <v>340.6</v>
      </c>
    </row>
    <row r="26" spans="1:5" ht="18" thickBot="1" x14ac:dyDescent="0.35">
      <c r="A26" s="5">
        <v>25</v>
      </c>
      <c r="B26" s="6">
        <v>3</v>
      </c>
      <c r="C26" s="6">
        <v>0.45</v>
      </c>
      <c r="D26" s="6">
        <v>3.34</v>
      </c>
      <c r="E26" s="6">
        <v>352.95</v>
      </c>
    </row>
    <row r="27" spans="1:5" ht="18" thickBot="1" x14ac:dyDescent="0.35">
      <c r="A27" s="5">
        <v>26</v>
      </c>
      <c r="B27" s="6">
        <v>2.44</v>
      </c>
      <c r="C27" s="6">
        <v>23.93</v>
      </c>
      <c r="D27" s="6">
        <v>2.77</v>
      </c>
      <c r="E27" s="6">
        <v>3450.1</v>
      </c>
    </row>
    <row r="28" spans="1:5" ht="18.600000000000001" thickBot="1" x14ac:dyDescent="0.35">
      <c r="A28" s="3">
        <v>27</v>
      </c>
      <c r="B28" s="4">
        <v>4.84</v>
      </c>
      <c r="C28" s="4">
        <v>23.8</v>
      </c>
      <c r="D28" s="4">
        <v>2.93</v>
      </c>
      <c r="E28" s="4">
        <v>343.35</v>
      </c>
    </row>
    <row r="29" spans="1:5" ht="18.600000000000001" thickBot="1" x14ac:dyDescent="0.35">
      <c r="A29" s="3">
        <v>28</v>
      </c>
      <c r="B29" s="4">
        <v>4.47</v>
      </c>
      <c r="C29" s="4">
        <v>23.19</v>
      </c>
      <c r="D29" s="4">
        <v>2.34</v>
      </c>
      <c r="E29" s="4">
        <v>351.46</v>
      </c>
    </row>
    <row r="30" spans="1:5" ht="18.600000000000001" thickBot="1" x14ac:dyDescent="0.35">
      <c r="A30" s="3">
        <v>29</v>
      </c>
      <c r="B30" s="4">
        <v>3.54</v>
      </c>
      <c r="C30" s="4">
        <v>23.05</v>
      </c>
      <c r="D30" s="4">
        <v>2.2999999999999998</v>
      </c>
      <c r="E30" s="4">
        <v>353.53</v>
      </c>
    </row>
    <row r="31" spans="1:5" ht="18.600000000000001" thickBot="1" x14ac:dyDescent="0.35">
      <c r="A31" s="3">
        <v>30</v>
      </c>
      <c r="B31" s="4">
        <v>3.64</v>
      </c>
      <c r="C31" s="4">
        <v>23.61</v>
      </c>
      <c r="D31" s="4">
        <v>2.5</v>
      </c>
      <c r="E31" s="4">
        <v>336.24</v>
      </c>
    </row>
    <row r="32" spans="1:5" ht="18.600000000000001" thickBot="1" x14ac:dyDescent="0.35">
      <c r="A32" s="3">
        <v>31</v>
      </c>
      <c r="B32" s="4">
        <v>3.42</v>
      </c>
      <c r="C32" s="4">
        <v>23.01</v>
      </c>
      <c r="D32" s="4">
        <v>4.2</v>
      </c>
      <c r="E32" s="4">
        <v>349.76</v>
      </c>
    </row>
    <row r="33" spans="1:5" ht="18.600000000000001" thickBot="1" x14ac:dyDescent="0.35">
      <c r="A33" s="3">
        <v>32</v>
      </c>
      <c r="B33" s="4">
        <v>5.54</v>
      </c>
      <c r="C33" s="4">
        <v>23.96</v>
      </c>
      <c r="D33" s="4">
        <v>2.31</v>
      </c>
      <c r="E33" s="4">
        <v>332.6</v>
      </c>
    </row>
    <row r="34" spans="1:5" ht="18.600000000000001" thickBot="1" x14ac:dyDescent="0.35">
      <c r="A34" s="3">
        <v>33</v>
      </c>
      <c r="B34" s="4">
        <v>4.58</v>
      </c>
      <c r="C34" s="4">
        <v>25.41</v>
      </c>
      <c r="D34" s="4">
        <v>2.15</v>
      </c>
      <c r="E34" s="4">
        <v>342.55</v>
      </c>
    </row>
    <row r="35" spans="1:5" ht="18.600000000000001" thickBot="1" x14ac:dyDescent="0.35">
      <c r="A35" s="3">
        <v>34</v>
      </c>
      <c r="B35" s="4">
        <v>2.93</v>
      </c>
      <c r="C35" s="4">
        <v>25.23</v>
      </c>
      <c r="D35" s="4">
        <v>2.5299999999999998</v>
      </c>
      <c r="E35" s="4">
        <v>339.24</v>
      </c>
    </row>
    <row r="36" spans="1:5" ht="18.600000000000001" thickBot="1" x14ac:dyDescent="0.35">
      <c r="A36" s="3">
        <v>35</v>
      </c>
      <c r="B36" s="4">
        <v>6.2</v>
      </c>
      <c r="C36" s="4">
        <v>24.5</v>
      </c>
      <c r="D36" s="4">
        <v>2.13</v>
      </c>
      <c r="E36" s="4">
        <v>332.21</v>
      </c>
    </row>
    <row r="37" spans="1:5" ht="18" thickBot="1" x14ac:dyDescent="0.35">
      <c r="A37" s="5">
        <v>36</v>
      </c>
      <c r="B37" s="6">
        <v>5.32</v>
      </c>
      <c r="C37" s="6">
        <v>3.52</v>
      </c>
      <c r="D37" s="6">
        <v>2.84</v>
      </c>
      <c r="E37" s="6">
        <v>348.32</v>
      </c>
    </row>
    <row r="38" spans="1:5" ht="18.600000000000001" thickBot="1" x14ac:dyDescent="0.35">
      <c r="A38" s="3">
        <v>37</v>
      </c>
      <c r="B38" s="4">
        <v>3.84</v>
      </c>
      <c r="C38" s="4">
        <v>23.04</v>
      </c>
      <c r="D38" s="4">
        <v>3.32</v>
      </c>
      <c r="E38" s="4">
        <v>316.8</v>
      </c>
    </row>
    <row r="39" spans="1:5" ht="18.600000000000001" thickBot="1" x14ac:dyDescent="0.35">
      <c r="A39" s="3">
        <v>38</v>
      </c>
      <c r="B39" s="4">
        <v>4.33</v>
      </c>
      <c r="C39" s="4">
        <v>24.6</v>
      </c>
      <c r="D39" s="4">
        <v>1.44</v>
      </c>
      <c r="E39" s="4">
        <v>339.64</v>
      </c>
    </row>
    <row r="40" spans="1:5" ht="18.600000000000001" thickBot="1" x14ac:dyDescent="0.35">
      <c r="A40" s="3">
        <v>39</v>
      </c>
      <c r="B40" s="4">
        <v>3.58</v>
      </c>
      <c r="C40" s="4">
        <v>24.04</v>
      </c>
      <c r="D40" s="4">
        <v>1.87</v>
      </c>
      <c r="E40" s="4">
        <v>341.23</v>
      </c>
    </row>
    <row r="41" spans="1:5" ht="18.600000000000001" thickBot="1" x14ac:dyDescent="0.35">
      <c r="A41" s="3">
        <v>40</v>
      </c>
      <c r="B41" s="6">
        <v>-3.88</v>
      </c>
      <c r="C41" s="6">
        <v>22.65</v>
      </c>
      <c r="D41" s="6">
        <v>2.09</v>
      </c>
      <c r="E41" s="6">
        <v>347.9</v>
      </c>
    </row>
    <row r="42" spans="1:5" ht="18.600000000000001" thickBot="1" x14ac:dyDescent="0.35">
      <c r="A42" s="3">
        <v>41</v>
      </c>
      <c r="B42" s="4">
        <v>4.68</v>
      </c>
      <c r="C42" s="4">
        <v>22.95</v>
      </c>
      <c r="D42" s="4">
        <v>2.2799999999999998</v>
      </c>
      <c r="E42" s="4">
        <v>349.13</v>
      </c>
    </row>
    <row r="43" spans="1:5" ht="18.600000000000001" thickBot="1" x14ac:dyDescent="0.35">
      <c r="A43" s="3">
        <v>42</v>
      </c>
      <c r="B43" s="4">
        <v>4.26</v>
      </c>
      <c r="C43" s="4">
        <v>23.24</v>
      </c>
      <c r="D43" s="4">
        <v>4.22</v>
      </c>
      <c r="E43" s="4">
        <v>336.21</v>
      </c>
    </row>
    <row r="44" spans="1:5" ht="18.600000000000001" thickBot="1" x14ac:dyDescent="0.35">
      <c r="A44" s="3">
        <v>43</v>
      </c>
      <c r="B44" s="4">
        <v>4.6900000000000004</v>
      </c>
      <c r="C44" s="4">
        <v>23.27</v>
      </c>
      <c r="D44" s="4">
        <v>3.7</v>
      </c>
      <c r="E44" s="4">
        <v>346</v>
      </c>
    </row>
    <row r="45" spans="1:5" ht="18.600000000000001" thickBot="1" x14ac:dyDescent="0.35">
      <c r="A45" s="3">
        <v>44</v>
      </c>
      <c r="B45" s="4">
        <v>2.73</v>
      </c>
      <c r="C45" s="4">
        <v>23.72</v>
      </c>
      <c r="D45" s="4">
        <v>2.71</v>
      </c>
      <c r="E45" s="4">
        <v>3440.3</v>
      </c>
    </row>
    <row r="46" spans="1:5" ht="18.600000000000001" thickBot="1" x14ac:dyDescent="0.35">
      <c r="A46" s="3">
        <v>45</v>
      </c>
      <c r="B46" s="4">
        <v>3.03</v>
      </c>
      <c r="C46" s="4">
        <v>23.97</v>
      </c>
      <c r="D46" s="4">
        <v>3.09</v>
      </c>
      <c r="E46" s="4">
        <v>351.39</v>
      </c>
    </row>
    <row r="47" spans="1:5" ht="18.600000000000001" thickBot="1" x14ac:dyDescent="0.35">
      <c r="A47" s="3">
        <v>46</v>
      </c>
      <c r="B47" s="4">
        <v>3.03</v>
      </c>
      <c r="C47" s="4">
        <v>23</v>
      </c>
      <c r="D47" s="4">
        <v>2.2200000000000002</v>
      </c>
      <c r="E47" s="4">
        <v>349.32</v>
      </c>
    </row>
    <row r="48" spans="1:5" ht="18.600000000000001" thickBot="1" x14ac:dyDescent="0.35">
      <c r="A48" s="3">
        <v>47</v>
      </c>
      <c r="B48" s="4">
        <v>4.26</v>
      </c>
      <c r="C48" s="4">
        <v>23.73</v>
      </c>
      <c r="D48" s="4">
        <v>1.76</v>
      </c>
      <c r="E48" s="4">
        <v>345.76</v>
      </c>
    </row>
    <row r="49" spans="1:5" ht="18.600000000000001" thickBot="1" x14ac:dyDescent="0.35">
      <c r="A49" s="3">
        <v>48</v>
      </c>
      <c r="B49" s="4">
        <v>2.72</v>
      </c>
      <c r="C49" s="4">
        <v>23.94</v>
      </c>
      <c r="D49" s="4">
        <v>2.14</v>
      </c>
      <c r="E49" s="4">
        <v>339.84</v>
      </c>
    </row>
    <row r="50" spans="1:5" ht="18.600000000000001" thickBot="1" x14ac:dyDescent="0.35">
      <c r="A50" s="3">
        <v>49</v>
      </c>
      <c r="B50" s="4">
        <v>3.27</v>
      </c>
      <c r="C50" s="4">
        <v>25.03</v>
      </c>
      <c r="D50" s="4">
        <v>2.3199999999999998</v>
      </c>
      <c r="E50" s="4">
        <v>349.67</v>
      </c>
    </row>
    <row r="51" spans="1:5" ht="18.600000000000001" thickBot="1" x14ac:dyDescent="0.35">
      <c r="A51" s="3">
        <v>50</v>
      </c>
      <c r="B51" s="4">
        <v>2.83</v>
      </c>
      <c r="C51" s="4">
        <v>23.87</v>
      </c>
      <c r="D51" s="4">
        <v>2.7</v>
      </c>
      <c r="E51" s="4">
        <v>346.62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3C420B-FCCF-474E-9411-9E0CC6630C15}">
  <dimension ref="A1:E51"/>
  <sheetViews>
    <sheetView zoomScale="85" zoomScaleNormal="85" workbookViewId="0">
      <selection activeCell="E42" sqref="A1:E42"/>
    </sheetView>
  </sheetViews>
  <sheetFormatPr defaultRowHeight="14.4" x14ac:dyDescent="0.3"/>
  <cols>
    <col min="1" max="1" width="16.88671875" customWidth="1"/>
    <col min="2" max="2" width="23.6640625" customWidth="1"/>
    <col min="3" max="3" width="19.88671875" customWidth="1"/>
    <col min="4" max="4" width="31.5546875" customWidth="1"/>
    <col min="5" max="5" width="31.77734375" customWidth="1"/>
  </cols>
  <sheetData>
    <row r="1" spans="1:5" ht="54" x14ac:dyDescent="0.3">
      <c r="A1" s="8" t="s">
        <v>0</v>
      </c>
      <c r="B1" s="29" t="s">
        <v>1</v>
      </c>
      <c r="C1" s="30" t="s">
        <v>2</v>
      </c>
      <c r="D1" s="31" t="s">
        <v>3</v>
      </c>
      <c r="E1" s="34" t="s">
        <v>4</v>
      </c>
    </row>
    <row r="2" spans="1:5" ht="18" x14ac:dyDescent="0.3">
      <c r="A2" s="9">
        <v>1</v>
      </c>
      <c r="B2" s="9">
        <v>4.04</v>
      </c>
      <c r="C2" s="14">
        <v>24.05</v>
      </c>
      <c r="D2" s="12">
        <v>3.76</v>
      </c>
      <c r="E2" s="35">
        <v>351.1</v>
      </c>
    </row>
    <row r="3" spans="1:5" ht="18" x14ac:dyDescent="0.3">
      <c r="A3" s="9">
        <v>2</v>
      </c>
      <c r="B3" s="9">
        <v>4.3600000000000003</v>
      </c>
      <c r="C3" s="14">
        <v>24.06</v>
      </c>
      <c r="D3" s="12">
        <v>2.41</v>
      </c>
      <c r="E3" s="35">
        <v>351.36</v>
      </c>
    </row>
    <row r="4" spans="1:5" ht="18" x14ac:dyDescent="0.3">
      <c r="A4" s="9">
        <v>3</v>
      </c>
      <c r="B4" s="9">
        <v>3.43</v>
      </c>
      <c r="C4" s="14">
        <v>25.5</v>
      </c>
      <c r="D4" s="12">
        <v>1.96</v>
      </c>
      <c r="E4" s="35">
        <v>347.74</v>
      </c>
    </row>
    <row r="5" spans="1:5" ht="18" x14ac:dyDescent="0.3">
      <c r="A5" s="10">
        <v>4</v>
      </c>
      <c r="B5" s="9">
        <v>4.97</v>
      </c>
      <c r="C5" s="14">
        <v>21.77</v>
      </c>
      <c r="D5" s="12">
        <v>1.54</v>
      </c>
      <c r="E5" s="35">
        <v>349.18</v>
      </c>
    </row>
    <row r="6" spans="1:5" ht="18" x14ac:dyDescent="0.3">
      <c r="A6" s="9">
        <v>5</v>
      </c>
      <c r="B6" s="9">
        <v>3.13</v>
      </c>
      <c r="C6" s="14">
        <v>23.33</v>
      </c>
      <c r="D6" s="12">
        <v>3.01</v>
      </c>
      <c r="E6" s="35">
        <v>348.44</v>
      </c>
    </row>
    <row r="7" spans="1:5" ht="18" x14ac:dyDescent="0.3">
      <c r="A7" s="9">
        <v>6</v>
      </c>
      <c r="B7" s="9">
        <v>3.5</v>
      </c>
      <c r="C7" s="14">
        <v>21.73</v>
      </c>
      <c r="D7" s="12">
        <v>3.58</v>
      </c>
      <c r="E7" s="35">
        <v>352.93</v>
      </c>
    </row>
    <row r="8" spans="1:5" ht="18" x14ac:dyDescent="0.3">
      <c r="A8" s="9">
        <v>7</v>
      </c>
      <c r="B8" s="9">
        <v>4.6900000000000004</v>
      </c>
      <c r="C8" s="14">
        <v>25.28</v>
      </c>
      <c r="D8" s="12">
        <v>1.34</v>
      </c>
      <c r="E8" s="35">
        <v>346.11</v>
      </c>
    </row>
    <row r="9" spans="1:5" ht="18" x14ac:dyDescent="0.3">
      <c r="A9" s="9">
        <v>8</v>
      </c>
      <c r="B9" s="9">
        <v>4.2699999999999996</v>
      </c>
      <c r="C9" s="14">
        <v>23.93</v>
      </c>
      <c r="D9" s="12">
        <v>2.6</v>
      </c>
      <c r="E9" s="35">
        <v>349.22</v>
      </c>
    </row>
    <row r="10" spans="1:5" ht="18" x14ac:dyDescent="0.3">
      <c r="A10" s="9">
        <v>9</v>
      </c>
      <c r="B10" s="9">
        <v>3.03</v>
      </c>
      <c r="C10" s="14">
        <v>25.11</v>
      </c>
      <c r="D10" s="12">
        <v>3.09</v>
      </c>
      <c r="E10" s="35">
        <v>338.15</v>
      </c>
    </row>
    <row r="11" spans="1:5" ht="18" x14ac:dyDescent="0.3">
      <c r="A11" s="9">
        <v>10</v>
      </c>
      <c r="B11" s="9">
        <v>3.98</v>
      </c>
      <c r="C11" s="14">
        <v>24.46</v>
      </c>
      <c r="D11" s="12">
        <v>1.76</v>
      </c>
      <c r="E11" s="35">
        <v>338.8</v>
      </c>
    </row>
    <row r="12" spans="1:5" ht="18" x14ac:dyDescent="0.3">
      <c r="A12" s="9">
        <v>11</v>
      </c>
      <c r="B12" s="9">
        <v>3.52</v>
      </c>
      <c r="C12" s="14">
        <v>22.99</v>
      </c>
      <c r="D12" s="12">
        <v>2.23</v>
      </c>
      <c r="E12" s="35">
        <v>351.71</v>
      </c>
    </row>
    <row r="13" spans="1:5" ht="18" x14ac:dyDescent="0.3">
      <c r="A13" s="9">
        <v>12</v>
      </c>
      <c r="B13" s="9">
        <v>5</v>
      </c>
      <c r="C13" s="14">
        <v>21.84</v>
      </c>
      <c r="D13" s="12">
        <v>3.32</v>
      </c>
      <c r="E13" s="35">
        <v>345.63</v>
      </c>
    </row>
    <row r="14" spans="1:5" ht="18" x14ac:dyDescent="0.3">
      <c r="A14" s="9">
        <v>13</v>
      </c>
      <c r="B14" s="9">
        <v>5.15</v>
      </c>
      <c r="C14" s="14">
        <v>23.58</v>
      </c>
      <c r="D14" s="12">
        <v>1.25</v>
      </c>
      <c r="E14" s="35">
        <v>346.76</v>
      </c>
    </row>
    <row r="15" spans="1:5" ht="18" x14ac:dyDescent="0.3">
      <c r="A15" s="9">
        <v>14</v>
      </c>
      <c r="B15" s="9">
        <v>2.16</v>
      </c>
      <c r="C15" s="14">
        <v>24.04</v>
      </c>
      <c r="D15" s="12">
        <v>1.39</v>
      </c>
      <c r="E15" s="35">
        <v>346.09</v>
      </c>
    </row>
    <row r="16" spans="1:5" ht="18" x14ac:dyDescent="0.3">
      <c r="A16" s="9">
        <v>15</v>
      </c>
      <c r="B16" s="9">
        <v>5.81</v>
      </c>
      <c r="C16" s="14">
        <v>23.75</v>
      </c>
      <c r="D16" s="12">
        <v>1.63</v>
      </c>
      <c r="E16" s="35">
        <v>339.47</v>
      </c>
    </row>
    <row r="17" spans="1:5" ht="18" x14ac:dyDescent="0.3">
      <c r="A17" s="9">
        <v>16</v>
      </c>
      <c r="B17" s="9">
        <v>2.38</v>
      </c>
      <c r="C17" s="14">
        <v>23.13</v>
      </c>
      <c r="D17" s="12">
        <v>4.5199999999999996</v>
      </c>
      <c r="E17" s="35">
        <v>347.54</v>
      </c>
    </row>
    <row r="18" spans="1:5" ht="18" x14ac:dyDescent="0.3">
      <c r="A18" s="9">
        <v>17</v>
      </c>
      <c r="B18" s="9">
        <v>3.33</v>
      </c>
      <c r="C18" s="14">
        <v>24.2</v>
      </c>
      <c r="D18" s="12">
        <v>2.3199999999999998</v>
      </c>
      <c r="E18" s="35">
        <v>353.28</v>
      </c>
    </row>
    <row r="19" spans="1:5" ht="18" x14ac:dyDescent="0.3">
      <c r="A19" s="9">
        <v>18</v>
      </c>
      <c r="B19" s="9">
        <v>5.09</v>
      </c>
      <c r="C19" s="14">
        <v>24.47</v>
      </c>
      <c r="D19" s="12">
        <v>3.71</v>
      </c>
      <c r="E19" s="35">
        <v>341.21</v>
      </c>
    </row>
    <row r="20" spans="1:5" ht="18" x14ac:dyDescent="0.3">
      <c r="A20" s="9">
        <v>19</v>
      </c>
      <c r="B20" s="9">
        <v>4.5</v>
      </c>
      <c r="C20" s="14">
        <v>24.76</v>
      </c>
      <c r="D20" s="12">
        <v>2.08</v>
      </c>
      <c r="E20" s="35">
        <v>349.96</v>
      </c>
    </row>
    <row r="21" spans="1:5" ht="18" x14ac:dyDescent="0.3">
      <c r="A21" s="9">
        <v>20</v>
      </c>
      <c r="B21" s="9">
        <v>4.1900000000000004</v>
      </c>
      <c r="C21" s="14">
        <v>25.51</v>
      </c>
      <c r="D21" s="12">
        <v>1.46</v>
      </c>
      <c r="E21" s="35">
        <v>342.54</v>
      </c>
    </row>
    <row r="22" spans="1:5" ht="18" x14ac:dyDescent="0.3">
      <c r="A22" s="9">
        <v>21</v>
      </c>
      <c r="B22" s="9">
        <v>4.3</v>
      </c>
      <c r="C22" s="14">
        <v>23.78</v>
      </c>
      <c r="D22" s="12">
        <v>2.68</v>
      </c>
      <c r="E22" s="35">
        <v>340.6</v>
      </c>
    </row>
    <row r="23" spans="1:5" ht="18" x14ac:dyDescent="0.3">
      <c r="A23" s="9">
        <v>22</v>
      </c>
      <c r="B23" s="9">
        <v>4.84</v>
      </c>
      <c r="C23" s="14">
        <v>23.8</v>
      </c>
      <c r="D23" s="12">
        <v>2.93</v>
      </c>
      <c r="E23" s="35">
        <v>343.35</v>
      </c>
    </row>
    <row r="24" spans="1:5" ht="18" x14ac:dyDescent="0.3">
      <c r="A24" s="10">
        <v>23</v>
      </c>
      <c r="B24" s="9">
        <v>4.47</v>
      </c>
      <c r="C24" s="14">
        <v>23.19</v>
      </c>
      <c r="D24" s="12">
        <v>2.34</v>
      </c>
      <c r="E24" s="35">
        <v>351.46</v>
      </c>
    </row>
    <row r="25" spans="1:5" ht="18" x14ac:dyDescent="0.3">
      <c r="A25" s="9">
        <v>24</v>
      </c>
      <c r="B25" s="9">
        <v>3.54</v>
      </c>
      <c r="C25" s="14">
        <v>23.05</v>
      </c>
      <c r="D25" s="12">
        <v>2.2999999999999998</v>
      </c>
      <c r="E25" s="35">
        <v>353.53</v>
      </c>
    </row>
    <row r="26" spans="1:5" ht="18" x14ac:dyDescent="0.3">
      <c r="A26" s="10">
        <v>25</v>
      </c>
      <c r="B26" s="9">
        <v>3.64</v>
      </c>
      <c r="C26" s="14">
        <v>23.61</v>
      </c>
      <c r="D26" s="12">
        <v>2.5</v>
      </c>
      <c r="E26" s="35">
        <v>336.24</v>
      </c>
    </row>
    <row r="27" spans="1:5" ht="18" x14ac:dyDescent="0.3">
      <c r="A27" s="10">
        <v>26</v>
      </c>
      <c r="B27" s="9">
        <v>3.42</v>
      </c>
      <c r="C27" s="14">
        <v>23.01</v>
      </c>
      <c r="D27" s="12">
        <v>4.2</v>
      </c>
      <c r="E27" s="35">
        <v>349.76</v>
      </c>
    </row>
    <row r="28" spans="1:5" ht="18" x14ac:dyDescent="0.3">
      <c r="A28" s="9">
        <v>27</v>
      </c>
      <c r="B28" s="9">
        <v>5.54</v>
      </c>
      <c r="C28" s="14">
        <v>23.96</v>
      </c>
      <c r="D28" s="12">
        <v>2.31</v>
      </c>
      <c r="E28" s="35">
        <v>332.6</v>
      </c>
    </row>
    <row r="29" spans="1:5" ht="18" x14ac:dyDescent="0.3">
      <c r="A29" s="9">
        <v>28</v>
      </c>
      <c r="B29" s="9">
        <v>4.58</v>
      </c>
      <c r="C29" s="14">
        <v>25.41</v>
      </c>
      <c r="D29" s="12">
        <v>2.15</v>
      </c>
      <c r="E29" s="35">
        <v>342.55</v>
      </c>
    </row>
    <row r="30" spans="1:5" ht="18" x14ac:dyDescent="0.3">
      <c r="A30" s="9">
        <v>29</v>
      </c>
      <c r="B30" s="9">
        <v>2.93</v>
      </c>
      <c r="C30" s="14">
        <v>25.23</v>
      </c>
      <c r="D30" s="12">
        <v>2.5299999999999998</v>
      </c>
      <c r="E30" s="35">
        <v>339.24</v>
      </c>
    </row>
    <row r="31" spans="1:5" ht="18" x14ac:dyDescent="0.3">
      <c r="A31" s="9">
        <v>30</v>
      </c>
      <c r="B31" s="9">
        <v>6.2</v>
      </c>
      <c r="C31" s="14">
        <v>24.5</v>
      </c>
      <c r="D31" s="12">
        <v>2.13</v>
      </c>
      <c r="E31" s="35">
        <v>332.21</v>
      </c>
    </row>
    <row r="32" spans="1:5" ht="18" x14ac:dyDescent="0.3">
      <c r="A32" s="9">
        <v>31</v>
      </c>
      <c r="B32" s="9">
        <v>4.33</v>
      </c>
      <c r="C32" s="14">
        <v>24.6</v>
      </c>
      <c r="D32" s="12">
        <v>1.44</v>
      </c>
      <c r="E32" s="35">
        <v>339.64</v>
      </c>
    </row>
    <row r="33" spans="1:5" ht="18" x14ac:dyDescent="0.3">
      <c r="A33" s="52"/>
      <c r="B33" s="9">
        <v>3.58</v>
      </c>
      <c r="C33" s="14">
        <v>24.04</v>
      </c>
      <c r="D33" s="12">
        <v>1.87</v>
      </c>
      <c r="E33" s="35">
        <v>341.23</v>
      </c>
    </row>
    <row r="34" spans="1:5" ht="18" x14ac:dyDescent="0.3">
      <c r="A34" s="9">
        <v>33</v>
      </c>
      <c r="B34" s="9">
        <v>4.68</v>
      </c>
      <c r="C34" s="14">
        <v>22.95</v>
      </c>
      <c r="D34" s="12">
        <v>2.2799999999999998</v>
      </c>
      <c r="E34" s="35">
        <v>349.13</v>
      </c>
    </row>
    <row r="35" spans="1:5" ht="18" x14ac:dyDescent="0.3">
      <c r="A35" s="9">
        <v>34</v>
      </c>
      <c r="B35" s="9">
        <v>4.26</v>
      </c>
      <c r="C35" s="14">
        <v>23.24</v>
      </c>
      <c r="D35" s="12">
        <v>4.22</v>
      </c>
      <c r="E35" s="35">
        <v>336.21</v>
      </c>
    </row>
    <row r="36" spans="1:5" ht="18" x14ac:dyDescent="0.3">
      <c r="A36" s="9">
        <v>35</v>
      </c>
      <c r="B36" s="9">
        <v>4.6900000000000004</v>
      </c>
      <c r="C36" s="14">
        <v>23.27</v>
      </c>
      <c r="D36" s="12">
        <v>3.7</v>
      </c>
      <c r="E36" s="35">
        <v>346</v>
      </c>
    </row>
    <row r="37" spans="1:5" ht="18" x14ac:dyDescent="0.3">
      <c r="A37" s="10">
        <v>36</v>
      </c>
      <c r="B37" s="9">
        <v>3.03</v>
      </c>
      <c r="C37" s="14">
        <v>23.97</v>
      </c>
      <c r="D37" s="12">
        <v>3.09</v>
      </c>
      <c r="E37" s="35">
        <v>351.39</v>
      </c>
    </row>
    <row r="38" spans="1:5" ht="18" x14ac:dyDescent="0.3">
      <c r="A38" s="9">
        <v>37</v>
      </c>
      <c r="B38" s="9">
        <v>3.03</v>
      </c>
      <c r="C38" s="14">
        <v>23</v>
      </c>
      <c r="D38" s="12">
        <v>2.2200000000000002</v>
      </c>
      <c r="E38" s="35">
        <v>349.32</v>
      </c>
    </row>
    <row r="39" spans="1:5" ht="18" x14ac:dyDescent="0.3">
      <c r="A39" s="9">
        <v>38</v>
      </c>
      <c r="B39" s="9">
        <v>4.26</v>
      </c>
      <c r="C39" s="14">
        <v>23.73</v>
      </c>
      <c r="D39" s="12">
        <v>1.76</v>
      </c>
      <c r="E39" s="35">
        <v>345.76</v>
      </c>
    </row>
    <row r="40" spans="1:5" ht="18" x14ac:dyDescent="0.3">
      <c r="A40" s="9">
        <v>39</v>
      </c>
      <c r="B40" s="9">
        <v>2.72</v>
      </c>
      <c r="C40" s="14">
        <v>23.94</v>
      </c>
      <c r="D40" s="12">
        <v>2.14</v>
      </c>
      <c r="E40" s="35">
        <v>339.84</v>
      </c>
    </row>
    <row r="41" spans="1:5" ht="18" x14ac:dyDescent="0.3">
      <c r="A41" s="9">
        <v>40</v>
      </c>
      <c r="B41" s="9">
        <v>3.27</v>
      </c>
      <c r="C41" s="14">
        <v>25.03</v>
      </c>
      <c r="D41" s="12">
        <v>2.3199999999999998</v>
      </c>
      <c r="E41" s="35">
        <v>349.67</v>
      </c>
    </row>
    <row r="42" spans="1:5" ht="18.600000000000001" thickBot="1" x14ac:dyDescent="0.35">
      <c r="A42" s="45">
        <v>41</v>
      </c>
      <c r="B42" s="11">
        <v>2.83</v>
      </c>
      <c r="C42" s="15">
        <v>23.87</v>
      </c>
      <c r="D42" s="13">
        <v>2.7</v>
      </c>
      <c r="E42" s="36">
        <v>346.62</v>
      </c>
    </row>
    <row r="43" spans="1:5" x14ac:dyDescent="0.3">
      <c r="A43" t="s">
        <v>36</v>
      </c>
      <c r="B43">
        <f>AVERAGE(B2:B41)</f>
        <v>4.0460000000000012</v>
      </c>
      <c r="C43">
        <f>AVERAGE(C2:C41)</f>
        <v>23.869999999999997</v>
      </c>
      <c r="D43">
        <f>AVERAGE(D2:D41)</f>
        <v>2.5017500000000004</v>
      </c>
      <c r="E43">
        <f>AVERAGE(E2:E41)</f>
        <v>345.17374999999993</v>
      </c>
    </row>
    <row r="44" spans="1:5" x14ac:dyDescent="0.3">
      <c r="A44" t="s">
        <v>37</v>
      </c>
      <c r="B44">
        <f>_xlfn.STDEV.P(B3:B41)</f>
        <v>0.92501868417613409</v>
      </c>
      <c r="C44">
        <f>_xlfn.STDEV.P(C3:C41)</f>
        <v>0.96416523255132469</v>
      </c>
      <c r="D44">
        <f>_xlfn.STDEV.P(D3:D41)</f>
        <v>0.82535446532103807</v>
      </c>
      <c r="E44">
        <f>_xlfn.STDEV.P(E3:E41)</f>
        <v>5.7381136325874982</v>
      </c>
    </row>
    <row r="45" spans="1:5" x14ac:dyDescent="0.3">
      <c r="A45" t="s">
        <v>38</v>
      </c>
      <c r="B45">
        <f>_xlfn.STDEV.S(B2:B41)</f>
        <v>0.92501919592000825</v>
      </c>
      <c r="C45">
        <f>_xlfn.STDEV.S(C2:C41)</f>
        <v>0.96460700114951847</v>
      </c>
      <c r="D45">
        <f>_xlfn.STDEV.S(D2:D41)</f>
        <v>0.85020325624116277</v>
      </c>
      <c r="E45">
        <f>_xlfn.STDEV.S(E2:E41)</f>
        <v>5.8180376846493509</v>
      </c>
    </row>
    <row r="46" spans="1:5" x14ac:dyDescent="0.3">
      <c r="A46" t="s">
        <v>39</v>
      </c>
      <c r="B46">
        <f>MIN(B2:B41)</f>
        <v>2.16</v>
      </c>
      <c r="C46">
        <f>MIN(C2:C41)</f>
        <v>21.73</v>
      </c>
      <c r="D46">
        <f>MIN(D2:D41)</f>
        <v>1.25</v>
      </c>
      <c r="E46">
        <f>MIN(E2:E41)</f>
        <v>332.21</v>
      </c>
    </row>
    <row r="47" spans="1:5" x14ac:dyDescent="0.3">
      <c r="A47" t="s">
        <v>40</v>
      </c>
      <c r="B47">
        <f>MAX(B2:B41)</f>
        <v>6.2</v>
      </c>
      <c r="C47">
        <f>MAX(C2:C41)</f>
        <v>25.51</v>
      </c>
      <c r="D47">
        <f>MAX(D2:D41)</f>
        <v>4.5199999999999996</v>
      </c>
      <c r="E47">
        <f>MAX(E2:E41)</f>
        <v>353.53</v>
      </c>
    </row>
    <row r="49" spans="1:1" ht="18" x14ac:dyDescent="0.3">
      <c r="A49" s="7"/>
    </row>
    <row r="50" spans="1:1" ht="18" x14ac:dyDescent="0.3">
      <c r="A50" s="7"/>
    </row>
    <row r="51" spans="1:1" ht="18" x14ac:dyDescent="0.3">
      <c r="A51" s="7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4EFE9A-6E09-4973-B640-B8A2E78B88DA}">
  <dimension ref="A1:K44"/>
  <sheetViews>
    <sheetView workbookViewId="0">
      <selection activeCell="G20" sqref="G20"/>
    </sheetView>
  </sheetViews>
  <sheetFormatPr defaultRowHeight="14.4" x14ac:dyDescent="0.3"/>
  <cols>
    <col min="1" max="1" width="25.5546875" customWidth="1"/>
    <col min="2" max="2" width="25.77734375" customWidth="1"/>
    <col min="3" max="3" width="22.88671875" customWidth="1"/>
    <col min="4" max="4" width="23.88671875" customWidth="1"/>
    <col min="5" max="5" width="28.109375" customWidth="1"/>
    <col min="7" max="7" width="26" customWidth="1"/>
    <col min="8" max="8" width="22.21875" customWidth="1"/>
    <col min="9" max="9" width="22" customWidth="1"/>
    <col min="10" max="10" width="22.21875" customWidth="1"/>
    <col min="11" max="11" width="24.21875" customWidth="1"/>
  </cols>
  <sheetData>
    <row r="1" spans="1:11" ht="58.8" customHeight="1" x14ac:dyDescent="0.3">
      <c r="A1" s="8" t="s">
        <v>0</v>
      </c>
      <c r="B1" s="29" t="s">
        <v>1</v>
      </c>
      <c r="C1" s="30" t="s">
        <v>2</v>
      </c>
      <c r="D1" s="31" t="s">
        <v>3</v>
      </c>
      <c r="E1" s="34" t="s">
        <v>4</v>
      </c>
    </row>
    <row r="2" spans="1:11" ht="18" x14ac:dyDescent="0.3">
      <c r="A2" s="9">
        <v>1</v>
      </c>
      <c r="B2" s="9">
        <v>4.04</v>
      </c>
      <c r="C2" s="14">
        <v>24.05</v>
      </c>
      <c r="D2" s="12">
        <v>3.76</v>
      </c>
      <c r="E2" s="35">
        <v>351.1</v>
      </c>
    </row>
    <row r="3" spans="1:11" ht="18" x14ac:dyDescent="0.3">
      <c r="A3" s="9">
        <v>2</v>
      </c>
      <c r="B3" s="9">
        <v>4.3600000000000003</v>
      </c>
      <c r="C3" s="14">
        <v>24.06</v>
      </c>
      <c r="D3" s="12">
        <v>2.41</v>
      </c>
      <c r="E3" s="35">
        <v>351.36</v>
      </c>
    </row>
    <row r="4" spans="1:11" ht="18" x14ac:dyDescent="0.3">
      <c r="A4" s="9">
        <v>3</v>
      </c>
      <c r="B4" s="9">
        <v>3.43</v>
      </c>
      <c r="C4" s="14">
        <v>25.5</v>
      </c>
      <c r="D4" s="12">
        <v>1.96</v>
      </c>
      <c r="E4" s="35">
        <v>347.74</v>
      </c>
    </row>
    <row r="5" spans="1:11" ht="18" x14ac:dyDescent="0.3">
      <c r="A5" s="10">
        <v>4</v>
      </c>
      <c r="B5" s="9">
        <v>4.97</v>
      </c>
      <c r="C5" s="14">
        <v>21.77</v>
      </c>
      <c r="D5" s="12">
        <v>1.54</v>
      </c>
      <c r="E5" s="35">
        <v>349.18</v>
      </c>
    </row>
    <row r="6" spans="1:11" ht="18" customHeight="1" x14ac:dyDescent="0.3">
      <c r="A6" s="9">
        <v>5</v>
      </c>
      <c r="B6" s="9">
        <v>3.13</v>
      </c>
      <c r="C6" s="14">
        <v>23.33</v>
      </c>
      <c r="D6" s="12">
        <v>3.01</v>
      </c>
      <c r="E6" s="35">
        <v>348.44</v>
      </c>
    </row>
    <row r="7" spans="1:11" ht="18.600000000000001" thickBot="1" x14ac:dyDescent="0.35">
      <c r="A7" s="9">
        <v>6</v>
      </c>
      <c r="B7" s="9">
        <v>3.5</v>
      </c>
      <c r="C7" s="14">
        <v>21.73</v>
      </c>
      <c r="D7" s="12">
        <v>3.58</v>
      </c>
      <c r="E7" s="35">
        <v>352.93</v>
      </c>
    </row>
    <row r="8" spans="1:11" ht="18" x14ac:dyDescent="0.3">
      <c r="A8" s="9">
        <v>7</v>
      </c>
      <c r="B8" s="9">
        <v>4.6900000000000004</v>
      </c>
      <c r="C8" s="14">
        <v>25.28</v>
      </c>
      <c r="D8" s="12">
        <v>1.34</v>
      </c>
      <c r="E8" s="35">
        <v>346.11</v>
      </c>
      <c r="G8" s="55"/>
      <c r="H8" s="55" t="s">
        <v>1</v>
      </c>
      <c r="I8" s="55" t="s">
        <v>2</v>
      </c>
      <c r="J8" s="55" t="s">
        <v>3</v>
      </c>
      <c r="K8" s="55" t="s">
        <v>4</v>
      </c>
    </row>
    <row r="9" spans="1:11" ht="18" x14ac:dyDescent="0.3">
      <c r="A9" s="9">
        <v>8</v>
      </c>
      <c r="B9" s="9">
        <v>4.2699999999999996</v>
      </c>
      <c r="C9" s="14">
        <v>23.93</v>
      </c>
      <c r="D9" s="12">
        <v>2.6</v>
      </c>
      <c r="E9" s="35">
        <v>349.22</v>
      </c>
      <c r="G9" t="s">
        <v>1</v>
      </c>
      <c r="H9">
        <v>1</v>
      </c>
    </row>
    <row r="10" spans="1:11" ht="18" x14ac:dyDescent="0.3">
      <c r="A10" s="9">
        <v>9</v>
      </c>
      <c r="B10" s="9">
        <v>3.03</v>
      </c>
      <c r="C10" s="14">
        <v>25.11</v>
      </c>
      <c r="D10" s="12">
        <v>3.09</v>
      </c>
      <c r="E10" s="35">
        <v>338.15</v>
      </c>
      <c r="G10" t="s">
        <v>2</v>
      </c>
      <c r="H10">
        <v>-2.1987169923918429E-2</v>
      </c>
      <c r="I10">
        <v>1</v>
      </c>
    </row>
    <row r="11" spans="1:11" ht="18" x14ac:dyDescent="0.3">
      <c r="A11" s="9">
        <v>10</v>
      </c>
      <c r="B11" s="9">
        <v>3.98</v>
      </c>
      <c r="C11" s="14">
        <v>24.46</v>
      </c>
      <c r="D11" s="12">
        <v>1.76</v>
      </c>
      <c r="E11" s="35">
        <v>338.8</v>
      </c>
      <c r="G11" t="s">
        <v>3</v>
      </c>
      <c r="H11">
        <v>-0.1757209636671086</v>
      </c>
      <c r="I11">
        <v>-0.3226239207364297</v>
      </c>
      <c r="J11">
        <v>1</v>
      </c>
    </row>
    <row r="12" spans="1:11" ht="18.600000000000001" thickBot="1" x14ac:dyDescent="0.35">
      <c r="A12" s="9">
        <v>11</v>
      </c>
      <c r="B12" s="9">
        <v>3.52</v>
      </c>
      <c r="C12" s="14">
        <v>22.99</v>
      </c>
      <c r="D12" s="12">
        <v>2.23</v>
      </c>
      <c r="E12" s="35">
        <v>351.71</v>
      </c>
      <c r="G12" s="54" t="s">
        <v>4</v>
      </c>
      <c r="H12" s="54">
        <v>-0.35930621756144215</v>
      </c>
      <c r="I12" s="54">
        <v>-0.35306561494225813</v>
      </c>
      <c r="J12" s="54">
        <v>3.9441817191336402E-2</v>
      </c>
      <c r="K12" s="54">
        <v>1</v>
      </c>
    </row>
    <row r="13" spans="1:11" ht="18.600000000000001" thickBot="1" x14ac:dyDescent="0.35">
      <c r="A13" s="9">
        <v>12</v>
      </c>
      <c r="B13" s="9">
        <v>5</v>
      </c>
      <c r="C13" s="14">
        <v>21.84</v>
      </c>
      <c r="D13" s="12">
        <v>3.32</v>
      </c>
      <c r="E13" s="35">
        <v>345.63</v>
      </c>
    </row>
    <row r="14" spans="1:11" ht="18" x14ac:dyDescent="0.3">
      <c r="A14" s="9">
        <v>13</v>
      </c>
      <c r="B14" s="9">
        <v>5.15</v>
      </c>
      <c r="C14" s="14">
        <v>23.58</v>
      </c>
      <c r="D14" s="12">
        <v>1.25</v>
      </c>
      <c r="E14" s="35">
        <v>346.76</v>
      </c>
      <c r="G14" s="55"/>
      <c r="H14" s="55" t="s">
        <v>1</v>
      </c>
      <c r="I14" s="55" t="s">
        <v>2</v>
      </c>
      <c r="J14" s="55" t="s">
        <v>3</v>
      </c>
      <c r="K14" s="55" t="s">
        <v>4</v>
      </c>
    </row>
    <row r="15" spans="1:11" ht="18" x14ac:dyDescent="0.3">
      <c r="A15" s="9">
        <v>14</v>
      </c>
      <c r="B15" s="9">
        <v>2.16</v>
      </c>
      <c r="C15" s="14">
        <v>24.04</v>
      </c>
      <c r="D15" s="12">
        <v>1.39</v>
      </c>
      <c r="E15" s="35">
        <v>346.09</v>
      </c>
      <c r="G15" t="s">
        <v>1</v>
      </c>
      <c r="H15">
        <v>1</v>
      </c>
    </row>
    <row r="16" spans="1:11" ht="18" x14ac:dyDescent="0.3">
      <c r="A16" s="9">
        <v>15</v>
      </c>
      <c r="B16" s="9">
        <v>5.81</v>
      </c>
      <c r="C16" s="14">
        <v>23.75</v>
      </c>
      <c r="D16" s="12">
        <v>1.63</v>
      </c>
      <c r="E16" s="35">
        <v>339.47</v>
      </c>
      <c r="G16" t="s">
        <v>2</v>
      </c>
      <c r="H16">
        <v>-3.9163690180982591E-2</v>
      </c>
      <c r="I16">
        <v>1</v>
      </c>
    </row>
    <row r="17" spans="1:11" ht="18" x14ac:dyDescent="0.3">
      <c r="A17" s="9">
        <v>16</v>
      </c>
      <c r="B17" s="9">
        <v>2.38</v>
      </c>
      <c r="C17" s="14">
        <v>23.13</v>
      </c>
      <c r="D17" s="12">
        <v>4.5199999999999996</v>
      </c>
      <c r="E17" s="35">
        <v>347.54</v>
      </c>
      <c r="G17" t="s">
        <v>3</v>
      </c>
      <c r="H17">
        <v>-0.19698618946490568</v>
      </c>
      <c r="I17">
        <v>-0.34136916091239827</v>
      </c>
      <c r="J17">
        <v>1</v>
      </c>
    </row>
    <row r="18" spans="1:11" ht="18.600000000000001" thickBot="1" x14ac:dyDescent="0.35">
      <c r="A18" s="9">
        <v>17</v>
      </c>
      <c r="B18" s="9">
        <v>3.33</v>
      </c>
      <c r="C18" s="14">
        <v>24.2</v>
      </c>
      <c r="D18" s="12">
        <v>2.3199999999999998</v>
      </c>
      <c r="E18" s="35">
        <v>353.28</v>
      </c>
      <c r="G18" s="54" t="s">
        <v>4</v>
      </c>
      <c r="H18" s="54">
        <v>-0.33240695995652081</v>
      </c>
      <c r="I18" s="54">
        <v>-0.33834139833717863</v>
      </c>
      <c r="J18" s="54">
        <v>0.10037851411982925</v>
      </c>
      <c r="K18" s="54">
        <v>1</v>
      </c>
    </row>
    <row r="19" spans="1:11" ht="18" x14ac:dyDescent="0.3">
      <c r="A19" s="9">
        <v>18</v>
      </c>
      <c r="B19" s="9">
        <v>5.09</v>
      </c>
      <c r="C19" s="14">
        <v>24.47</v>
      </c>
      <c r="D19" s="12">
        <v>3.71</v>
      </c>
      <c r="E19" s="35">
        <v>341.21</v>
      </c>
    </row>
    <row r="20" spans="1:11" ht="18" x14ac:dyDescent="0.3">
      <c r="A20" s="9">
        <v>19</v>
      </c>
      <c r="B20" s="9">
        <v>4.5</v>
      </c>
      <c r="C20" s="14">
        <v>24.76</v>
      </c>
      <c r="D20" s="12">
        <v>2.08</v>
      </c>
      <c r="E20" s="35">
        <v>349.96</v>
      </c>
    </row>
    <row r="21" spans="1:11" ht="18" x14ac:dyDescent="0.3">
      <c r="A21" s="9">
        <v>20</v>
      </c>
      <c r="B21" s="9">
        <v>4.1900000000000004</v>
      </c>
      <c r="C21" s="14">
        <v>25.51</v>
      </c>
      <c r="D21" s="12">
        <v>1.46</v>
      </c>
      <c r="E21" s="35">
        <v>342.54</v>
      </c>
    </row>
    <row r="22" spans="1:11" ht="18" x14ac:dyDescent="0.3">
      <c r="A22" s="9">
        <v>21</v>
      </c>
      <c r="B22" s="9">
        <v>4.3</v>
      </c>
      <c r="C22" s="14">
        <v>23.78</v>
      </c>
      <c r="D22" s="12">
        <v>2.68</v>
      </c>
      <c r="E22" s="35">
        <v>340.6</v>
      </c>
    </row>
    <row r="23" spans="1:11" ht="18" x14ac:dyDescent="0.3">
      <c r="A23" s="9">
        <v>22</v>
      </c>
      <c r="B23" s="9">
        <v>4.84</v>
      </c>
      <c r="C23" s="14">
        <v>23.8</v>
      </c>
      <c r="D23" s="12">
        <v>2.93</v>
      </c>
      <c r="E23" s="35">
        <v>343.35</v>
      </c>
    </row>
    <row r="24" spans="1:11" ht="18" x14ac:dyDescent="0.3">
      <c r="A24" s="10">
        <v>23</v>
      </c>
      <c r="B24" s="9">
        <v>4.47</v>
      </c>
      <c r="C24" s="14">
        <v>23.19</v>
      </c>
      <c r="D24" s="12">
        <v>2.34</v>
      </c>
      <c r="E24" s="35">
        <v>351.46</v>
      </c>
    </row>
    <row r="25" spans="1:11" ht="18" x14ac:dyDescent="0.3">
      <c r="A25" s="9">
        <v>24</v>
      </c>
      <c r="B25" s="9">
        <v>3.54</v>
      </c>
      <c r="C25" s="14">
        <v>23.05</v>
      </c>
      <c r="D25" s="12">
        <v>2.2999999999999998</v>
      </c>
      <c r="E25" s="35">
        <v>353.53</v>
      </c>
    </row>
    <row r="26" spans="1:11" ht="18" x14ac:dyDescent="0.3">
      <c r="A26" s="10">
        <v>25</v>
      </c>
      <c r="B26" s="9">
        <v>3.64</v>
      </c>
      <c r="C26" s="14">
        <v>23.61</v>
      </c>
      <c r="D26" s="12">
        <v>2.5</v>
      </c>
      <c r="E26" s="35">
        <v>336.24</v>
      </c>
    </row>
    <row r="27" spans="1:11" ht="18" x14ac:dyDescent="0.3">
      <c r="A27" s="10">
        <v>26</v>
      </c>
      <c r="B27" s="9">
        <v>3.42</v>
      </c>
      <c r="C27" s="14">
        <v>23.01</v>
      </c>
      <c r="D27" s="12">
        <v>4.2</v>
      </c>
      <c r="E27" s="35">
        <v>349.76</v>
      </c>
    </row>
    <row r="28" spans="1:11" ht="18" x14ac:dyDescent="0.3">
      <c r="A28" s="9">
        <v>27</v>
      </c>
      <c r="B28" s="9">
        <v>5.54</v>
      </c>
      <c r="C28" s="14">
        <v>23.96</v>
      </c>
      <c r="D28" s="12">
        <v>2.31</v>
      </c>
      <c r="E28" s="35">
        <v>332.6</v>
      </c>
    </row>
    <row r="29" spans="1:11" ht="18" x14ac:dyDescent="0.3">
      <c r="A29" s="9">
        <v>28</v>
      </c>
      <c r="B29" s="9">
        <v>4.58</v>
      </c>
      <c r="C29" s="14">
        <v>25.41</v>
      </c>
      <c r="D29" s="12">
        <v>2.15</v>
      </c>
      <c r="E29" s="35">
        <v>342.55</v>
      </c>
    </row>
    <row r="30" spans="1:11" ht="18" x14ac:dyDescent="0.3">
      <c r="A30" s="9">
        <v>29</v>
      </c>
      <c r="B30" s="9">
        <v>2.93</v>
      </c>
      <c r="C30" s="14">
        <v>25.23</v>
      </c>
      <c r="D30" s="12">
        <v>2.5299999999999998</v>
      </c>
      <c r="E30" s="35">
        <v>339.24</v>
      </c>
    </row>
    <row r="31" spans="1:11" ht="18" x14ac:dyDescent="0.3">
      <c r="A31" s="9">
        <v>30</v>
      </c>
      <c r="B31" s="9">
        <v>6.2</v>
      </c>
      <c r="C31" s="14">
        <v>24.5</v>
      </c>
      <c r="D31" s="12">
        <v>2.13</v>
      </c>
      <c r="E31" s="35">
        <v>332.21</v>
      </c>
    </row>
    <row r="32" spans="1:11" ht="18" x14ac:dyDescent="0.3">
      <c r="A32" s="9">
        <v>31</v>
      </c>
      <c r="B32" s="9">
        <v>4.33</v>
      </c>
      <c r="C32" s="14">
        <v>24.6</v>
      </c>
      <c r="D32" s="12">
        <v>1.44</v>
      </c>
      <c r="E32" s="35">
        <v>339.64</v>
      </c>
    </row>
    <row r="33" spans="1:5" ht="18" x14ac:dyDescent="0.3">
      <c r="A33" s="52"/>
      <c r="B33" s="9">
        <v>3.58</v>
      </c>
      <c r="C33" s="14">
        <v>24.04</v>
      </c>
      <c r="D33" s="12">
        <v>1.87</v>
      </c>
      <c r="E33" s="35">
        <v>341.23</v>
      </c>
    </row>
    <row r="34" spans="1:5" ht="18" x14ac:dyDescent="0.3">
      <c r="A34" s="9">
        <v>33</v>
      </c>
      <c r="B34" s="9">
        <v>4.68</v>
      </c>
      <c r="C34" s="14">
        <v>22.95</v>
      </c>
      <c r="D34" s="12">
        <v>2.2799999999999998</v>
      </c>
      <c r="E34" s="35">
        <v>349.13</v>
      </c>
    </row>
    <row r="35" spans="1:5" ht="18" x14ac:dyDescent="0.3">
      <c r="A35" s="9">
        <v>34</v>
      </c>
      <c r="B35" s="9">
        <v>4.26</v>
      </c>
      <c r="C35" s="14">
        <v>23.24</v>
      </c>
      <c r="D35" s="12">
        <v>4.22</v>
      </c>
      <c r="E35" s="35">
        <v>336.21</v>
      </c>
    </row>
    <row r="36" spans="1:5" ht="18" x14ac:dyDescent="0.3">
      <c r="A36" s="9">
        <v>35</v>
      </c>
      <c r="B36" s="9">
        <v>4.6900000000000004</v>
      </c>
      <c r="C36" s="14">
        <v>23.27</v>
      </c>
      <c r="D36" s="12">
        <v>3.7</v>
      </c>
      <c r="E36" s="35">
        <v>346</v>
      </c>
    </row>
    <row r="37" spans="1:5" ht="18" x14ac:dyDescent="0.3">
      <c r="A37" s="10">
        <v>36</v>
      </c>
      <c r="B37" s="9">
        <v>3.03</v>
      </c>
      <c r="C37" s="14">
        <v>23.97</v>
      </c>
      <c r="D37" s="12">
        <v>3.09</v>
      </c>
      <c r="E37" s="35">
        <v>351.39</v>
      </c>
    </row>
    <row r="38" spans="1:5" ht="18" x14ac:dyDescent="0.3">
      <c r="A38" s="9">
        <v>37</v>
      </c>
      <c r="B38" s="9">
        <v>3.03</v>
      </c>
      <c r="C38" s="14">
        <v>23</v>
      </c>
      <c r="D38" s="12">
        <v>2.2200000000000002</v>
      </c>
      <c r="E38" s="35">
        <v>349.32</v>
      </c>
    </row>
    <row r="39" spans="1:5" ht="18" x14ac:dyDescent="0.3">
      <c r="A39" s="9">
        <v>38</v>
      </c>
      <c r="B39" s="9">
        <v>4.26</v>
      </c>
      <c r="C39" s="14">
        <v>23.73</v>
      </c>
      <c r="D39" s="12">
        <v>1.76</v>
      </c>
      <c r="E39" s="35">
        <v>345.76</v>
      </c>
    </row>
    <row r="40" spans="1:5" ht="18" x14ac:dyDescent="0.3">
      <c r="A40" s="9">
        <v>39</v>
      </c>
      <c r="B40" s="9">
        <v>2.72</v>
      </c>
      <c r="C40" s="14">
        <v>23.94</v>
      </c>
      <c r="D40" s="12">
        <v>2.14</v>
      </c>
      <c r="E40" s="35">
        <v>339.84</v>
      </c>
    </row>
    <row r="41" spans="1:5" ht="18" x14ac:dyDescent="0.3">
      <c r="A41" s="9">
        <v>40</v>
      </c>
      <c r="B41" s="9">
        <v>3.27</v>
      </c>
      <c r="C41" s="14">
        <v>25.03</v>
      </c>
      <c r="D41" s="12">
        <v>2.3199999999999998</v>
      </c>
      <c r="E41" s="35">
        <v>349.67</v>
      </c>
    </row>
    <row r="42" spans="1:5" ht="18.600000000000001" thickBot="1" x14ac:dyDescent="0.35">
      <c r="A42" s="45">
        <v>41</v>
      </c>
      <c r="B42" s="11">
        <v>2.83</v>
      </c>
      <c r="C42" s="15">
        <v>23.87</v>
      </c>
      <c r="D42" s="13">
        <v>2.7</v>
      </c>
      <c r="E42" s="36">
        <v>346.62</v>
      </c>
    </row>
    <row r="43" spans="1:5" ht="18" x14ac:dyDescent="0.3">
      <c r="A43" s="9"/>
      <c r="B43" s="45"/>
      <c r="C43" s="46"/>
      <c r="D43" s="47"/>
      <c r="E43" s="48"/>
    </row>
    <row r="44" spans="1:5" ht="18.600000000000001" thickBot="1" x14ac:dyDescent="0.35">
      <c r="A44" s="11"/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11ECAD-F96A-4BD5-88B8-A18C589E4D70}">
  <dimension ref="A1:N44"/>
  <sheetViews>
    <sheetView tabSelected="1" topLeftCell="B1" workbookViewId="0">
      <selection activeCell="L2" sqref="L2"/>
    </sheetView>
  </sheetViews>
  <sheetFormatPr defaultRowHeight="14.4" x14ac:dyDescent="0.3"/>
  <cols>
    <col min="1" max="1" width="23.109375" customWidth="1"/>
    <col min="2" max="2" width="20.33203125" customWidth="1"/>
    <col min="3" max="3" width="22.21875" customWidth="1"/>
    <col min="4" max="4" width="20.33203125" customWidth="1"/>
    <col min="5" max="5" width="22.44140625" customWidth="1"/>
    <col min="8" max="8" width="14" customWidth="1"/>
    <col min="9" max="9" width="16.5546875" customWidth="1"/>
    <col min="10" max="10" width="15" customWidth="1"/>
    <col min="11" max="11" width="14.109375" customWidth="1"/>
    <col min="12" max="12" width="14.44140625" customWidth="1"/>
    <col min="14" max="14" width="12.21875" customWidth="1"/>
  </cols>
  <sheetData>
    <row r="1" spans="1:14" ht="71.400000000000006" customHeight="1" thickBot="1" x14ac:dyDescent="0.35">
      <c r="G1" s="8" t="s">
        <v>0</v>
      </c>
      <c r="H1" s="29" t="s">
        <v>1</v>
      </c>
      <c r="I1" s="30" t="s">
        <v>2</v>
      </c>
      <c r="J1" s="31" t="s">
        <v>3</v>
      </c>
      <c r="K1" s="34" t="s">
        <v>4</v>
      </c>
      <c r="L1" s="39" t="s">
        <v>13</v>
      </c>
      <c r="M1" s="40" t="s">
        <v>14</v>
      </c>
      <c r="N1" s="41" t="s">
        <v>15</v>
      </c>
    </row>
    <row r="2" spans="1:14" ht="18" x14ac:dyDescent="0.3">
      <c r="A2" s="56" t="s">
        <v>10</v>
      </c>
      <c r="B2" s="32" t="s">
        <v>11</v>
      </c>
      <c r="G2" s="9">
        <v>1</v>
      </c>
      <c r="H2" s="9">
        <v>4.04</v>
      </c>
      <c r="I2" s="14">
        <v>24.05</v>
      </c>
      <c r="J2" s="12">
        <v>3.76</v>
      </c>
      <c r="K2" s="35">
        <v>351.1</v>
      </c>
      <c r="L2" s="37">
        <f>$E$6+H2*$D$6+I2*$C$6</f>
        <v>344.7762073875565</v>
      </c>
      <c r="M2" s="19">
        <f>K2-L2</f>
        <v>6.3237926124435262</v>
      </c>
      <c r="N2" s="20">
        <f>M2^2</f>
        <v>39.990353005195317</v>
      </c>
    </row>
    <row r="3" spans="1:14" ht="18.600000000000001" thickBot="1" x14ac:dyDescent="0.35">
      <c r="A3" s="57"/>
      <c r="B3" s="33" t="s">
        <v>12</v>
      </c>
      <c r="G3" s="9">
        <v>2</v>
      </c>
      <c r="H3" s="9">
        <v>4.3600000000000003</v>
      </c>
      <c r="I3" s="14">
        <v>24.06</v>
      </c>
      <c r="J3" s="12">
        <v>2.41</v>
      </c>
      <c r="K3" s="35">
        <v>351.36</v>
      </c>
      <c r="L3" s="37">
        <f t="shared" ref="L3:L42" si="0">$E$6+H3*$D$6+I3*$C$6</f>
        <v>344.07225952479899</v>
      </c>
      <c r="M3" s="19">
        <f t="shared" ref="M3:M14" si="1">K3-L3</f>
        <v>7.2877404752010193</v>
      </c>
      <c r="N3" s="20">
        <f t="shared" ref="N3:N14" si="2">M3^2</f>
        <v>53.11116123388318</v>
      </c>
    </row>
    <row r="4" spans="1:14" ht="18.600000000000001" thickBot="1" x14ac:dyDescent="0.35">
      <c r="G4" s="9">
        <v>3</v>
      </c>
      <c r="H4" s="9">
        <v>3.43</v>
      </c>
      <c r="I4" s="14">
        <v>25.5</v>
      </c>
      <c r="J4" s="12">
        <v>1.96</v>
      </c>
      <c r="K4" s="35">
        <v>347.74</v>
      </c>
      <c r="L4" s="37">
        <f t="shared" si="0"/>
        <v>342.99763558009687</v>
      </c>
      <c r="M4" s="19">
        <f t="shared" si="1"/>
        <v>4.7423644199031401</v>
      </c>
      <c r="N4" s="20">
        <f t="shared" si="2"/>
        <v>22.490020291163248</v>
      </c>
    </row>
    <row r="5" spans="1:14" ht="18.600000000000001" thickBot="1" x14ac:dyDescent="0.35">
      <c r="B5" s="16" t="s">
        <v>8</v>
      </c>
      <c r="C5" s="16" t="s">
        <v>7</v>
      </c>
      <c r="D5" s="16" t="s">
        <v>6</v>
      </c>
      <c r="E5" s="16" t="s">
        <v>5</v>
      </c>
      <c r="G5" s="10">
        <v>4</v>
      </c>
      <c r="H5" s="9">
        <v>4.97</v>
      </c>
      <c r="I5" s="14">
        <v>21.77</v>
      </c>
      <c r="J5" s="12">
        <v>1.54</v>
      </c>
      <c r="K5" s="35">
        <v>349.18</v>
      </c>
      <c r="L5" s="37">
        <f t="shared" si="0"/>
        <v>347.63509635400317</v>
      </c>
      <c r="M5" s="19">
        <f t="shared" si="1"/>
        <v>1.5449036459968397</v>
      </c>
      <c r="N5" s="20">
        <f t="shared" si="2"/>
        <v>2.3867272754143287</v>
      </c>
    </row>
    <row r="6" spans="1:14" ht="18.600000000000001" thickBot="1" x14ac:dyDescent="0.35">
      <c r="A6" s="27" t="s">
        <v>9</v>
      </c>
      <c r="B6" s="28"/>
      <c r="C6" s="28">
        <f t="array" ref="C6:E10">LINEST(K2:K42,H2:I42,1,1)</f>
        <v>-2.1241250258863489</v>
      </c>
      <c r="D6" s="28">
        <v>-2.1334581640582946</v>
      </c>
      <c r="E6" s="28">
        <v>404.48058524291872</v>
      </c>
      <c r="G6" s="9">
        <v>5</v>
      </c>
      <c r="H6" s="9">
        <v>3.13</v>
      </c>
      <c r="I6" s="14">
        <v>23.33</v>
      </c>
      <c r="J6" s="12">
        <v>3.01</v>
      </c>
      <c r="K6" s="35">
        <v>348.44</v>
      </c>
      <c r="L6" s="37">
        <f t="shared" si="0"/>
        <v>348.24702433548777</v>
      </c>
      <c r="M6" s="19">
        <f t="shared" si="1"/>
        <v>0.19297566451223247</v>
      </c>
      <c r="N6" s="20">
        <f t="shared" si="2"/>
        <v>3.7239607093937699E-2</v>
      </c>
    </row>
    <row r="7" spans="1:14" ht="18" x14ac:dyDescent="0.3">
      <c r="B7" s="24"/>
      <c r="C7" s="25">
        <v>0.85758740853721016</v>
      </c>
      <c r="D7" s="25">
        <v>0.87556459815822962</v>
      </c>
      <c r="E7" s="26">
        <v>20.92129549660973</v>
      </c>
      <c r="G7" s="9">
        <v>6</v>
      </c>
      <c r="H7" s="9">
        <v>3.5</v>
      </c>
      <c r="I7" s="14">
        <v>21.73</v>
      </c>
      <c r="J7" s="12">
        <v>3.58</v>
      </c>
      <c r="K7" s="35">
        <v>352.93</v>
      </c>
      <c r="L7" s="37">
        <f t="shared" si="0"/>
        <v>350.85624485620434</v>
      </c>
      <c r="M7" s="19">
        <f t="shared" si="1"/>
        <v>2.0737551437956654</v>
      </c>
      <c r="N7" s="20">
        <f t="shared" si="2"/>
        <v>4.3004603964189805</v>
      </c>
    </row>
    <row r="8" spans="1:14" ht="18" x14ac:dyDescent="0.3">
      <c r="B8" s="19"/>
      <c r="C8" s="18">
        <v>0.23413765621518592</v>
      </c>
      <c r="D8" s="18">
        <v>5.1621164118969798</v>
      </c>
      <c r="E8" s="20" t="e">
        <v>#N/A</v>
      </c>
      <c r="G8" s="9">
        <v>7</v>
      </c>
      <c r="H8" s="9">
        <v>4.6900000000000004</v>
      </c>
      <c r="I8" s="14">
        <v>25.28</v>
      </c>
      <c r="J8" s="12">
        <v>1.34</v>
      </c>
      <c r="K8" s="35">
        <v>346.11</v>
      </c>
      <c r="L8" s="37">
        <f t="shared" si="0"/>
        <v>340.77678579907843</v>
      </c>
      <c r="M8" s="19">
        <f t="shared" si="1"/>
        <v>5.3332142009215886</v>
      </c>
      <c r="N8" s="20">
        <f t="shared" si="2"/>
        <v>28.443173712911697</v>
      </c>
    </row>
    <row r="9" spans="1:14" ht="18" x14ac:dyDescent="0.3">
      <c r="B9" s="19"/>
      <c r="C9" s="18">
        <v>5.8086358523699255</v>
      </c>
      <c r="D9" s="18">
        <v>38</v>
      </c>
      <c r="E9" s="20" t="e">
        <v>#N/A</v>
      </c>
      <c r="G9" s="9">
        <v>8</v>
      </c>
      <c r="H9" s="9">
        <v>4.2699999999999996</v>
      </c>
      <c r="I9" s="14">
        <v>23.93</v>
      </c>
      <c r="J9" s="12">
        <v>2.6</v>
      </c>
      <c r="K9" s="35">
        <v>349.22</v>
      </c>
      <c r="L9" s="37">
        <f t="shared" si="0"/>
        <v>344.54040701292945</v>
      </c>
      <c r="M9" s="19">
        <f t="shared" si="1"/>
        <v>4.6795929870705777</v>
      </c>
      <c r="N9" s="20">
        <f t="shared" si="2"/>
        <v>21.898590524640131</v>
      </c>
    </row>
    <row r="10" spans="1:14" ht="18.600000000000001" thickBot="1" x14ac:dyDescent="0.35">
      <c r="B10" s="21"/>
      <c r="C10" s="22">
        <v>309.57061867651532</v>
      </c>
      <c r="D10" s="22">
        <v>1012.6029422990937</v>
      </c>
      <c r="E10" s="23" t="e">
        <v>#N/A</v>
      </c>
      <c r="G10" s="9">
        <v>9</v>
      </c>
      <c r="H10" s="9">
        <v>3.03</v>
      </c>
      <c r="I10" s="14">
        <v>25.11</v>
      </c>
      <c r="J10" s="12">
        <v>3.09</v>
      </c>
      <c r="K10" s="35">
        <v>338.15</v>
      </c>
      <c r="L10" s="37">
        <f t="shared" si="0"/>
        <v>344.67942760581587</v>
      </c>
      <c r="M10" s="19">
        <f t="shared" si="1"/>
        <v>-6.5294276058158971</v>
      </c>
      <c r="N10" s="20">
        <f t="shared" si="2"/>
        <v>42.633424859590718</v>
      </c>
    </row>
    <row r="11" spans="1:14" ht="18" x14ac:dyDescent="0.3">
      <c r="G11" s="9">
        <v>10</v>
      </c>
      <c r="H11" s="9">
        <v>3.98</v>
      </c>
      <c r="I11" s="14">
        <v>24.46</v>
      </c>
      <c r="J11" s="12">
        <v>1.76</v>
      </c>
      <c r="K11" s="35">
        <v>338.8</v>
      </c>
      <c r="L11" s="37">
        <f t="shared" si="0"/>
        <v>344.03332361678662</v>
      </c>
      <c r="M11" s="19">
        <f t="shared" si="1"/>
        <v>-5.2333236167866062</v>
      </c>
      <c r="N11" s="20">
        <f t="shared" si="2"/>
        <v>27.387676078016444</v>
      </c>
    </row>
    <row r="12" spans="1:14" ht="18" x14ac:dyDescent="0.3">
      <c r="G12" s="9">
        <v>11</v>
      </c>
      <c r="H12" s="9">
        <v>3.52</v>
      </c>
      <c r="I12" s="14">
        <v>22.99</v>
      </c>
      <c r="J12" s="12">
        <v>2.23</v>
      </c>
      <c r="K12" s="35">
        <v>351.71</v>
      </c>
      <c r="L12" s="37">
        <f t="shared" si="0"/>
        <v>348.13717816030635</v>
      </c>
      <c r="M12" s="19">
        <f t="shared" si="1"/>
        <v>3.5728218396936313</v>
      </c>
      <c r="N12" s="20">
        <f t="shared" si="2"/>
        <v>12.765055898191784</v>
      </c>
    </row>
    <row r="13" spans="1:14" ht="18" x14ac:dyDescent="0.3">
      <c r="G13" s="9">
        <v>12</v>
      </c>
      <c r="H13" s="9">
        <v>5</v>
      </c>
      <c r="I13" s="14">
        <v>21.84</v>
      </c>
      <c r="J13" s="12">
        <v>3.32</v>
      </c>
      <c r="K13" s="35">
        <v>345.63</v>
      </c>
      <c r="L13" s="37">
        <f t="shared" si="0"/>
        <v>347.42240385726939</v>
      </c>
      <c r="M13" s="19">
        <f t="shared" si="1"/>
        <v>-1.7924038572693917</v>
      </c>
      <c r="N13" s="20">
        <f t="shared" si="2"/>
        <v>3.2127115875541938</v>
      </c>
    </row>
    <row r="14" spans="1:14" ht="18" x14ac:dyDescent="0.3">
      <c r="G14" s="9">
        <v>13</v>
      </c>
      <c r="H14" s="9">
        <v>5.15</v>
      </c>
      <c r="I14" s="14">
        <v>23.58</v>
      </c>
      <c r="J14" s="12">
        <v>1.25</v>
      </c>
      <c r="K14" s="35">
        <v>346.76</v>
      </c>
      <c r="L14" s="37">
        <f t="shared" si="0"/>
        <v>343.40640758761845</v>
      </c>
      <c r="M14" s="19">
        <f t="shared" si="1"/>
        <v>3.3535924123815448</v>
      </c>
      <c r="N14" s="20">
        <f t="shared" si="2"/>
        <v>11.24658206838307</v>
      </c>
    </row>
    <row r="15" spans="1:14" ht="18" x14ac:dyDescent="0.3">
      <c r="G15" s="9">
        <v>14</v>
      </c>
      <c r="H15" s="9">
        <v>2.16</v>
      </c>
      <c r="I15" s="14">
        <v>24.04</v>
      </c>
      <c r="J15" s="12">
        <v>1.39</v>
      </c>
      <c r="K15" s="35">
        <v>346.09</v>
      </c>
      <c r="L15" s="37">
        <f t="shared" si="0"/>
        <v>348.80834998624499</v>
      </c>
      <c r="M15" s="19">
        <f t="shared" ref="M15:M42" si="3">K15-L15</f>
        <v>-2.7183499862450162</v>
      </c>
      <c r="N15" s="20">
        <f t="shared" ref="N15:N42" si="4">M15^2</f>
        <v>7.3894266477182802</v>
      </c>
    </row>
    <row r="16" spans="1:14" ht="18" x14ac:dyDescent="0.3">
      <c r="G16" s="9">
        <v>15</v>
      </c>
      <c r="H16" s="9">
        <v>5.81</v>
      </c>
      <c r="I16" s="14">
        <v>23.75</v>
      </c>
      <c r="J16" s="12">
        <v>1.63</v>
      </c>
      <c r="K16" s="35">
        <v>339.47</v>
      </c>
      <c r="L16" s="37">
        <f t="shared" si="0"/>
        <v>341.63722394493925</v>
      </c>
      <c r="M16" s="19">
        <f t="shared" si="3"/>
        <v>-2.1672239449392237</v>
      </c>
      <c r="N16" s="20">
        <f t="shared" si="4"/>
        <v>4.6968596275179308</v>
      </c>
    </row>
    <row r="17" spans="7:14" ht="18" x14ac:dyDescent="0.3">
      <c r="G17" s="9">
        <v>16</v>
      </c>
      <c r="H17" s="9">
        <v>2.38</v>
      </c>
      <c r="I17" s="14">
        <v>23.13</v>
      </c>
      <c r="J17" s="12">
        <v>4.5199999999999996</v>
      </c>
      <c r="K17" s="35">
        <v>347.54</v>
      </c>
      <c r="L17" s="37">
        <f t="shared" si="0"/>
        <v>350.27194296370874</v>
      </c>
      <c r="M17" s="19">
        <f t="shared" si="3"/>
        <v>-2.7319429637087183</v>
      </c>
      <c r="N17" s="20">
        <f t="shared" si="4"/>
        <v>7.4635123569575752</v>
      </c>
    </row>
    <row r="18" spans="7:14" ht="18" x14ac:dyDescent="0.3">
      <c r="G18" s="9">
        <v>17</v>
      </c>
      <c r="H18" s="9">
        <v>3.33</v>
      </c>
      <c r="I18" s="14">
        <v>24.2</v>
      </c>
      <c r="J18" s="12">
        <v>2.3199999999999998</v>
      </c>
      <c r="K18" s="35">
        <v>353.28</v>
      </c>
      <c r="L18" s="37">
        <f t="shared" si="0"/>
        <v>345.97234393015498</v>
      </c>
      <c r="M18" s="19">
        <f t="shared" si="3"/>
        <v>7.3076560698449953</v>
      </c>
      <c r="N18" s="20">
        <f t="shared" si="4"/>
        <v>53.401837235142402</v>
      </c>
    </row>
    <row r="19" spans="7:14" ht="18" x14ac:dyDescent="0.3">
      <c r="G19" s="9">
        <v>18</v>
      </c>
      <c r="H19" s="9">
        <v>5.09</v>
      </c>
      <c r="I19" s="14">
        <v>24.47</v>
      </c>
      <c r="J19" s="12">
        <v>3.71</v>
      </c>
      <c r="K19" s="35">
        <v>341.21</v>
      </c>
      <c r="L19" s="37">
        <f t="shared" si="0"/>
        <v>341.64394380442303</v>
      </c>
      <c r="M19" s="19">
        <f t="shared" si="3"/>
        <v>-0.43394380442305192</v>
      </c>
      <c r="N19" s="20">
        <f t="shared" si="4"/>
        <v>0.18830722539715192</v>
      </c>
    </row>
    <row r="20" spans="7:14" ht="18" x14ac:dyDescent="0.3">
      <c r="G20" s="9">
        <v>19</v>
      </c>
      <c r="H20" s="9">
        <v>4.5</v>
      </c>
      <c r="I20" s="14">
        <v>24.76</v>
      </c>
      <c r="J20" s="12">
        <v>2.08</v>
      </c>
      <c r="K20" s="35">
        <v>349.96</v>
      </c>
      <c r="L20" s="37">
        <f t="shared" si="0"/>
        <v>342.28668786371037</v>
      </c>
      <c r="M20" s="19">
        <f t="shared" si="3"/>
        <v>7.67331213628961</v>
      </c>
      <c r="N20" s="20">
        <f t="shared" si="4"/>
        <v>58.879719140929417</v>
      </c>
    </row>
    <row r="21" spans="7:14" ht="18" x14ac:dyDescent="0.3">
      <c r="G21" s="9">
        <v>20</v>
      </c>
      <c r="H21" s="9">
        <v>4.1900000000000004</v>
      </c>
      <c r="I21" s="14">
        <v>25.51</v>
      </c>
      <c r="J21" s="12">
        <v>1.46</v>
      </c>
      <c r="K21" s="35">
        <v>342.54</v>
      </c>
      <c r="L21" s="37">
        <f t="shared" si="0"/>
        <v>341.35496612515374</v>
      </c>
      <c r="M21" s="19">
        <f t="shared" si="3"/>
        <v>1.1850338748462832</v>
      </c>
      <c r="N21" s="20">
        <f t="shared" si="4"/>
        <v>1.4043052845331965</v>
      </c>
    </row>
    <row r="22" spans="7:14" ht="18" x14ac:dyDescent="0.3">
      <c r="G22" s="9">
        <v>21</v>
      </c>
      <c r="H22" s="9">
        <v>4.3</v>
      </c>
      <c r="I22" s="14">
        <v>23.78</v>
      </c>
      <c r="J22" s="12">
        <v>2.68</v>
      </c>
      <c r="K22" s="35">
        <v>340.6</v>
      </c>
      <c r="L22" s="37">
        <f t="shared" si="0"/>
        <v>344.7950220218907</v>
      </c>
      <c r="M22" s="19">
        <f t="shared" si="3"/>
        <v>-4.1950220218906793</v>
      </c>
      <c r="N22" s="20">
        <f t="shared" si="4"/>
        <v>17.598209764147764</v>
      </c>
    </row>
    <row r="23" spans="7:14" ht="18" x14ac:dyDescent="0.3">
      <c r="G23" s="9">
        <v>22</v>
      </c>
      <c r="H23" s="9">
        <v>4.84</v>
      </c>
      <c r="I23" s="14">
        <v>23.8</v>
      </c>
      <c r="J23" s="12">
        <v>2.93</v>
      </c>
      <c r="K23" s="35">
        <v>343.35</v>
      </c>
      <c r="L23" s="37">
        <f t="shared" si="0"/>
        <v>343.60047211278146</v>
      </c>
      <c r="M23" s="19">
        <f t="shared" si="3"/>
        <v>-0.25047211278143777</v>
      </c>
      <c r="N23" s="20">
        <f t="shared" si="4"/>
        <v>6.273627928119728E-2</v>
      </c>
    </row>
    <row r="24" spans="7:14" ht="18" x14ac:dyDescent="0.3">
      <c r="G24" s="10">
        <v>23</v>
      </c>
      <c r="H24" s="9">
        <v>4.47</v>
      </c>
      <c r="I24" s="14">
        <v>23.19</v>
      </c>
      <c r="J24" s="12">
        <v>2.34</v>
      </c>
      <c r="K24" s="35">
        <v>351.46</v>
      </c>
      <c r="L24" s="37">
        <f t="shared" si="0"/>
        <v>345.68556789927368</v>
      </c>
      <c r="M24" s="19">
        <f t="shared" si="3"/>
        <v>5.7744321007263011</v>
      </c>
      <c r="N24" s="20">
        <f t="shared" si="4"/>
        <v>33.344066085898362</v>
      </c>
    </row>
    <row r="25" spans="7:14" ht="18" x14ac:dyDescent="0.3">
      <c r="G25" s="9">
        <v>24</v>
      </c>
      <c r="H25" s="9">
        <v>3.54</v>
      </c>
      <c r="I25" s="14">
        <v>23.05</v>
      </c>
      <c r="J25" s="12">
        <v>2.2999999999999998</v>
      </c>
      <c r="K25" s="35">
        <v>353.53</v>
      </c>
      <c r="L25" s="37">
        <f t="shared" si="0"/>
        <v>347.96706149547197</v>
      </c>
      <c r="M25" s="19">
        <f t="shared" si="3"/>
        <v>5.562938504528006</v>
      </c>
      <c r="N25" s="20">
        <f t="shared" si="4"/>
        <v>30.946284805160289</v>
      </c>
    </row>
    <row r="26" spans="7:14" ht="18" x14ac:dyDescent="0.3">
      <c r="G26" s="10">
        <v>25</v>
      </c>
      <c r="H26" s="9">
        <v>3.64</v>
      </c>
      <c r="I26" s="14">
        <v>23.61</v>
      </c>
      <c r="J26" s="12">
        <v>2.5</v>
      </c>
      <c r="K26" s="35">
        <v>336.24</v>
      </c>
      <c r="L26" s="37">
        <f t="shared" si="0"/>
        <v>346.56420566456984</v>
      </c>
      <c r="M26" s="19">
        <f t="shared" si="3"/>
        <v>-10.324205664569831</v>
      </c>
      <c r="N26" s="20">
        <f t="shared" si="4"/>
        <v>106.58922260433579</v>
      </c>
    </row>
    <row r="27" spans="7:14" ht="18" x14ac:dyDescent="0.3">
      <c r="G27" s="10">
        <v>26</v>
      </c>
      <c r="H27" s="9">
        <v>3.42</v>
      </c>
      <c r="I27" s="14">
        <v>23.01</v>
      </c>
      <c r="J27" s="12">
        <v>4.2</v>
      </c>
      <c r="K27" s="35">
        <v>349.76</v>
      </c>
      <c r="L27" s="37">
        <f t="shared" si="0"/>
        <v>348.30804147619443</v>
      </c>
      <c r="M27" s="19">
        <f t="shared" si="3"/>
        <v>1.4519585238055583</v>
      </c>
      <c r="N27" s="20">
        <f t="shared" si="4"/>
        <v>2.1081835548516161</v>
      </c>
    </row>
    <row r="28" spans="7:14" ht="18" x14ac:dyDescent="0.3">
      <c r="G28" s="9">
        <v>27</v>
      </c>
      <c r="H28" s="9">
        <v>5.54</v>
      </c>
      <c r="I28" s="14">
        <v>23.96</v>
      </c>
      <c r="J28" s="12">
        <v>2.31</v>
      </c>
      <c r="K28" s="35">
        <v>332.6</v>
      </c>
      <c r="L28" s="37">
        <f t="shared" si="0"/>
        <v>341.76719139379884</v>
      </c>
      <c r="M28" s="19">
        <f t="shared" si="3"/>
        <v>-9.1671913937988165</v>
      </c>
      <c r="N28" s="20">
        <f t="shared" si="4"/>
        <v>84.037398050539082</v>
      </c>
    </row>
    <row r="29" spans="7:14" ht="18" x14ac:dyDescent="0.3">
      <c r="G29" s="9">
        <v>28</v>
      </c>
      <c r="H29" s="9">
        <v>4.58</v>
      </c>
      <c r="I29" s="14">
        <v>25.41</v>
      </c>
      <c r="J29" s="12">
        <v>2.15</v>
      </c>
      <c r="K29" s="35">
        <v>342.55</v>
      </c>
      <c r="L29" s="37">
        <f t="shared" si="0"/>
        <v>340.73532994375961</v>
      </c>
      <c r="M29" s="19">
        <f t="shared" si="3"/>
        <v>1.8146700562404021</v>
      </c>
      <c r="N29" s="20">
        <f t="shared" si="4"/>
        <v>3.2930274130155444</v>
      </c>
    </row>
    <row r="30" spans="7:14" ht="18" x14ac:dyDescent="0.3">
      <c r="G30" s="9">
        <v>29</v>
      </c>
      <c r="H30" s="9">
        <v>2.93</v>
      </c>
      <c r="I30" s="14">
        <v>25.23</v>
      </c>
      <c r="J30" s="12">
        <v>2.5299999999999998</v>
      </c>
      <c r="K30" s="35">
        <v>339.24</v>
      </c>
      <c r="L30" s="37">
        <f t="shared" si="0"/>
        <v>344.63787841911534</v>
      </c>
      <c r="M30" s="19">
        <f t="shared" si="3"/>
        <v>-5.3978784191153295</v>
      </c>
      <c r="N30" s="20">
        <f t="shared" si="4"/>
        <v>29.13709142755101</v>
      </c>
    </row>
    <row r="31" spans="7:14" ht="18" x14ac:dyDescent="0.3">
      <c r="G31" s="9">
        <v>30</v>
      </c>
      <c r="H31" s="9">
        <v>6.2</v>
      </c>
      <c r="I31" s="14">
        <v>24.5</v>
      </c>
      <c r="J31" s="12">
        <v>2.13</v>
      </c>
      <c r="K31" s="35">
        <v>332.21</v>
      </c>
      <c r="L31" s="37">
        <f t="shared" si="0"/>
        <v>339.21208149154171</v>
      </c>
      <c r="M31" s="19">
        <f t="shared" si="3"/>
        <v>-7.0020814915417304</v>
      </c>
      <c r="N31" s="20">
        <f t="shared" si="4"/>
        <v>49.029145214191267</v>
      </c>
    </row>
    <row r="32" spans="7:14" ht="18" x14ac:dyDescent="0.3">
      <c r="G32" s="9">
        <v>31</v>
      </c>
      <c r="H32" s="9">
        <v>4.33</v>
      </c>
      <c r="I32" s="14">
        <v>24.6</v>
      </c>
      <c r="J32" s="12">
        <v>1.44</v>
      </c>
      <c r="K32" s="35">
        <v>339.64</v>
      </c>
      <c r="L32" s="37">
        <f t="shared" si="0"/>
        <v>342.98923575574213</v>
      </c>
      <c r="M32" s="19">
        <f t="shared" si="3"/>
        <v>-3.3492357557421428</v>
      </c>
      <c r="N32" s="20">
        <f t="shared" si="4"/>
        <v>11.217380147541643</v>
      </c>
    </row>
    <row r="33" spans="7:14" ht="18" x14ac:dyDescent="0.3">
      <c r="G33" s="52"/>
      <c r="H33" s="9">
        <v>3.58</v>
      </c>
      <c r="I33" s="14">
        <v>24.04</v>
      </c>
      <c r="J33" s="12">
        <v>1.87</v>
      </c>
      <c r="K33" s="35">
        <v>341.23</v>
      </c>
      <c r="L33" s="37">
        <f t="shared" si="0"/>
        <v>345.77883939328223</v>
      </c>
      <c r="M33" s="19">
        <f t="shared" si="3"/>
        <v>-4.5488393932822078</v>
      </c>
      <c r="N33" s="20">
        <f t="shared" si="4"/>
        <v>20.691939825876045</v>
      </c>
    </row>
    <row r="34" spans="7:14" ht="18" x14ac:dyDescent="0.3">
      <c r="G34" s="9">
        <v>33</v>
      </c>
      <c r="H34" s="9">
        <v>4.68</v>
      </c>
      <c r="I34" s="14">
        <v>22.95</v>
      </c>
      <c r="J34" s="12">
        <v>2.2799999999999998</v>
      </c>
      <c r="K34" s="35">
        <v>349.13</v>
      </c>
      <c r="L34" s="37">
        <f t="shared" si="0"/>
        <v>345.74733169103422</v>
      </c>
      <c r="M34" s="19">
        <f t="shared" si="3"/>
        <v>3.3826683089657763</v>
      </c>
      <c r="N34" s="20">
        <f t="shared" si="4"/>
        <v>11.442444888481385</v>
      </c>
    </row>
    <row r="35" spans="7:14" ht="18" x14ac:dyDescent="0.3">
      <c r="G35" s="9">
        <v>34</v>
      </c>
      <c r="H35" s="9">
        <v>4.26</v>
      </c>
      <c r="I35" s="14">
        <v>23.24</v>
      </c>
      <c r="J35" s="12">
        <v>4.22</v>
      </c>
      <c r="K35" s="35">
        <v>336.21</v>
      </c>
      <c r="L35" s="37">
        <f t="shared" si="0"/>
        <v>346.02738786243162</v>
      </c>
      <c r="M35" s="19">
        <f t="shared" si="3"/>
        <v>-9.8173878624316444</v>
      </c>
      <c r="N35" s="20">
        <f t="shared" si="4"/>
        <v>96.381104441420177</v>
      </c>
    </row>
    <row r="36" spans="7:14" ht="18" x14ac:dyDescent="0.3">
      <c r="G36" s="9">
        <v>35</v>
      </c>
      <c r="H36" s="9">
        <v>4.6900000000000004</v>
      </c>
      <c r="I36" s="14">
        <v>23.27</v>
      </c>
      <c r="J36" s="12">
        <v>3.7</v>
      </c>
      <c r="K36" s="35">
        <v>346</v>
      </c>
      <c r="L36" s="37">
        <f t="shared" si="0"/>
        <v>345.04627710110998</v>
      </c>
      <c r="M36" s="19">
        <f t="shared" si="3"/>
        <v>0.95372289889002104</v>
      </c>
      <c r="N36" s="20">
        <f t="shared" si="4"/>
        <v>0.9095873678671853</v>
      </c>
    </row>
    <row r="37" spans="7:14" ht="18" x14ac:dyDescent="0.3">
      <c r="G37" s="10">
        <v>36</v>
      </c>
      <c r="H37" s="9">
        <v>3.03</v>
      </c>
      <c r="I37" s="14">
        <v>23.97</v>
      </c>
      <c r="J37" s="12">
        <v>3.09</v>
      </c>
      <c r="K37" s="35">
        <v>351.39</v>
      </c>
      <c r="L37" s="37">
        <f t="shared" si="0"/>
        <v>347.10093013532628</v>
      </c>
      <c r="M37" s="19">
        <f t="shared" si="3"/>
        <v>4.2890698646737064</v>
      </c>
      <c r="N37" s="20">
        <f t="shared" si="4"/>
        <v>18.396120304052126</v>
      </c>
    </row>
    <row r="38" spans="7:14" ht="18" x14ac:dyDescent="0.3">
      <c r="G38" s="9">
        <v>37</v>
      </c>
      <c r="H38" s="9">
        <v>3.03</v>
      </c>
      <c r="I38" s="14">
        <v>23</v>
      </c>
      <c r="J38" s="12">
        <v>2.2200000000000002</v>
      </c>
      <c r="K38" s="35">
        <v>349.32</v>
      </c>
      <c r="L38" s="37">
        <f t="shared" si="0"/>
        <v>349.16133141043605</v>
      </c>
      <c r="M38" s="19">
        <f t="shared" si="3"/>
        <v>0.15866858956394481</v>
      </c>
      <c r="N38" s="20">
        <f t="shared" si="4"/>
        <v>2.5175721314211575E-2</v>
      </c>
    </row>
    <row r="39" spans="7:14" ht="18" x14ac:dyDescent="0.3">
      <c r="G39" s="9">
        <v>38</v>
      </c>
      <c r="H39" s="9">
        <v>4.26</v>
      </c>
      <c r="I39" s="14">
        <v>23.73</v>
      </c>
      <c r="J39" s="12">
        <v>1.76</v>
      </c>
      <c r="K39" s="35">
        <v>345.76</v>
      </c>
      <c r="L39" s="37">
        <f t="shared" si="0"/>
        <v>344.98656659974733</v>
      </c>
      <c r="M39" s="19">
        <f t="shared" si="3"/>
        <v>0.77343340025265661</v>
      </c>
      <c r="N39" s="20">
        <f t="shared" si="4"/>
        <v>0.59819922462638608</v>
      </c>
    </row>
    <row r="40" spans="7:14" ht="18" x14ac:dyDescent="0.3">
      <c r="G40" s="9">
        <v>39</v>
      </c>
      <c r="H40" s="9">
        <v>2.72</v>
      </c>
      <c r="I40" s="14">
        <v>23.94</v>
      </c>
      <c r="J40" s="12">
        <v>2.14</v>
      </c>
      <c r="K40" s="35">
        <v>339.84</v>
      </c>
      <c r="L40" s="37">
        <f t="shared" si="0"/>
        <v>347.82602591696099</v>
      </c>
      <c r="M40" s="19">
        <f t="shared" si="3"/>
        <v>-7.9860259169610117</v>
      </c>
      <c r="N40" s="20">
        <f t="shared" si="4"/>
        <v>63.776609946372965</v>
      </c>
    </row>
    <row r="41" spans="7:14" ht="18" x14ac:dyDescent="0.3">
      <c r="G41" s="9">
        <v>40</v>
      </c>
      <c r="H41" s="9">
        <v>3.27</v>
      </c>
      <c r="I41" s="14">
        <v>25.03</v>
      </c>
      <c r="J41" s="12">
        <v>2.3199999999999998</v>
      </c>
      <c r="K41" s="35">
        <v>349.67</v>
      </c>
      <c r="L41" s="37">
        <f t="shared" si="0"/>
        <v>344.33732764851277</v>
      </c>
      <c r="M41" s="19">
        <f t="shared" si="3"/>
        <v>5.3326723514872469</v>
      </c>
      <c r="N41" s="20">
        <f t="shared" si="4"/>
        <v>28.437394408316525</v>
      </c>
    </row>
    <row r="42" spans="7:14" ht="18.600000000000001" thickBot="1" x14ac:dyDescent="0.35">
      <c r="G42" s="45">
        <v>41</v>
      </c>
      <c r="H42" s="11">
        <v>2.83</v>
      </c>
      <c r="I42" s="15">
        <v>23.87</v>
      </c>
      <c r="J42" s="13">
        <v>2.7</v>
      </c>
      <c r="K42" s="36">
        <v>346.62</v>
      </c>
      <c r="L42" s="37">
        <f t="shared" si="0"/>
        <v>347.7400342707266</v>
      </c>
      <c r="M42" s="19">
        <f t="shared" si="3"/>
        <v>-1.1200342707265918</v>
      </c>
      <c r="N42" s="20">
        <f t="shared" si="4"/>
        <v>1.2544767676020483</v>
      </c>
    </row>
    <row r="43" spans="7:14" ht="18.600000000000001" thickBot="1" x14ac:dyDescent="0.35">
      <c r="G43" s="45"/>
      <c r="H43" s="11"/>
      <c r="I43" s="15"/>
      <c r="J43" s="13"/>
      <c r="K43" s="36"/>
      <c r="L43" s="37"/>
      <c r="M43" s="21"/>
      <c r="N43" s="23"/>
    </row>
    <row r="44" spans="7:14" ht="18" x14ac:dyDescent="0.3">
      <c r="G44" s="7"/>
    </row>
  </sheetData>
  <mergeCells count="1">
    <mergeCell ref="A2:A3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D1DA5D-069E-4568-8946-521F7C1D8BE7}">
  <dimension ref="B1:V44"/>
  <sheetViews>
    <sheetView topLeftCell="A10" workbookViewId="0">
      <selection activeCell="P28" sqref="O28:P28"/>
    </sheetView>
  </sheetViews>
  <sheetFormatPr defaultRowHeight="14.4" x14ac:dyDescent="0.3"/>
  <cols>
    <col min="2" max="2" width="18.109375" customWidth="1"/>
    <col min="11" max="11" width="11.6640625" customWidth="1"/>
    <col min="13" max="14" width="8.88671875" customWidth="1"/>
    <col min="15" max="15" width="16" customWidth="1"/>
    <col min="16" max="21" width="8.88671875" customWidth="1"/>
  </cols>
  <sheetData>
    <row r="1" spans="2:22" ht="90" x14ac:dyDescent="0.3">
      <c r="K1" s="8" t="s">
        <v>0</v>
      </c>
      <c r="L1" s="29" t="s">
        <v>1</v>
      </c>
      <c r="M1" s="30" t="s">
        <v>2</v>
      </c>
      <c r="N1" s="31" t="s">
        <v>3</v>
      </c>
      <c r="O1" s="34" t="s">
        <v>4</v>
      </c>
      <c r="P1" s="39" t="s">
        <v>13</v>
      </c>
      <c r="Q1" s="41" t="s">
        <v>15</v>
      </c>
      <c r="R1" s="44" t="s">
        <v>21</v>
      </c>
      <c r="S1" s="38" t="s">
        <v>26</v>
      </c>
      <c r="T1" s="42" t="s">
        <v>22</v>
      </c>
      <c r="U1" s="43" t="s">
        <v>23</v>
      </c>
      <c r="V1" s="41" t="s">
        <v>18</v>
      </c>
    </row>
    <row r="2" spans="2:22" ht="18" x14ac:dyDescent="0.3">
      <c r="B2" t="s">
        <v>16</v>
      </c>
      <c r="C2">
        <v>2</v>
      </c>
      <c r="K2" s="9">
        <v>1</v>
      </c>
      <c r="L2" s="9">
        <v>4.04</v>
      </c>
      <c r="M2" s="14">
        <v>24.05</v>
      </c>
      <c r="N2" s="12"/>
      <c r="O2" s="35">
        <v>351.1</v>
      </c>
      <c r="P2" s="37">
        <f>$D$6+$C$6*M2+$B$6*L2</f>
        <v>344.58945129273587</v>
      </c>
      <c r="Q2" s="20">
        <f>(O2-P2)^2</f>
        <v>42.387244469658889</v>
      </c>
      <c r="R2" s="37">
        <f>($O$44-P2)^2</f>
        <v>0.38387082315559912</v>
      </c>
      <c r="S2">
        <f t="shared" ref="S2:S42" si="0">($O$44-O2)^2</f>
        <v>34.703593634742397</v>
      </c>
      <c r="T2" s="19">
        <f t="shared" ref="T2:T42" si="1">($L$44-L2)^2</f>
        <v>5.5972635336100102E-4</v>
      </c>
      <c r="U2" s="18">
        <f t="shared" ref="U2:U42" si="2">($M$44-M2)^2</f>
        <v>3.2400000000001178E-2</v>
      </c>
      <c r="V2" s="20" t="e">
        <f t="shared" ref="V2:V42" si="3">($N$44-N2)^2</f>
        <v>#DIV/0!</v>
      </c>
    </row>
    <row r="3" spans="2:22" ht="18" x14ac:dyDescent="0.3">
      <c r="B3" t="s">
        <v>17</v>
      </c>
      <c r="C3">
        <v>41</v>
      </c>
      <c r="K3" s="9">
        <v>2</v>
      </c>
      <c r="L3" s="9">
        <v>4.3600000000000003</v>
      </c>
      <c r="M3" s="14">
        <v>24.06</v>
      </c>
      <c r="N3" s="12"/>
      <c r="O3" s="35">
        <v>351.36</v>
      </c>
      <c r="P3" s="37">
        <f t="shared" ref="P3:P42" si="4">$D$6+$C$6*M3+$B$6*L3</f>
        <v>343.88839670281163</v>
      </c>
      <c r="Q3" s="20">
        <f t="shared" ref="Q3:Q42" si="5">(O3-P3)^2</f>
        <v>55.824855830556281</v>
      </c>
      <c r="R3" s="37">
        <f t="shared" ref="R3:R42" si="6">($O$44-P3)^2</f>
        <v>1.744057488812502</v>
      </c>
      <c r="S3">
        <f t="shared" si="0"/>
        <v>37.834500951815507</v>
      </c>
      <c r="T3" s="19">
        <f t="shared" si="1"/>
        <v>0.11810118976799408</v>
      </c>
      <c r="U3" s="18">
        <f t="shared" si="2"/>
        <v>3.6100000000000486E-2</v>
      </c>
      <c r="V3" s="20" t="e">
        <f t="shared" si="3"/>
        <v>#DIV/0!</v>
      </c>
    </row>
    <row r="4" spans="2:22" ht="18.600000000000001" thickBot="1" x14ac:dyDescent="0.35">
      <c r="K4" s="9">
        <v>3</v>
      </c>
      <c r="L4" s="9">
        <v>3.43</v>
      </c>
      <c r="M4" s="14">
        <v>25.5</v>
      </c>
      <c r="N4" s="12"/>
      <c r="O4" s="35">
        <v>347.74</v>
      </c>
      <c r="P4" s="37">
        <f t="shared" si="4"/>
        <v>342.79165322064199</v>
      </c>
      <c r="Q4" s="20">
        <f t="shared" si="5"/>
        <v>24.48613584878288</v>
      </c>
      <c r="R4" s="37">
        <f t="shared" si="6"/>
        <v>5.8436833716221477</v>
      </c>
      <c r="S4">
        <f t="shared" si="0"/>
        <v>6.4058375371806831</v>
      </c>
      <c r="T4" s="19">
        <f t="shared" si="1"/>
        <v>0.34379631171921693</v>
      </c>
      <c r="U4" s="18">
        <f t="shared" si="2"/>
        <v>2.6569000000000083</v>
      </c>
      <c r="V4" s="20" t="e">
        <f t="shared" si="3"/>
        <v>#DIV/0!</v>
      </c>
    </row>
    <row r="5" spans="2:22" ht="18.600000000000001" thickBot="1" x14ac:dyDescent="0.35">
      <c r="B5" s="16" t="s">
        <v>8</v>
      </c>
      <c r="C5" s="16" t="s">
        <v>7</v>
      </c>
      <c r="D5" s="28" t="s">
        <v>6</v>
      </c>
      <c r="E5" s="16" t="s">
        <v>5</v>
      </c>
      <c r="K5" s="9">
        <v>4</v>
      </c>
      <c r="L5" s="9">
        <v>4.97</v>
      </c>
      <c r="M5" s="14">
        <v>21.77</v>
      </c>
      <c r="N5" s="12"/>
      <c r="O5" s="35">
        <v>349.18</v>
      </c>
      <c r="P5" s="37">
        <f t="shared" si="4"/>
        <v>347.47829963271448</v>
      </c>
      <c r="Q5" s="20">
        <f t="shared" si="5"/>
        <v>2.8957841400196918</v>
      </c>
      <c r="R5" s="37">
        <f t="shared" si="6"/>
        <v>5.149610126090252</v>
      </c>
      <c r="S5">
        <f t="shared" si="0"/>
        <v>15.768647293278471</v>
      </c>
      <c r="T5" s="19">
        <f t="shared" si="1"/>
        <v>0.90946460440213728</v>
      </c>
      <c r="U5" s="18">
        <f t="shared" si="2"/>
        <v>4.4099999999999913</v>
      </c>
      <c r="V5" s="20" t="e">
        <f t="shared" si="3"/>
        <v>#DIV/0!</v>
      </c>
    </row>
    <row r="6" spans="2:22" ht="18.600000000000001" thickBot="1" x14ac:dyDescent="0.35">
      <c r="B6" s="28">
        <f t="array" ref="B6:D6">LINEST(O2:O42,L2:M42,1,1)</f>
        <v>-2.1241250258863489</v>
      </c>
      <c r="C6" s="28">
        <v>-2.1334581640582946</v>
      </c>
      <c r="D6" s="17">
        <v>404.48058524291872</v>
      </c>
      <c r="E6" s="28"/>
      <c r="K6" s="9">
        <v>5</v>
      </c>
      <c r="L6" s="9">
        <v>3.13</v>
      </c>
      <c r="M6" s="14">
        <v>23.33</v>
      </c>
      <c r="N6" s="12"/>
      <c r="O6" s="35">
        <v>348.44</v>
      </c>
      <c r="P6" s="37">
        <f t="shared" si="4"/>
        <v>348.05849494441446</v>
      </c>
      <c r="Q6" s="20">
        <f t="shared" si="5"/>
        <v>0.14554610743732219</v>
      </c>
      <c r="R6" s="37">
        <f t="shared" si="6"/>
        <v>8.119482439085516</v>
      </c>
      <c r="S6">
        <f t="shared" si="0"/>
        <v>10.439203390839266</v>
      </c>
      <c r="T6" s="19">
        <f t="shared" si="1"/>
        <v>0.78560118976799898</v>
      </c>
      <c r="U6" s="18">
        <f t="shared" si="2"/>
        <v>0.29159999999999908</v>
      </c>
      <c r="V6" s="20" t="e">
        <f t="shared" si="3"/>
        <v>#DIV/0!</v>
      </c>
    </row>
    <row r="7" spans="2:22" ht="18" x14ac:dyDescent="0.3">
      <c r="K7" s="9">
        <v>6</v>
      </c>
      <c r="L7" s="9">
        <v>3.5</v>
      </c>
      <c r="M7" s="14">
        <v>21.73</v>
      </c>
      <c r="N7" s="12"/>
      <c r="O7" s="35">
        <v>352.93</v>
      </c>
      <c r="P7" s="37">
        <f t="shared" si="4"/>
        <v>350.68610174732976</v>
      </c>
      <c r="Q7" s="20">
        <f t="shared" si="5"/>
        <v>5.0350793683365964</v>
      </c>
      <c r="R7" s="37">
        <f t="shared" si="6"/>
        <v>29.998376375503415</v>
      </c>
      <c r="S7">
        <f t="shared" si="0"/>
        <v>59.613464366449826</v>
      </c>
      <c r="T7" s="19">
        <f t="shared" si="1"/>
        <v>0.26660850684116805</v>
      </c>
      <c r="U7" s="18">
        <f t="shared" si="2"/>
        <v>4.5795999999999868</v>
      </c>
      <c r="V7" s="20" t="e">
        <f t="shared" si="3"/>
        <v>#DIV/0!</v>
      </c>
    </row>
    <row r="8" spans="2:22" ht="18" x14ac:dyDescent="0.3">
      <c r="K8" s="9">
        <v>7</v>
      </c>
      <c r="L8" s="9">
        <v>4.6900000000000004</v>
      </c>
      <c r="M8" s="14">
        <v>25.28</v>
      </c>
      <c r="N8" s="12"/>
      <c r="O8" s="35">
        <v>346.11</v>
      </c>
      <c r="P8" s="37">
        <f t="shared" si="4"/>
        <v>340.58461648411804</v>
      </c>
      <c r="Q8" s="20">
        <f t="shared" si="5"/>
        <v>30.529862997580196</v>
      </c>
      <c r="R8" s="37">
        <f t="shared" si="6"/>
        <v>21.385148482238641</v>
      </c>
      <c r="S8">
        <f t="shared" si="0"/>
        <v>0.81175704937553406</v>
      </c>
      <c r="T8" s="19">
        <f t="shared" si="1"/>
        <v>0.4538158239143345</v>
      </c>
      <c r="U8" s="18">
        <f t="shared" si="2"/>
        <v>1.9881000000000104</v>
      </c>
      <c r="V8" s="20" t="e">
        <f t="shared" si="3"/>
        <v>#DIV/0!</v>
      </c>
    </row>
    <row r="9" spans="2:22" ht="18" x14ac:dyDescent="0.3">
      <c r="B9" t="s">
        <v>24</v>
      </c>
      <c r="C9">
        <f>SQRT(Q43/(C3-1))</f>
        <v>5.0349208321782246</v>
      </c>
      <c r="K9" s="9">
        <v>8</v>
      </c>
      <c r="L9" s="9">
        <v>4.2699999999999996</v>
      </c>
      <c r="M9" s="14">
        <v>23.93</v>
      </c>
      <c r="N9" s="12"/>
      <c r="O9" s="35">
        <v>349.22</v>
      </c>
      <c r="P9" s="37">
        <f t="shared" si="4"/>
        <v>344.35691751646903</v>
      </c>
      <c r="Q9" s="20">
        <f t="shared" si="5"/>
        <v>23.64957124162606</v>
      </c>
      <c r="R9" s="37">
        <f t="shared" si="6"/>
        <v>0.72608612433426467</v>
      </c>
      <c r="S9">
        <f t="shared" si="0"/>
        <v>16.08792534205913</v>
      </c>
      <c r="T9" s="19">
        <f t="shared" si="1"/>
        <v>6.4342653182628148E-2</v>
      </c>
      <c r="U9" s="18">
        <f t="shared" si="2"/>
        <v>3.6000000000002727E-3</v>
      </c>
      <c r="V9" s="20" t="e">
        <f t="shared" si="3"/>
        <v>#DIV/0!</v>
      </c>
    </row>
    <row r="10" spans="2:22" ht="18" x14ac:dyDescent="0.3">
      <c r="B10" t="s">
        <v>25</v>
      </c>
      <c r="C10">
        <f>C9*100/O44</f>
        <v>1.4585136761912878</v>
      </c>
      <c r="K10" s="9">
        <v>9</v>
      </c>
      <c r="L10" s="9">
        <v>3.03</v>
      </c>
      <c r="M10" s="14">
        <v>25.11</v>
      </c>
      <c r="N10" s="12"/>
      <c r="O10" s="35">
        <v>338.15</v>
      </c>
      <c r="P10" s="37">
        <f t="shared" si="4"/>
        <v>344.47335191497928</v>
      </c>
      <c r="Q10" s="20">
        <f t="shared" si="5"/>
        <v>39.984779440672355</v>
      </c>
      <c r="R10" s="37">
        <f t="shared" si="6"/>
        <v>0.54121399086187061</v>
      </c>
      <c r="S10">
        <f t="shared" si="0"/>
        <v>49.829825342057539</v>
      </c>
      <c r="T10" s="19">
        <f t="shared" si="1"/>
        <v>0.97286948245092641</v>
      </c>
      <c r="U10" s="18">
        <f t="shared" si="2"/>
        <v>1.537600000000005</v>
      </c>
      <c r="V10" s="20" t="e">
        <f t="shared" si="3"/>
        <v>#DIV/0!</v>
      </c>
    </row>
    <row r="11" spans="2:22" ht="18" x14ac:dyDescent="0.3">
      <c r="B11" t="s">
        <v>27</v>
      </c>
      <c r="C11">
        <f>SQRT(R43/S43)</f>
        <v>0.48502236305005936</v>
      </c>
      <c r="K11" s="9">
        <v>10</v>
      </c>
      <c r="L11" s="9">
        <v>3.98</v>
      </c>
      <c r="M11" s="14">
        <v>24.46</v>
      </c>
      <c r="N11" s="12"/>
      <c r="O11" s="35">
        <v>338.8</v>
      </c>
      <c r="P11" s="37">
        <f t="shared" si="4"/>
        <v>343.84218094702516</v>
      </c>
      <c r="Q11" s="20">
        <f t="shared" si="5"/>
        <v>25.423588702543384</v>
      </c>
      <c r="R11" s="37">
        <f t="shared" si="6"/>
        <v>1.8682609982698697</v>
      </c>
      <c r="S11">
        <f t="shared" si="0"/>
        <v>41.075593634740102</v>
      </c>
      <c r="T11" s="19">
        <f t="shared" si="1"/>
        <v>1.3207019631173396E-3</v>
      </c>
      <c r="U11" s="18">
        <f t="shared" si="2"/>
        <v>0.34810000000000402</v>
      </c>
      <c r="V11" s="20" t="e">
        <f t="shared" si="3"/>
        <v>#DIV/0!</v>
      </c>
    </row>
    <row r="12" spans="2:22" ht="18" x14ac:dyDescent="0.3">
      <c r="K12" s="9">
        <v>11</v>
      </c>
      <c r="L12" s="9">
        <v>3.52</v>
      </c>
      <c r="M12" s="14">
        <v>22.99</v>
      </c>
      <c r="N12" s="12"/>
      <c r="O12" s="35">
        <v>351.71</v>
      </c>
      <c r="P12" s="37">
        <f t="shared" si="4"/>
        <v>347.9554619600986</v>
      </c>
      <c r="Q12" s="20">
        <f t="shared" si="5"/>
        <v>14.096555893066471</v>
      </c>
      <c r="R12" s="37">
        <f t="shared" si="6"/>
        <v>7.5429193251098123</v>
      </c>
      <c r="S12">
        <f t="shared" si="0"/>
        <v>42.262683878644395</v>
      </c>
      <c r="T12" s="19">
        <f t="shared" si="1"/>
        <v>0.2463548483045826</v>
      </c>
      <c r="U12" s="18">
        <f t="shared" si="2"/>
        <v>0.7743999999999982</v>
      </c>
      <c r="V12" s="20" t="e">
        <f t="shared" si="3"/>
        <v>#DIV/0!</v>
      </c>
    </row>
    <row r="13" spans="2:22" ht="18" x14ac:dyDescent="0.3">
      <c r="B13" t="s">
        <v>28</v>
      </c>
      <c r="C13">
        <f>FINV(0.5,C2,C3-C2-1)</f>
        <v>0.70594584447764741</v>
      </c>
      <c r="K13" s="9">
        <v>12</v>
      </c>
      <c r="L13" s="9">
        <v>5</v>
      </c>
      <c r="M13" s="14">
        <v>21.84</v>
      </c>
      <c r="N13" s="12"/>
      <c r="O13" s="35">
        <v>345.63</v>
      </c>
      <c r="P13" s="37">
        <f t="shared" si="4"/>
        <v>347.26523381045382</v>
      </c>
      <c r="Q13" s="20">
        <f t="shared" si="5"/>
        <v>2.6739896148513402</v>
      </c>
      <c r="R13" s="37">
        <f t="shared" si="6"/>
        <v>4.2279971797603269</v>
      </c>
      <c r="S13">
        <f t="shared" si="0"/>
        <v>0.17722046400957867</v>
      </c>
      <c r="T13" s="19">
        <f t="shared" si="1"/>
        <v>0.96758411659725962</v>
      </c>
      <c r="U13" s="18">
        <f t="shared" si="2"/>
        <v>4.12089999999999</v>
      </c>
      <c r="V13" s="20" t="e">
        <f t="shared" si="3"/>
        <v>#DIV/0!</v>
      </c>
    </row>
    <row r="14" spans="2:22" ht="18" x14ac:dyDescent="0.3">
      <c r="B14" t="s">
        <v>29</v>
      </c>
      <c r="C14">
        <f>(R43/C2)*(C3-C2-1)/Q43</f>
        <v>5.8280103192753412</v>
      </c>
      <c r="K14" s="9">
        <v>13</v>
      </c>
      <c r="L14" s="9">
        <v>5.15</v>
      </c>
      <c r="M14" s="14">
        <v>23.58</v>
      </c>
      <c r="N14" s="12"/>
      <c r="O14" s="35">
        <v>346.76</v>
      </c>
      <c r="P14" s="37">
        <f t="shared" si="4"/>
        <v>343.23439785110941</v>
      </c>
      <c r="Q14" s="20">
        <f t="shared" si="5"/>
        <v>12.429870512261907</v>
      </c>
      <c r="R14" s="37">
        <f t="shared" si="6"/>
        <v>3.8991499690539753</v>
      </c>
      <c r="S14">
        <f t="shared" si="0"/>
        <v>2.4055253420585077</v>
      </c>
      <c r="T14" s="19">
        <f t="shared" si="1"/>
        <v>1.2851816775728695</v>
      </c>
      <c r="U14" s="18">
        <f t="shared" si="2"/>
        <v>8.4099999999999508E-2</v>
      </c>
      <c r="V14" s="20" t="e">
        <f t="shared" si="3"/>
        <v>#DIV/0!</v>
      </c>
    </row>
    <row r="15" spans="2:22" ht="18.600000000000001" thickBot="1" x14ac:dyDescent="0.35">
      <c r="K15" s="9">
        <v>14</v>
      </c>
      <c r="L15" s="9">
        <v>2.16</v>
      </c>
      <c r="M15" s="14">
        <v>24.04</v>
      </c>
      <c r="N15" s="12"/>
      <c r="O15" s="35">
        <v>346.09</v>
      </c>
      <c r="P15" s="37">
        <f t="shared" si="4"/>
        <v>348.60414092304279</v>
      </c>
      <c r="Q15" s="20">
        <f t="shared" si="5"/>
        <v>6.3209045809185858</v>
      </c>
      <c r="R15" s="37">
        <f t="shared" si="6"/>
        <v>11.52681627128487</v>
      </c>
      <c r="S15">
        <f t="shared" si="0"/>
        <v>0.77611802498521842</v>
      </c>
      <c r="T15" s="19">
        <f t="shared" si="1"/>
        <v>3.4460036287923925</v>
      </c>
      <c r="U15" s="18">
        <f t="shared" si="2"/>
        <v>2.8900000000000581E-2</v>
      </c>
      <c r="V15" s="20" t="e">
        <f t="shared" si="3"/>
        <v>#DIV/0!</v>
      </c>
    </row>
    <row r="16" spans="2:22" ht="22.8" x14ac:dyDescent="0.4">
      <c r="B16" s="49"/>
      <c r="C16" s="53" t="s">
        <v>30</v>
      </c>
      <c r="D16" s="53" t="s">
        <v>31</v>
      </c>
      <c r="E16" s="51"/>
      <c r="K16" s="9">
        <v>15</v>
      </c>
      <c r="L16" s="9">
        <v>5.81</v>
      </c>
      <c r="M16" s="14">
        <v>23.75</v>
      </c>
      <c r="N16" s="12"/>
      <c r="O16" s="35">
        <v>339.47</v>
      </c>
      <c r="P16" s="37">
        <f t="shared" si="4"/>
        <v>341.46978744613455</v>
      </c>
      <c r="Q16" s="20">
        <f t="shared" si="5"/>
        <v>3.9991498297172221</v>
      </c>
      <c r="R16" s="37">
        <f t="shared" si="6"/>
        <v>13.981892924191705</v>
      </c>
      <c r="S16">
        <f t="shared" si="0"/>
        <v>32.936400951813205</v>
      </c>
      <c r="T16" s="19">
        <f t="shared" si="1"/>
        <v>3.2172109458655478</v>
      </c>
      <c r="U16" s="18">
        <f t="shared" si="2"/>
        <v>1.4399999999999386E-2</v>
      </c>
      <c r="V16" s="20" t="e">
        <f t="shared" si="3"/>
        <v>#DIV/0!</v>
      </c>
    </row>
    <row r="17" spans="2:22" ht="18" x14ac:dyDescent="0.3">
      <c r="B17" t="s">
        <v>32</v>
      </c>
      <c r="C17">
        <f>SQRT(Q43/C3)</f>
        <v>4.9731403227300133</v>
      </c>
      <c r="D17">
        <f>D6*SQRT(C3-C2-1)/C17</f>
        <v>501.37048661272974</v>
      </c>
      <c r="E17" t="s">
        <v>35</v>
      </c>
      <c r="K17" s="9">
        <v>16</v>
      </c>
      <c r="L17" s="9">
        <v>2.38</v>
      </c>
      <c r="M17" s="14">
        <v>23.13</v>
      </c>
      <c r="N17" s="12"/>
      <c r="O17" s="35">
        <v>347.54</v>
      </c>
      <c r="P17" s="37">
        <f t="shared" si="4"/>
        <v>350.0782803466409</v>
      </c>
      <c r="Q17" s="20">
        <f t="shared" si="5"/>
        <v>6.4428671181433179</v>
      </c>
      <c r="R17" s="37">
        <f t="shared" si="6"/>
        <v>23.709653568908337</v>
      </c>
      <c r="S17">
        <f t="shared" si="0"/>
        <v>5.4334472932782623</v>
      </c>
      <c r="T17" s="19">
        <f t="shared" si="1"/>
        <v>2.6776133848899533</v>
      </c>
      <c r="U17" s="18">
        <f t="shared" si="2"/>
        <v>0.54759999999999764</v>
      </c>
      <c r="V17" s="20" t="e">
        <f t="shared" si="3"/>
        <v>#DIV/0!</v>
      </c>
    </row>
    <row r="18" spans="2:22" ht="18" x14ac:dyDescent="0.3">
      <c r="B18" t="s">
        <v>33</v>
      </c>
      <c r="C18">
        <f>SQRT(T43/C3)</f>
        <v>0.92146954768194889</v>
      </c>
      <c r="D18">
        <f>ABS(C6*SQRT(C3-C2-1)*C18/C17)</f>
        <v>2.4368354458448374</v>
      </c>
      <c r="E18" t="s">
        <v>35</v>
      </c>
      <c r="K18" s="9">
        <v>17</v>
      </c>
      <c r="L18" s="9">
        <v>3.33</v>
      </c>
      <c r="M18" s="14">
        <v>24.2</v>
      </c>
      <c r="N18" s="12"/>
      <c r="O18" s="35">
        <v>353.28</v>
      </c>
      <c r="P18" s="37">
        <f t="shared" si="4"/>
        <v>345.77756133650649</v>
      </c>
      <c r="Q18" s="20">
        <f t="shared" si="5"/>
        <v>56.286585899481814</v>
      </c>
      <c r="R18" s="37">
        <f t="shared" si="6"/>
        <v>0.32323425926568</v>
      </c>
      <c r="S18">
        <f t="shared" si="0"/>
        <v>65.140647293278604</v>
      </c>
      <c r="T18" s="19">
        <f t="shared" si="1"/>
        <v>0.47106460440214426</v>
      </c>
      <c r="U18" s="18">
        <f t="shared" si="2"/>
        <v>0.10890000000000122</v>
      </c>
      <c r="V18" s="20" t="e">
        <f t="shared" si="3"/>
        <v>#DIV/0!</v>
      </c>
    </row>
    <row r="19" spans="2:22" ht="18" x14ac:dyDescent="0.3">
      <c r="B19" t="s">
        <v>34</v>
      </c>
      <c r="C19">
        <f>SQRT(U43/C3)</f>
        <v>0.94078586765559369</v>
      </c>
      <c r="D19">
        <f>ABS(B6*SQRT(C3-C2-1)*C19/C17)</f>
        <v>2.4770338721857774</v>
      </c>
      <c r="E19" t="s">
        <v>35</v>
      </c>
      <c r="K19" s="9">
        <v>18</v>
      </c>
      <c r="L19" s="9">
        <v>5.09</v>
      </c>
      <c r="M19" s="14">
        <v>24.47</v>
      </c>
      <c r="N19" s="12"/>
      <c r="O19" s="35">
        <v>341.21</v>
      </c>
      <c r="P19" s="37">
        <f t="shared" si="4"/>
        <v>341.46306758665077</v>
      </c>
      <c r="Q19" s="20">
        <f t="shared" si="5"/>
        <v>6.4043203413253244E-2</v>
      </c>
      <c r="R19" s="37">
        <f t="shared" si="6"/>
        <v>14.032192374385136</v>
      </c>
      <c r="S19">
        <f t="shared" si="0"/>
        <v>15.992196073765168</v>
      </c>
      <c r="T19" s="19">
        <f t="shared" si="1"/>
        <v>1.1527426531826248</v>
      </c>
      <c r="U19" s="18">
        <f t="shared" si="2"/>
        <v>0.36000000000000171</v>
      </c>
      <c r="V19" s="20" t="e">
        <f t="shared" si="3"/>
        <v>#DIV/0!</v>
      </c>
    </row>
    <row r="20" spans="2:22" ht="18" x14ac:dyDescent="0.3">
      <c r="K20" s="9">
        <v>19</v>
      </c>
      <c r="L20" s="9">
        <v>4.5</v>
      </c>
      <c r="M20" s="14">
        <v>24.76</v>
      </c>
      <c r="N20" s="12"/>
      <c r="O20" s="35">
        <v>349.96</v>
      </c>
      <c r="P20" s="37">
        <f t="shared" si="4"/>
        <v>342.09759848434675</v>
      </c>
      <c r="Q20" s="20">
        <f t="shared" si="5"/>
        <v>61.817357593346244</v>
      </c>
      <c r="R20" s="37">
        <f t="shared" si="6"/>
        <v>9.6809711678874582</v>
      </c>
      <c r="S20">
        <f t="shared" si="0"/>
        <v>22.571769244497855</v>
      </c>
      <c r="T20" s="19">
        <f t="shared" si="1"/>
        <v>0.23392558001189573</v>
      </c>
      <c r="U20" s="18">
        <f t="shared" si="2"/>
        <v>0.79210000000000735</v>
      </c>
      <c r="V20" s="20" t="e">
        <f t="shared" si="3"/>
        <v>#DIV/0!</v>
      </c>
    </row>
    <row r="21" spans="2:22" ht="18" x14ac:dyDescent="0.3">
      <c r="K21" s="9">
        <v>20</v>
      </c>
      <c r="L21" s="9">
        <v>4.1900000000000004</v>
      </c>
      <c r="M21" s="14">
        <v>25.51</v>
      </c>
      <c r="N21" s="12"/>
      <c r="O21" s="35">
        <v>342.54</v>
      </c>
      <c r="P21" s="37">
        <f t="shared" si="4"/>
        <v>341.1559836193278</v>
      </c>
      <c r="Q21" s="20">
        <f t="shared" si="5"/>
        <v>1.9155013419690359</v>
      </c>
      <c r="R21" s="37">
        <f t="shared" si="6"/>
        <v>16.427139490707585</v>
      </c>
      <c r="S21">
        <f t="shared" si="0"/>
        <v>7.1236911957163178</v>
      </c>
      <c r="T21" s="19">
        <f t="shared" si="1"/>
        <v>3.0157287328970286E-2</v>
      </c>
      <c r="U21" s="18">
        <f t="shared" si="2"/>
        <v>2.6896000000000133</v>
      </c>
      <c r="V21" s="20" t="e">
        <f t="shared" si="3"/>
        <v>#DIV/0!</v>
      </c>
    </row>
    <row r="22" spans="2:22" ht="18" x14ac:dyDescent="0.3">
      <c r="K22" s="9">
        <v>21</v>
      </c>
      <c r="L22" s="9">
        <v>4.3</v>
      </c>
      <c r="M22" s="14">
        <v>23.78</v>
      </c>
      <c r="N22" s="12"/>
      <c r="O22" s="35">
        <v>340.6</v>
      </c>
      <c r="P22" s="37">
        <f t="shared" si="4"/>
        <v>344.61321249030118</v>
      </c>
      <c r="Q22" s="20">
        <f t="shared" si="5"/>
        <v>16.105874492309216</v>
      </c>
      <c r="R22" s="37">
        <f t="shared" si="6"/>
        <v>0.35499182011326569</v>
      </c>
      <c r="S22">
        <f t="shared" si="0"/>
        <v>21.243105829862262</v>
      </c>
      <c r="T22" s="19">
        <f t="shared" si="1"/>
        <v>8.0462165377750097E-2</v>
      </c>
      <c r="U22" s="18">
        <f t="shared" si="2"/>
        <v>8.0999999999993352E-3</v>
      </c>
      <c r="V22" s="20" t="e">
        <f t="shared" si="3"/>
        <v>#DIV/0!</v>
      </c>
    </row>
    <row r="23" spans="2:22" ht="18" x14ac:dyDescent="0.3">
      <c r="K23" s="9">
        <v>22</v>
      </c>
      <c r="L23" s="9">
        <v>4.84</v>
      </c>
      <c r="M23" s="14">
        <v>23.8</v>
      </c>
      <c r="N23" s="12"/>
      <c r="O23" s="35">
        <v>343.35</v>
      </c>
      <c r="P23" s="37">
        <f t="shared" si="4"/>
        <v>343.42351581304138</v>
      </c>
      <c r="Q23" s="20">
        <f t="shared" si="5"/>
        <v>5.4045747671312844E-3</v>
      </c>
      <c r="R23" s="37">
        <f t="shared" si="6"/>
        <v>3.1880408792635153</v>
      </c>
      <c r="S23">
        <f t="shared" si="0"/>
        <v>3.4559716835213448</v>
      </c>
      <c r="T23" s="19">
        <f t="shared" si="1"/>
        <v>0.67841338488994296</v>
      </c>
      <c r="U23" s="18">
        <f t="shared" si="2"/>
        <v>4.8999999999995427E-3</v>
      </c>
      <c r="V23" s="20" t="e">
        <f t="shared" si="3"/>
        <v>#DIV/0!</v>
      </c>
    </row>
    <row r="24" spans="2:22" ht="18" x14ac:dyDescent="0.3">
      <c r="K24" s="9">
        <v>23</v>
      </c>
      <c r="L24" s="9">
        <v>4.47</v>
      </c>
      <c r="M24" s="14">
        <v>23.19</v>
      </c>
      <c r="N24" s="12"/>
      <c r="O24" s="35">
        <v>351.46</v>
      </c>
      <c r="P24" s="37">
        <f t="shared" si="4"/>
        <v>345.51085155269487</v>
      </c>
      <c r="Q24" s="20">
        <f t="shared" si="5"/>
        <v>35.392367248072752</v>
      </c>
      <c r="R24" s="37">
        <f t="shared" si="6"/>
        <v>9.1099635993251063E-2</v>
      </c>
      <c r="S24">
        <f t="shared" si="0"/>
        <v>39.074696073766319</v>
      </c>
      <c r="T24" s="19">
        <f t="shared" si="1"/>
        <v>0.20580606781677369</v>
      </c>
      <c r="U24" s="18">
        <f t="shared" si="2"/>
        <v>0.46239999999999476</v>
      </c>
      <c r="V24" s="20" t="e">
        <f t="shared" si="3"/>
        <v>#DIV/0!</v>
      </c>
    </row>
    <row r="25" spans="2:22" ht="18" x14ac:dyDescent="0.3">
      <c r="K25" s="9">
        <v>24</v>
      </c>
      <c r="L25" s="9">
        <v>3.54</v>
      </c>
      <c r="M25" s="14">
        <v>23.05</v>
      </c>
      <c r="N25" s="12"/>
      <c r="O25" s="35">
        <v>353.53</v>
      </c>
      <c r="P25" s="37">
        <f t="shared" si="4"/>
        <v>347.78497196973734</v>
      </c>
      <c r="Q25" s="20">
        <f t="shared" si="5"/>
        <v>33.005347068503326</v>
      </c>
      <c r="R25" s="37">
        <f t="shared" si="6"/>
        <v>6.6355059322985017</v>
      </c>
      <c r="S25">
        <f t="shared" si="0"/>
        <v>69.238635098156678</v>
      </c>
      <c r="T25" s="19">
        <f t="shared" si="1"/>
        <v>0.22690118976799711</v>
      </c>
      <c r="U25" s="18">
        <f t="shared" si="2"/>
        <v>0.67239999999999467</v>
      </c>
      <c r="V25" s="20" t="e">
        <f t="shared" si="3"/>
        <v>#DIV/0!</v>
      </c>
    </row>
    <row r="26" spans="2:22" ht="18" x14ac:dyDescent="0.3">
      <c r="K26" s="9">
        <v>25</v>
      </c>
      <c r="L26" s="9">
        <v>3.64</v>
      </c>
      <c r="M26" s="14">
        <v>23.61</v>
      </c>
      <c r="N26" s="12"/>
      <c r="O26" s="35">
        <v>336.24</v>
      </c>
      <c r="P26" s="37">
        <f t="shared" si="4"/>
        <v>346.3778228952761</v>
      </c>
      <c r="Q26" s="20">
        <f t="shared" si="5"/>
        <v>102.77545305598404</v>
      </c>
      <c r="R26" s="37">
        <f t="shared" si="6"/>
        <v>1.3660899453656714</v>
      </c>
      <c r="S26">
        <f t="shared" si="0"/>
        <v>80.443398512788477</v>
      </c>
      <c r="T26" s="19">
        <f t="shared" si="1"/>
        <v>0.14163289708506982</v>
      </c>
      <c r="U26" s="18">
        <f t="shared" si="2"/>
        <v>6.7599999999998966E-2</v>
      </c>
      <c r="V26" s="20" t="e">
        <f t="shared" si="3"/>
        <v>#DIV/0!</v>
      </c>
    </row>
    <row r="27" spans="2:22" ht="18" x14ac:dyDescent="0.3">
      <c r="K27" s="9">
        <v>26</v>
      </c>
      <c r="L27" s="9">
        <v>3.42</v>
      </c>
      <c r="M27" s="14">
        <v>23.01</v>
      </c>
      <c r="N27" s="12"/>
      <c r="O27" s="35">
        <v>349.76</v>
      </c>
      <c r="P27" s="37">
        <f t="shared" si="4"/>
        <v>348.12520529940605</v>
      </c>
      <c r="Q27" s="20">
        <f t="shared" si="5"/>
        <v>2.6725537130900401</v>
      </c>
      <c r="R27" s="37">
        <f t="shared" si="6"/>
        <v>8.5041110949622016</v>
      </c>
      <c r="S27">
        <f t="shared" si="0"/>
        <v>20.711379000595496</v>
      </c>
      <c r="T27" s="19">
        <f t="shared" si="1"/>
        <v>0.35562314098750991</v>
      </c>
      <c r="U27" s="18">
        <f t="shared" si="2"/>
        <v>0.73959999999999293</v>
      </c>
      <c r="V27" s="20" t="e">
        <f t="shared" si="3"/>
        <v>#DIV/0!</v>
      </c>
    </row>
    <row r="28" spans="2:22" ht="18" x14ac:dyDescent="0.3">
      <c r="K28" s="9">
        <v>27</v>
      </c>
      <c r="L28" s="9">
        <v>5.54</v>
      </c>
      <c r="M28" s="14">
        <v>23.96</v>
      </c>
      <c r="N28" s="12"/>
      <c r="O28" s="35">
        <v>332.6</v>
      </c>
      <c r="P28" s="37">
        <f t="shared" si="4"/>
        <v>341.59527498867163</v>
      </c>
      <c r="Q28" s="20">
        <f t="shared" si="5"/>
        <v>80.914972121821037</v>
      </c>
      <c r="R28" s="37">
        <f t="shared" si="6"/>
        <v>13.059184737363381</v>
      </c>
      <c r="S28">
        <f t="shared" si="0"/>
        <v>158.98749607376311</v>
      </c>
      <c r="T28" s="19">
        <f t="shared" si="1"/>
        <v>2.3215353361094526</v>
      </c>
      <c r="U28" s="18">
        <f t="shared" si="2"/>
        <v>8.1000000000006137E-3</v>
      </c>
      <c r="V28" s="20" t="e">
        <f t="shared" si="3"/>
        <v>#DIV/0!</v>
      </c>
    </row>
    <row r="29" spans="2:22" ht="18" x14ac:dyDescent="0.3">
      <c r="K29" s="9">
        <v>28</v>
      </c>
      <c r="L29" s="9">
        <v>4.58</v>
      </c>
      <c r="M29" s="14">
        <v>25.41</v>
      </c>
      <c r="N29" s="12"/>
      <c r="O29" s="35">
        <v>342.55</v>
      </c>
      <c r="P29" s="37">
        <f t="shared" si="4"/>
        <v>340.54092067563801</v>
      </c>
      <c r="Q29" s="20">
        <f t="shared" si="5"/>
        <v>4.0363997315788929</v>
      </c>
      <c r="R29" s="37">
        <f t="shared" si="6"/>
        <v>21.791192290316658</v>
      </c>
      <c r="S29">
        <f t="shared" si="0"/>
        <v>7.0704107079114902</v>
      </c>
      <c r="T29" s="19">
        <f t="shared" si="1"/>
        <v>0.31771094586555404</v>
      </c>
      <c r="U29" s="18">
        <f t="shared" si="2"/>
        <v>2.3716000000000084</v>
      </c>
      <c r="V29" s="20" t="e">
        <f t="shared" si="3"/>
        <v>#DIV/0!</v>
      </c>
    </row>
    <row r="30" spans="2:22" ht="18" x14ac:dyDescent="0.3">
      <c r="K30" s="9">
        <v>29</v>
      </c>
      <c r="L30" s="9">
        <v>2.93</v>
      </c>
      <c r="M30" s="14">
        <v>25.23</v>
      </c>
      <c r="N30" s="12"/>
      <c r="O30" s="35">
        <v>339.24</v>
      </c>
      <c r="P30" s="37">
        <f t="shared" si="4"/>
        <v>344.42974943788096</v>
      </c>
      <c r="Q30" s="20">
        <f t="shared" si="5"/>
        <v>26.933499227985621</v>
      </c>
      <c r="R30" s="37">
        <f t="shared" si="6"/>
        <v>0.60726945138015109</v>
      </c>
      <c r="S30">
        <f t="shared" si="0"/>
        <v>35.629252171325568</v>
      </c>
      <c r="T30" s="19">
        <f t="shared" si="1"/>
        <v>1.1801377751338529</v>
      </c>
      <c r="U30" s="18">
        <f t="shared" si="2"/>
        <v>1.8496000000000081</v>
      </c>
      <c r="V30" s="20" t="e">
        <f t="shared" si="3"/>
        <v>#DIV/0!</v>
      </c>
    </row>
    <row r="31" spans="2:22" ht="18" x14ac:dyDescent="0.3">
      <c r="K31" s="9">
        <v>30</v>
      </c>
      <c r="L31" s="9">
        <v>6.2</v>
      </c>
      <c r="M31" s="14">
        <v>24.5</v>
      </c>
      <c r="N31" s="12"/>
      <c r="O31" s="35">
        <v>332.21</v>
      </c>
      <c r="P31" s="37">
        <f t="shared" si="4"/>
        <v>339.04128506299514</v>
      </c>
      <c r="Q31" s="20">
        <f t="shared" si="5"/>
        <v>46.666455611900844</v>
      </c>
      <c r="R31" s="37">
        <f t="shared" si="6"/>
        <v>38.041008408890029</v>
      </c>
      <c r="S31">
        <f t="shared" si="0"/>
        <v>168.97463509815441</v>
      </c>
      <c r="T31" s="19">
        <f t="shared" si="1"/>
        <v>4.7683646044021337</v>
      </c>
      <c r="U31" s="18">
        <f t="shared" si="2"/>
        <v>0.39690000000000325</v>
      </c>
      <c r="V31" s="20" t="e">
        <f t="shared" si="3"/>
        <v>#DIV/0!</v>
      </c>
    </row>
    <row r="32" spans="2:22" ht="18" x14ac:dyDescent="0.3">
      <c r="K32" s="9">
        <v>31</v>
      </c>
      <c r="L32" s="9">
        <v>4.33</v>
      </c>
      <c r="M32" s="14">
        <v>24.6</v>
      </c>
      <c r="N32" s="12"/>
      <c r="O32" s="35">
        <v>339.64</v>
      </c>
      <c r="P32" s="37">
        <f t="shared" si="4"/>
        <v>342.80005304499679</v>
      </c>
      <c r="Q32" s="20">
        <f t="shared" si="5"/>
        <v>9.9859352471935505</v>
      </c>
      <c r="R32" s="37">
        <f t="shared" si="6"/>
        <v>5.8031429422213296</v>
      </c>
      <c r="S32">
        <f t="shared" si="0"/>
        <v>31.01403265913077</v>
      </c>
      <c r="T32" s="19">
        <f t="shared" si="1"/>
        <v>9.838167757287207E-2</v>
      </c>
      <c r="U32" s="18">
        <f t="shared" si="2"/>
        <v>0.53290000000000581</v>
      </c>
      <c r="V32" s="20" t="e">
        <f t="shared" si="3"/>
        <v>#DIV/0!</v>
      </c>
    </row>
    <row r="33" spans="11:22" ht="18" x14ac:dyDescent="0.3">
      <c r="K33" s="9">
        <v>32</v>
      </c>
      <c r="L33" s="9">
        <v>3.58</v>
      </c>
      <c r="M33" s="14">
        <v>24.04</v>
      </c>
      <c r="N33" s="12"/>
      <c r="O33" s="35">
        <v>341.23</v>
      </c>
      <c r="P33" s="37">
        <f t="shared" si="4"/>
        <v>345.58788338628415</v>
      </c>
      <c r="Q33" s="20">
        <f t="shared" si="5"/>
        <v>18.991147608451229</v>
      </c>
      <c r="R33" s="37">
        <f t="shared" si="6"/>
        <v>0.14353413888068031</v>
      </c>
      <c r="S33">
        <f t="shared" si="0"/>
        <v>15.832635098155107</v>
      </c>
      <c r="T33" s="19">
        <f t="shared" si="1"/>
        <v>0.19039387269482622</v>
      </c>
      <c r="U33" s="18">
        <f t="shared" si="2"/>
        <v>2.8900000000000581E-2</v>
      </c>
      <c r="V33" s="20" t="e">
        <f t="shared" si="3"/>
        <v>#DIV/0!</v>
      </c>
    </row>
    <row r="34" spans="11:22" ht="18" x14ac:dyDescent="0.3">
      <c r="K34" s="9">
        <v>33</v>
      </c>
      <c r="L34" s="9">
        <v>4.68</v>
      </c>
      <c r="M34" s="14">
        <v>22.95</v>
      </c>
      <c r="N34" s="12"/>
      <c r="O34" s="35">
        <v>349.13</v>
      </c>
      <c r="P34" s="37">
        <f t="shared" si="4"/>
        <v>345.57681525663276</v>
      </c>
      <c r="Q34" s="20">
        <f t="shared" si="5"/>
        <v>12.625121820497716</v>
      </c>
      <c r="R34" s="37">
        <f t="shared" si="6"/>
        <v>0.13527012139911959</v>
      </c>
      <c r="S34">
        <f t="shared" si="0"/>
        <v>15.374049732302765</v>
      </c>
      <c r="T34" s="19">
        <f t="shared" si="1"/>
        <v>0.44044265318262632</v>
      </c>
      <c r="U34" s="18">
        <f t="shared" si="2"/>
        <v>0.8463999999999966</v>
      </c>
      <c r="V34" s="20" t="e">
        <f t="shared" si="3"/>
        <v>#DIV/0!</v>
      </c>
    </row>
    <row r="35" spans="11:22" ht="18" x14ac:dyDescent="0.3">
      <c r="K35" s="9">
        <v>34</v>
      </c>
      <c r="L35" s="9">
        <v>4.26</v>
      </c>
      <c r="M35" s="14">
        <v>23.24</v>
      </c>
      <c r="N35" s="12"/>
      <c r="O35" s="35">
        <v>336.21</v>
      </c>
      <c r="P35" s="37">
        <f t="shared" si="4"/>
        <v>345.85024489992816</v>
      </c>
      <c r="Q35" s="20">
        <f t="shared" si="5"/>
        <v>92.934321730591236</v>
      </c>
      <c r="R35" s="37">
        <f t="shared" si="6"/>
        <v>0.41116374203983302</v>
      </c>
      <c r="S35">
        <f t="shared" si="0"/>
        <v>80.982439976203636</v>
      </c>
      <c r="T35" s="19">
        <f t="shared" si="1"/>
        <v>5.9369482450920982E-2</v>
      </c>
      <c r="U35" s="18">
        <f t="shared" si="2"/>
        <v>0.39689999999999875</v>
      </c>
      <c r="V35" s="20" t="e">
        <f t="shared" si="3"/>
        <v>#DIV/0!</v>
      </c>
    </row>
    <row r="36" spans="11:22" ht="18" x14ac:dyDescent="0.3">
      <c r="K36" s="9">
        <v>35</v>
      </c>
      <c r="L36" s="9">
        <v>4.6900000000000004</v>
      </c>
      <c r="M36" s="14">
        <v>23.27</v>
      </c>
      <c r="N36" s="12"/>
      <c r="O36" s="35">
        <v>346</v>
      </c>
      <c r="P36" s="37">
        <f t="shared" si="4"/>
        <v>344.87286739387525</v>
      </c>
      <c r="Q36" s="20">
        <f t="shared" si="5"/>
        <v>1.2704279117895627</v>
      </c>
      <c r="R36" s="37">
        <f t="shared" si="6"/>
        <v>0.11300152620754042</v>
      </c>
      <c r="S36">
        <f t="shared" si="0"/>
        <v>0.62564241522915121</v>
      </c>
      <c r="T36" s="19">
        <f t="shared" si="1"/>
        <v>0.4538158239143345</v>
      </c>
      <c r="U36" s="18">
        <f t="shared" si="2"/>
        <v>0.35999999999999743</v>
      </c>
      <c r="V36" s="20" t="e">
        <f t="shared" si="3"/>
        <v>#DIV/0!</v>
      </c>
    </row>
    <row r="37" spans="11:22" ht="18" x14ac:dyDescent="0.3">
      <c r="K37" s="9">
        <v>36</v>
      </c>
      <c r="L37" s="9">
        <v>3.03</v>
      </c>
      <c r="M37" s="14">
        <v>23.97</v>
      </c>
      <c r="N37" s="12"/>
      <c r="O37" s="35">
        <v>351.39</v>
      </c>
      <c r="P37" s="37">
        <f t="shared" si="4"/>
        <v>346.90549422200576</v>
      </c>
      <c r="Q37" s="20">
        <f t="shared" si="5"/>
        <v>20.110792072863628</v>
      </c>
      <c r="R37" s="37">
        <f t="shared" si="6"/>
        <v>2.8780098900783542</v>
      </c>
      <c r="S37">
        <f t="shared" si="0"/>
        <v>38.204459488400538</v>
      </c>
      <c r="T37" s="19">
        <f t="shared" si="1"/>
        <v>0.97286948245092641</v>
      </c>
      <c r="U37" s="18">
        <f t="shared" si="2"/>
        <v>1.0000000000000285E-2</v>
      </c>
      <c r="V37" s="20" t="e">
        <f t="shared" si="3"/>
        <v>#DIV/0!</v>
      </c>
    </row>
    <row r="38" spans="11:22" ht="18" x14ac:dyDescent="0.3">
      <c r="K38" s="9">
        <v>37</v>
      </c>
      <c r="L38" s="9">
        <v>3.03</v>
      </c>
      <c r="M38" s="14">
        <v>23</v>
      </c>
      <c r="N38" s="12"/>
      <c r="O38" s="35">
        <v>349.32</v>
      </c>
      <c r="P38" s="37">
        <f t="shared" si="4"/>
        <v>348.9749486411423</v>
      </c>
      <c r="Q38" s="20">
        <f t="shared" si="5"/>
        <v>0.11906044024953714</v>
      </c>
      <c r="R38" s="37">
        <f t="shared" si="6"/>
        <v>14.18218546350527</v>
      </c>
      <c r="S38">
        <f t="shared" si="0"/>
        <v>16.90012046401009</v>
      </c>
      <c r="T38" s="19">
        <f t="shared" si="1"/>
        <v>0.97286948245092641</v>
      </c>
      <c r="U38" s="18">
        <f t="shared" si="2"/>
        <v>0.75689999999999558</v>
      </c>
      <c r="V38" s="20" t="e">
        <f t="shared" si="3"/>
        <v>#DIV/0!</v>
      </c>
    </row>
    <row r="39" spans="11:22" ht="18" x14ac:dyDescent="0.3">
      <c r="K39" s="9">
        <v>38</v>
      </c>
      <c r="L39" s="9">
        <v>4.26</v>
      </c>
      <c r="M39" s="14">
        <v>23.73</v>
      </c>
      <c r="N39" s="12"/>
      <c r="O39" s="35">
        <v>345.76</v>
      </c>
      <c r="P39" s="37">
        <f t="shared" si="4"/>
        <v>344.80485039953959</v>
      </c>
      <c r="Q39" s="20">
        <f t="shared" si="5"/>
        <v>0.91231075925966532</v>
      </c>
      <c r="R39" s="37">
        <f t="shared" si="6"/>
        <v>0.16335661476178864</v>
      </c>
      <c r="S39">
        <f t="shared" si="0"/>
        <v>0.30357412254617772</v>
      </c>
      <c r="T39" s="19">
        <f t="shared" si="1"/>
        <v>5.9369482450920982E-2</v>
      </c>
      <c r="U39" s="18">
        <f t="shared" si="2"/>
        <v>1.9599999999999163E-2</v>
      </c>
      <c r="V39" s="20" t="e">
        <f t="shared" si="3"/>
        <v>#DIV/0!</v>
      </c>
    </row>
    <row r="40" spans="11:22" ht="18" x14ac:dyDescent="0.3">
      <c r="K40" s="9">
        <v>39</v>
      </c>
      <c r="L40" s="9">
        <v>2.72</v>
      </c>
      <c r="M40" s="14">
        <v>23.94</v>
      </c>
      <c r="N40" s="12"/>
      <c r="O40" s="35">
        <v>339.84</v>
      </c>
      <c r="P40" s="37">
        <f t="shared" si="4"/>
        <v>347.62797672495225</v>
      </c>
      <c r="Q40" s="20">
        <f t="shared" si="5"/>
        <v>60.652581468398331</v>
      </c>
      <c r="R40" s="37">
        <f t="shared" si="6"/>
        <v>5.8513303975913251</v>
      </c>
      <c r="S40">
        <f>($O$44-O40)^2</f>
        <v>28.826422903033357</v>
      </c>
      <c r="T40" s="19">
        <f t="shared" si="1"/>
        <v>1.680501189768</v>
      </c>
      <c r="U40" s="18">
        <f t="shared" si="2"/>
        <v>4.9000000000005367E-3</v>
      </c>
      <c r="V40" s="20" t="e">
        <f t="shared" si="3"/>
        <v>#DIV/0!</v>
      </c>
    </row>
    <row r="41" spans="11:22" ht="18" x14ac:dyDescent="0.3">
      <c r="K41" s="9">
        <v>40</v>
      </c>
      <c r="L41" s="9">
        <v>3.27</v>
      </c>
      <c r="M41" s="14">
        <v>25.03</v>
      </c>
      <c r="N41" s="12"/>
      <c r="O41" s="35">
        <v>349.67</v>
      </c>
      <c r="P41" s="37">
        <f t="shared" si="4"/>
        <v>344.13423856189121</v>
      </c>
      <c r="Q41" s="20">
        <f t="shared" si="5"/>
        <v>30.644654699652488</v>
      </c>
      <c r="R41" s="37">
        <f t="shared" si="6"/>
        <v>1.1551645768276211</v>
      </c>
      <c r="S41">
        <f t="shared" si="0"/>
        <v>19.900303390839611</v>
      </c>
      <c r="T41" s="19">
        <f t="shared" si="1"/>
        <v>0.55702558001190061</v>
      </c>
      <c r="U41" s="18">
        <f t="shared" si="2"/>
        <v>1.3456000000000086</v>
      </c>
      <c r="V41" s="20" t="e">
        <f t="shared" si="3"/>
        <v>#DIV/0!</v>
      </c>
    </row>
    <row r="42" spans="11:22" ht="18.600000000000001" thickBot="1" x14ac:dyDescent="0.35">
      <c r="K42" s="9">
        <v>41</v>
      </c>
      <c r="L42" s="11">
        <v>2.83</v>
      </c>
      <c r="M42" s="15">
        <v>23.87</v>
      </c>
      <c r="N42" s="13"/>
      <c r="O42" s="36">
        <v>346.62</v>
      </c>
      <c r="P42" s="37">
        <f t="shared" si="4"/>
        <v>347.54366504358887</v>
      </c>
      <c r="Q42" s="20">
        <f t="shared" si="5"/>
        <v>0.85315711274802752</v>
      </c>
      <c r="R42" s="37">
        <f t="shared" si="6"/>
        <v>5.4505469802513913</v>
      </c>
      <c r="S42">
        <f t="shared" si="0"/>
        <v>1.9908521713268199</v>
      </c>
      <c r="T42" s="19">
        <f t="shared" si="1"/>
        <v>1.4074060678167803</v>
      </c>
      <c r="U42" s="18">
        <f t="shared" si="2"/>
        <v>1.2621774483536189E-29</v>
      </c>
      <c r="V42" s="20" t="e">
        <f t="shared" si="3"/>
        <v>#DIV/0!</v>
      </c>
    </row>
    <row r="43" spans="11:22" x14ac:dyDescent="0.3">
      <c r="K43" s="49" t="s">
        <v>19</v>
      </c>
      <c r="L43" s="50">
        <f t="shared" ref="L43:V43" si="7">SUM(L2:L42)</f>
        <v>164.67000000000007</v>
      </c>
      <c r="M43" s="50">
        <f t="shared" si="7"/>
        <v>978.67</v>
      </c>
      <c r="N43" s="50">
        <f t="shared" si="7"/>
        <v>0</v>
      </c>
      <c r="O43" s="50">
        <f t="shared" si="7"/>
        <v>14153.569999999998</v>
      </c>
      <c r="P43" s="50">
        <f t="shared" si="7"/>
        <v>14145.972825528032</v>
      </c>
      <c r="Q43" s="50">
        <f t="shared" si="7"/>
        <v>1014.0171114520906</v>
      </c>
      <c r="R43" s="50">
        <f t="shared" si="7"/>
        <v>311.03695734023989</v>
      </c>
      <c r="S43" s="50">
        <f t="shared" si="7"/>
        <v>1322.173560975609</v>
      </c>
      <c r="T43" s="50">
        <f t="shared" si="7"/>
        <v>34.813351219512192</v>
      </c>
      <c r="U43" s="50">
        <f t="shared" si="7"/>
        <v>36.288200000000018</v>
      </c>
      <c r="V43" s="51" t="e">
        <f t="shared" si="7"/>
        <v>#DIV/0!</v>
      </c>
    </row>
    <row r="44" spans="11:22" ht="15" thickBot="1" x14ac:dyDescent="0.35">
      <c r="K44" s="21" t="s">
        <v>20</v>
      </c>
      <c r="L44" s="22">
        <f t="shared" ref="L44:V44" si="8">AVERAGE(L2:L42)</f>
        <v>4.0163414634146362</v>
      </c>
      <c r="M44" s="22">
        <f t="shared" si="8"/>
        <v>23.869999999999997</v>
      </c>
      <c r="N44" s="22" t="e">
        <f t="shared" si="8"/>
        <v>#DIV/0!</v>
      </c>
      <c r="O44" s="22">
        <f t="shared" si="8"/>
        <v>345.20902439024383</v>
      </c>
      <c r="P44" s="22">
        <f t="shared" si="8"/>
        <v>345.0237274519032</v>
      </c>
      <c r="Q44" s="22">
        <f t="shared" si="8"/>
        <v>24.732124669563184</v>
      </c>
      <c r="R44" s="22">
        <f t="shared" si="8"/>
        <v>7.5862672522009733</v>
      </c>
      <c r="S44" s="22">
        <f t="shared" si="8"/>
        <v>32.248135633551442</v>
      </c>
      <c r="T44" s="22">
        <f t="shared" si="8"/>
        <v>0.84910612730517543</v>
      </c>
      <c r="U44" s="22">
        <f t="shared" si="8"/>
        <v>0.88507804878048824</v>
      </c>
      <c r="V44" s="23" t="e">
        <f t="shared" si="8"/>
        <v>#DIV/0!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Таблиця</vt:lpstr>
      <vt:lpstr>Таблиця Випр</vt:lpstr>
      <vt:lpstr>1.3</vt:lpstr>
      <vt:lpstr>1.4</vt:lpstr>
      <vt:lpstr>1.5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Nepj1</dc:creator>
  <cp:lastModifiedBy>TP-12 Владислав Руденко</cp:lastModifiedBy>
  <dcterms:created xsi:type="dcterms:W3CDTF">2015-06-05T18:17:20Z</dcterms:created>
  <dcterms:modified xsi:type="dcterms:W3CDTF">2023-10-16T02:55:43Z</dcterms:modified>
</cp:coreProperties>
</file>