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roj\Documents\Excel-Homwork\"/>
    </mc:Choice>
  </mc:AlternateContent>
  <xr:revisionPtr revIDLastSave="0" documentId="13_ncr:1_{C92FB757-636E-479F-B60D-FF22E7EAA40C}" xr6:coauthVersionLast="45" xr6:coauthVersionMax="45" xr10:uidLastSave="{00000000-0000-0000-0000-000000000000}"/>
  <bookViews>
    <workbookView xWindow="-108" yWindow="-108" windowWidth="23256" windowHeight="12576" tabRatio="894" activeTab="4" xr2:uid="{00000000-000D-0000-FFFF-FFFF00000000}"/>
  </bookViews>
  <sheets>
    <sheet name="PivotTable and Chart - category" sheetId="2" r:id="rId1"/>
    <sheet name="PivotTable and Chart - subcateg" sheetId="3" r:id="rId2"/>
    <sheet name="PivotTable and Chart - Date" sheetId="4" r:id="rId3"/>
    <sheet name="Bonus - CountIFs" sheetId="5" r:id="rId4"/>
    <sheet name="Bonus - Stats" sheetId="6" r:id="rId5"/>
    <sheet name="Data" sheetId="1" r:id="rId6"/>
  </sheets>
  <definedNames>
    <definedName name="_xlnm._FilterDatabase" localSheetId="5" hidden="1">Data!$A$1:$T$4115</definedName>
  </definedNames>
  <calcPr calcId="191029"/>
  <pivotCaches>
    <pivotCache cacheId="0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" i="6" l="1" a="1"/>
  <c r="G7" i="6" s="1"/>
  <c r="G6" i="6" a="1"/>
  <c r="G6" i="6" s="1"/>
  <c r="G5" i="6" a="1"/>
  <c r="G5" i="6" s="1"/>
  <c r="G4" i="6" a="1"/>
  <c r="G4" i="6" s="1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1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<sst xmlns="http://schemas.openxmlformats.org/spreadsheetml/2006/main" count="24825" uniqueCount="8398">
  <si>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</si>
  <si>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</si>
  <si>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</si>
  <si>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</si>
  <si>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</si>
  <si>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</si>
  <si>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</si>
  <si>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</si>
  <si>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</si>
  <si>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</si>
  <si>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</si>
  <si>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</si>
  <si>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</si>
  <si>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</si>
  <si>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</si>
  <si>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</si>
  <si>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</si>
  <si>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</si>
  <si>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</si>
  <si>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</si>
  <si>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</si>
  <si>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</si>
  <si>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</si>
  <si>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</si>
  <si>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</si>
  <si>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</si>
  <si>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</si>
  <si>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</si>
  <si>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</si>
  <si>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</si>
  <si>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</si>
  <si>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</si>
  <si>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</si>
  <si>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</si>
  <si>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</si>
  <si>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</si>
  <si>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</si>
  <si>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</si>
  <si>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</si>
  <si>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</si>
  <si>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</si>
  <si>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</si>
  <si>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</si>
  <si>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</si>
  <si>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</si>
  <si>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</si>
  <si>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</si>
  <si>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</si>
  <si>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</si>
  <si>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</si>
  <si>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</si>
  <si>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</si>
  <si>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</si>
  <si>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</si>
  <si>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</si>
  <si>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</si>
  <si>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</si>
  <si>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</si>
  <si>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</si>
  <si>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</si>
  <si>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</si>
  <si>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</si>
  <si>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</si>
  <si>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</si>
  <si>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</si>
  <si>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</si>
  <si>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</si>
  <si>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</si>
  <si>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</si>
  <si>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</si>
  <si>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</si>
  <si>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</si>
  <si>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</si>
  <si>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</si>
  <si>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</si>
  <si>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</si>
  <si>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</si>
  <si>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</si>
  <si>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</si>
  <si>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</si>
  <si>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</si>
  <si>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</si>
  <si>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</si>
  <si>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</si>
  <si>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</si>
  <si>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</si>
  <si>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</si>
  <si>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</si>
  <si>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</si>
  <si>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</si>
  <si>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</si>
  <si>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</si>
  <si>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</si>
  <si>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</si>
  <si>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</si>
  <si>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</si>
  <si>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</si>
  <si>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</si>
  <si>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</si>
  <si>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</si>
  <si>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</si>
  <si>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</si>
  <si>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</si>
  <si>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</si>
  <si>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</si>
  <si>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</si>
  <si>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</si>
  <si>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</si>
  <si>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</si>
  <si>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</si>
  <si>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</si>
  <si>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</si>
  <si>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</si>
  <si>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</si>
  <si>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</si>
  <si>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</si>
  <si>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</si>
  <si>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</si>
  <si>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</si>
  <si>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</si>
  <si>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</si>
  <si>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</si>
  <si>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</si>
  <si>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</si>
  <si>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</si>
  <si>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</si>
  <si>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</si>
  <si>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</si>
  <si>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</si>
  <si>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</si>
  <si>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</si>
  <si>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</si>
  <si>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</si>
  <si>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</si>
  <si>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</si>
  <si>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</si>
  <si>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</si>
  <si>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</si>
  <si>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</si>
  <si>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</si>
  <si>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</si>
  <si>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</si>
  <si>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</si>
  <si>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</si>
  <si>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</si>
  <si>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</si>
  <si>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</si>
  <si>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</si>
  <si>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</si>
  <si>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</si>
  <si>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</si>
  <si>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</si>
  <si>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</si>
  <si>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</si>
  <si>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</si>
  <si>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</si>
  <si>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</si>
  <si>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</si>
  <si>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</si>
  <si>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</si>
  <si>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</si>
  <si>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</si>
  <si>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</si>
  <si>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</si>
  <si>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</si>
  <si>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</si>
  <si>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</si>
  <si>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</si>
  <si>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</si>
  <si>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</si>
  <si>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</si>
  <si>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</si>
  <si>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</si>
  <si>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</si>
  <si>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</si>
  <si>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</si>
  <si>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</si>
  <si>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</si>
  <si>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</si>
  <si>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</si>
  <si>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</si>
  <si>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</si>
  <si>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</si>
  <si>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</si>
  <si>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</si>
  <si>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</si>
  <si>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</si>
  <si>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</si>
  <si>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</si>
  <si>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</si>
  <si>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</si>
  <si>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</si>
  <si>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</si>
  <si>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</si>
  <si>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</si>
  <si>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</si>
  <si>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</si>
  <si>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</si>
  <si>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</si>
  <si>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</si>
  <si>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</si>
  <si>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</si>
  <si>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</si>
  <si>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</si>
  <si>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</si>
  <si>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</si>
  <si>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</si>
  <si>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</si>
  <si>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</si>
  <si>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</si>
  <si>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</si>
  <si>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</si>
  <si>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</si>
  <si>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</si>
  <si>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</si>
  <si>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</si>
  <si>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</si>
  <si>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</si>
  <si>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</si>
  <si>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</si>
  <si>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</si>
  <si>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</si>
  <si>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</si>
  <si>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</si>
  <si>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</si>
  <si>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</si>
  <si>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</si>
  <si>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</si>
  <si>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</si>
  <si>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</si>
  <si>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</si>
  <si>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</si>
  <si>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</si>
  <si>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</si>
  <si>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</si>
  <si>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</si>
  <si>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</si>
  <si>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</si>
  <si>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</si>
  <si>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</si>
  <si>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</si>
  <si>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</si>
  <si>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</si>
  <si>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</si>
  <si>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</si>
  <si>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</si>
  <si>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</si>
  <si>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</si>
  <si>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</si>
  <si>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</si>
  <si>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</si>
  <si>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</si>
  <si>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</si>
  <si>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</si>
  <si>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</si>
  <si>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</si>
  <si>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</si>
  <si>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</si>
  <si>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</si>
  <si>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</si>
  <si>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</si>
  <si>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</si>
  <si>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</si>
  <si>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</si>
  <si>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</si>
  <si>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</si>
  <si>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</si>
  <si>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</si>
  <si>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</si>
  <si>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</si>
  <si>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</si>
  <si>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</si>
  <si>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</si>
  <si>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</si>
  <si>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</si>
  <si>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</si>
  <si>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</si>
  <si>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</si>
  <si>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</si>
  <si>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</si>
  <si>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</si>
  <si>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</si>
  <si>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</si>
  <si>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</si>
  <si>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</si>
  <si>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</si>
  <si>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</si>
  <si>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</si>
  <si>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</si>
  <si>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</si>
  <si>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</si>
  <si>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</si>
  <si>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</si>
  <si>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</si>
  <si>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</si>
  <si>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</si>
  <si>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</si>
  <si>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</si>
  <si>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</si>
  <si>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</si>
  <si>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</si>
  <si>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</si>
  <si>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</si>
  <si>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</si>
  <si>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</si>
  <si>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</si>
  <si>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</si>
  <si>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</si>
  <si>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</si>
  <si>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</si>
  <si>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</si>
  <si>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</si>
  <si>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</si>
  <si>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</si>
  <si>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</si>
  <si>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</si>
  <si>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</si>
  <si>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</si>
  <si>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</si>
  <si>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</si>
  <si>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</si>
  <si>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</si>
  <si>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</si>
  <si>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</si>
  <si>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</si>
  <si>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</si>
  <si>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</si>
  <si>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</si>
  <si>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</si>
  <si>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</si>
  <si>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</si>
  <si>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</si>
  <si>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</si>
  <si>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</si>
  <si>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</si>
  <si>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</si>
  <si>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</si>
  <si>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</si>
  <si>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</si>
  <si>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</si>
  <si>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</si>
  <si>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</si>
  <si>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</si>
  <si>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</si>
  <si>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</si>
  <si>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</si>
  <si>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</si>
  <si>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</si>
  <si>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</si>
  <si>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</si>
  <si>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</si>
  <si>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</si>
  <si>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</si>
  <si>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</si>
  <si>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</si>
  <si>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</si>
  <si>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</si>
  <si>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</si>
  <si>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</si>
  <si>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</si>
  <si>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</si>
  <si>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</si>
  <si>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</si>
  <si>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</si>
  <si>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</si>
  <si>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</si>
  <si>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</si>
  <si>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</si>
  <si>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</si>
  <si>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</si>
  <si>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</si>
  <si>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</si>
  <si>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</si>
  <si>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</si>
  <si>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</si>
  <si>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</si>
  <si>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</si>
  <si>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</si>
  <si>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</si>
  <si>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</si>
  <si>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</si>
  <si>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</si>
  <si>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</si>
  <si>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</si>
  <si>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</si>
  <si>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</si>
  <si>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</si>
  <si>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</si>
  <si>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</si>
  <si>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</si>
  <si>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</si>
  <si>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</si>
  <si>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</si>
  <si>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</si>
  <si>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</si>
  <si>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</si>
  <si>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</si>
  <si>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</si>
  <si>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</si>
  <si>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</si>
  <si>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</si>
  <si>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</si>
  <si>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</si>
  <si>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</si>
  <si>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</si>
  <si>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</si>
  <si>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</si>
  <si>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</si>
  <si>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</si>
  <si>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</si>
  <si>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</si>
  <si>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</si>
  <si>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</si>
  <si>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</si>
  <si>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</si>
  <si>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</si>
  <si>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</si>
  <si>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</si>
  <si>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</si>
  <si>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</si>
  <si>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</si>
  <si>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</si>
  <si>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</si>
  <si>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</si>
  <si>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</si>
  <si>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</si>
  <si>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</si>
  <si>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</si>
  <si>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</si>
  <si>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</si>
  <si>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</si>
  <si>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</si>
  <si>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</si>
  <si>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</si>
  <si>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</si>
  <si>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</si>
  <si>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</si>
  <si>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</si>
  <si>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</si>
  <si>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</si>
  <si>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</si>
  <si>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</si>
  <si>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</si>
  <si>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</si>
  <si>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</si>
  <si>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</si>
  <si>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</si>
  <si>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</si>
  <si>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</si>
  <si>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</si>
  <si>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</si>
  <si>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</si>
  <si>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</si>
  <si>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</si>
  <si>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</si>
  <si>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</si>
  <si>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</si>
  <si>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</si>
  <si>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</si>
  <si>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</si>
  <si>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</si>
  <si>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</si>
  <si>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</si>
  <si>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</si>
  <si>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</si>
  <si>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</si>
  <si>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</si>
  <si>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</si>
  <si>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</si>
  <si>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</si>
  <si>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</si>
  <si>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</si>
  <si>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</si>
  <si>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</si>
  <si>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</si>
  <si>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</si>
  <si>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</si>
  <si>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</si>
  <si>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</si>
  <si>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</si>
  <si>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</si>
  <si>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</si>
  <si>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</si>
  <si>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</si>
  <si>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</si>
  <si>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</si>
  <si>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</si>
  <si>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</si>
  <si>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</si>
  <si>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</si>
  <si>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</si>
  <si>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</si>
  <si>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</si>
  <si>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</si>
  <si>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</si>
  <si>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</si>
  <si>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</si>
  <si>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</si>
  <si>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</si>
  <si>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</si>
  <si>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</si>
  <si>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</si>
  <si>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</si>
  <si>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</si>
  <si>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</si>
  <si>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</si>
  <si>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</si>
  <si>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</si>
  <si>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</si>
  <si>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</si>
  <si>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</si>
  <si>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</si>
  <si>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</si>
  <si>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</si>
  <si>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</si>
  <si>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</si>
  <si>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</si>
  <si>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</si>
  <si>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</si>
  <si>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</si>
  <si>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</si>
  <si>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</si>
  <si>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</si>
  <si>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</si>
  <si>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</si>
  <si>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</si>
  <si>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</si>
  <si>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</si>
  <si>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</si>
  <si>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</si>
  <si>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</si>
  <si>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</si>
  <si>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</si>
  <si>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</si>
  <si>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</si>
  <si>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</si>
  <si>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</si>
  <si>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</si>
  <si>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</si>
  <si>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</si>
  <si>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</si>
  <si>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</si>
  <si>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</si>
  <si>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</si>
  <si>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</si>
  <si>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</si>
  <si>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</si>
  <si>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</si>
  <si>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</si>
  <si>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</si>
  <si>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</si>
  <si>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</si>
  <si>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</si>
  <si>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</si>
  <si>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</si>
  <si>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</si>
  <si>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</si>
  <si>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</si>
  <si>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</si>
  <si>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</si>
  <si>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</si>
  <si>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</si>
  <si>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</si>
  <si>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</si>
  <si>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</si>
  <si>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</si>
  <si>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</si>
  <si>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</si>
  <si>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</si>
  <si>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</si>
  <si>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</si>
  <si>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</si>
  <si>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</si>
  <si>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</si>
  <si>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</si>
  <si>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</si>
  <si>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</si>
  <si>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</si>
  <si>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</si>
  <si>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</si>
  <si>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</si>
  <si>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</si>
  <si>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</si>
  <si>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</si>
  <si>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</si>
  <si>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</si>
  <si>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</si>
  <si>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</si>
  <si>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</si>
  <si>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</si>
  <si>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</si>
  <si>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</si>
  <si>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</si>
  <si>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</si>
  <si>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</si>
  <si>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</si>
  <si>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</si>
  <si>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</si>
  <si>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</si>
  <si>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</si>
  <si>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</si>
  <si>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</si>
  <si>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</si>
  <si>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</si>
  <si>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</si>
  <si>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</si>
  <si>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</si>
  <si>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</si>
  <si>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</si>
  <si>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</si>
  <si>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</si>
  <si>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</si>
  <si>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</si>
  <si>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</si>
  <si>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</si>
  <si>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</si>
  <si>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</si>
  <si>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</si>
  <si>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</si>
  <si>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</si>
  <si>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</si>
  <si>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</si>
  <si>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</si>
  <si>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</si>
  <si>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</si>
  <si>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</si>
  <si>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</si>
  <si>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</si>
  <si>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</si>
  <si>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</si>
  <si>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</si>
  <si>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</si>
  <si>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</si>
  <si>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</si>
  <si>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</si>
  <si>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</si>
  <si>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</si>
  <si>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</si>
  <si>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</si>
  <si>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</si>
  <si>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</si>
  <si>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</si>
  <si>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</si>
  <si>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</si>
  <si>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</si>
  <si>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</si>
  <si>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</si>
  <si>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</si>
  <si>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</si>
  <si>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</si>
  <si>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</si>
  <si>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</si>
  <si>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</si>
  <si>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</si>
  <si>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</si>
  <si>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</si>
  <si>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</si>
  <si>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</si>
  <si>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</si>
  <si>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</si>
  <si>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</si>
  <si>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</si>
  <si>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</si>
  <si>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</si>
  <si>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</si>
  <si>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</si>
  <si>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</si>
  <si>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</si>
  <si>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</si>
  <si>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</si>
  <si>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</si>
  <si>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</si>
  <si>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</si>
  <si>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</si>
  <si>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</si>
  <si>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</si>
  <si>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</si>
  <si>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</si>
  <si>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</si>
  <si>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</si>
  <si>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</si>
  <si>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</si>
  <si>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</si>
  <si>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</si>
  <si>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</si>
  <si>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</si>
  <si>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</si>
  <si>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</si>
  <si>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</si>
  <si>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</si>
  <si>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</si>
  <si>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</si>
  <si>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</si>
  <si>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</si>
  <si>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</si>
  <si>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</si>
  <si>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</si>
  <si>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</si>
  <si>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</si>
  <si>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</si>
  <si>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</si>
  <si>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</si>
  <si>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</si>
  <si>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</si>
  <si>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</si>
  <si>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</si>
  <si>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</si>
  <si>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</si>
  <si>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</si>
  <si>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</si>
  <si>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</si>
  <si>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</si>
  <si>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</si>
  <si>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</si>
  <si>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</si>
  <si>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</si>
  <si>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</si>
  <si>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</si>
  <si>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</si>
  <si>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</si>
  <si>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</si>
  <si>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</si>
  <si>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</si>
  <si>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</si>
  <si>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</si>
  <si>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</si>
  <si>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</si>
  <si>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</si>
  <si>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</si>
  <si>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</si>
  <si>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</si>
  <si>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</si>
  <si>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</si>
  <si>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</si>
  <si>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</si>
  <si>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</si>
  <si>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</si>
  <si>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</si>
  <si>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</si>
  <si>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</si>
  <si>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</si>
  <si>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</si>
  <si>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</si>
  <si>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</si>
  <si>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</si>
  <si>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</si>
  <si>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</si>
  <si>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</si>
  <si>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</si>
  <si>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</si>
  <si>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</si>
  <si>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</si>
  <si>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</si>
  <si>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</si>
  <si>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</si>
  <si>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</si>
  <si>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</si>
  <si>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</si>
  <si>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</si>
  <si>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</si>
  <si>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</si>
  <si>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</si>
  <si>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</si>
  <si>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</si>
  <si>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</si>
  <si>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</si>
  <si>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</si>
  <si>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</si>
  <si>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</si>
  <si>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</si>
  <si>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</si>
  <si>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</si>
  <si>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</si>
  <si>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</si>
  <si>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</si>
  <si>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</si>
  <si>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</si>
  <si>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</si>
  <si>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</si>
  <si>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</si>
  <si>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</si>
  <si>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</si>
  <si>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</si>
  <si>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</si>
  <si>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</si>
  <si>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</si>
  <si>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</si>
  <si>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</si>
  <si>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</si>
  <si>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</si>
  <si>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</si>
  <si>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</si>
  <si>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</si>
  <si>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</si>
  <si>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</si>
  <si>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</si>
  <si>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</si>
  <si>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</si>
  <si>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</si>
  <si>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</si>
  <si>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</si>
  <si>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</si>
  <si>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</si>
  <si>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</si>
  <si>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</si>
  <si>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</si>
  <si>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</si>
  <si>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</si>
  <si>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</si>
  <si>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</si>
  <si>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</si>
  <si>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</si>
  <si>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</si>
  <si>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</si>
  <si>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</si>
  <si>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</si>
  <si>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</si>
  <si>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</si>
  <si>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</si>
  <si>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</si>
  <si>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</si>
  <si>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</si>
  <si>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</si>
  <si>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</si>
  <si>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</si>
  <si>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</si>
  <si>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</si>
  <si>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</si>
  <si>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</si>
  <si>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</si>
  <si>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</si>
  <si>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</si>
  <si>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</si>
  <si>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</si>
  <si>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</si>
  <si>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</si>
  <si>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</si>
  <si>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</si>
  <si>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</si>
  <si>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</si>
  <si>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</si>
  <si>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</si>
  <si>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</si>
  <si>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</si>
  <si>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</si>
  <si>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</si>
  <si>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</si>
  <si>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</si>
  <si>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</si>
  <si>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</si>
  <si>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</si>
  <si>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</si>
  <si>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</si>
  <si>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</si>
  <si>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</si>
  <si>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</si>
  <si>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</si>
  <si>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</si>
  <si>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</si>
  <si>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</si>
  <si>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</si>
  <si>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</si>
  <si>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</si>
  <si>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</si>
  <si>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</si>
  <si>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</si>
  <si>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</si>
  <si>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</si>
  <si>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</si>
  <si>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</si>
  <si>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</si>
  <si>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</si>
  <si>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</si>
  <si>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</si>
  <si>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</si>
  <si>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</si>
  <si>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</si>
  <si>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</si>
  <si>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</si>
  <si>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</si>
  <si>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</si>
  <si>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</si>
  <si>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</si>
  <si>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</si>
  <si>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</si>
  <si>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</si>
  <si>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</si>
  <si>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</si>
  <si>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</si>
  <si>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</si>
  <si>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</si>
  <si>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</si>
  <si>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</si>
  <si>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</si>
  <si>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</si>
  <si>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</si>
  <si>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</si>
  <si>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</si>
  <si>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</si>
  <si>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</si>
  <si>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</si>
  <si>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</si>
  <si>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</si>
  <si>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</si>
  <si>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</si>
  <si>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</si>
  <si>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</si>
  <si>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</si>
  <si>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</si>
  <si>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</si>
  <si>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</si>
  <si>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</si>
  <si>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</si>
  <si>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</si>
  <si>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</si>
  <si>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</si>
  <si>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</si>
  <si>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</si>
  <si>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</si>
  <si>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</si>
  <si>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</si>
  <si>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</si>
  <si>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</si>
  <si>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</si>
  <si>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</si>
  <si>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</si>
  <si>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</si>
  <si>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</si>
  <si>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</si>
  <si>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</si>
  <si>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</si>
  <si>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</si>
  <si>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</si>
  <si>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</si>
  <si>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</si>
  <si>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</si>
  <si>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</si>
  <si>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</si>
  <si>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</si>
  <si>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</si>
  <si>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</si>
  <si>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</si>
  <si>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</si>
  <si>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</si>
  <si>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</si>
  <si>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</si>
  <si>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</si>
  <si>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</si>
  <si>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</si>
  <si>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</si>
  <si>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</si>
  <si>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</si>
  <si>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</si>
  <si>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</si>
  <si>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</si>
  <si>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</si>
  <si>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</si>
  <si>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</si>
  <si>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</si>
  <si>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</si>
  <si>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</si>
  <si>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</si>
  <si>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</si>
  <si>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</si>
  <si>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</si>
  <si>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</si>
  <si>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</si>
  <si>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</si>
  <si>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</si>
  <si>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</si>
  <si>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</si>
  <si>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</si>
  <si>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</si>
  <si>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</si>
  <si>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</si>
  <si>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</si>
  <si>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</si>
  <si>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</si>
  <si>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</si>
  <si>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</si>
  <si>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</si>
  <si>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</si>
  <si>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</si>
  <si>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</si>
  <si>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</si>
  <si>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</si>
  <si>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</si>
  <si>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</si>
  <si>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</si>
  <si>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</si>
  <si>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</si>
  <si>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</si>
  <si>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</si>
  <si>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</si>
  <si>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</si>
  <si>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</si>
  <si>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</si>
  <si>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</si>
  <si>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</si>
  <si>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</si>
  <si>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</si>
  <si>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</si>
  <si>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</si>
  <si>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</si>
  <si>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</si>
  <si>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</si>
  <si>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</si>
  <si>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</si>
  <si>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</si>
  <si>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</si>
  <si>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</si>
  <si>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</si>
  <si>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</si>
  <si>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</si>
  <si>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</si>
  <si>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</si>
  <si>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</si>
  <si>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</si>
  <si>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</si>
  <si>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</si>
  <si>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</si>
  <si>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</si>
  <si>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</si>
  <si>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</si>
  <si>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</si>
  <si>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</si>
  <si>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</si>
  <si>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</si>
  <si>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</si>
  <si>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</si>
  <si>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</si>
  <si>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</si>
  <si>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</si>
  <si>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</si>
  <si>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</si>
  <si>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</si>
  <si>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</si>
  <si>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</si>
  <si>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</si>
  <si>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</si>
  <si>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</si>
  <si>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</si>
  <si>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</si>
  <si>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</si>
  <si>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</si>
  <si>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</si>
  <si>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</si>
  <si>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</si>
  <si>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</si>
  <si>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</si>
  <si>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</si>
  <si>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</si>
  <si>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</si>
  <si>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</si>
  <si>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</si>
  <si>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</si>
  <si>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</si>
  <si>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</si>
  <si>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</si>
  <si>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</si>
  <si>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</si>
  <si>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</si>
  <si>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</si>
  <si>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</si>
  <si>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</si>
  <si>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</si>
  <si>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</si>
  <si>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</si>
  <si>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</si>
  <si>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</si>
  <si>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</si>
  <si>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</si>
  <si>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</si>
  <si>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</si>
  <si>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</si>
  <si>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</si>
  <si>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</si>
  <si>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</si>
  <si>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</si>
  <si>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</si>
  <si>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</si>
  <si>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</si>
  <si>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</si>
  <si>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</si>
  <si>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</si>
  <si>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</si>
  <si>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</si>
  <si>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</si>
  <si>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</si>
  <si>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</si>
  <si>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</si>
  <si>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</si>
  <si>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</si>
  <si>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</si>
  <si>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</si>
  <si>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</si>
  <si>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</si>
  <si>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</si>
  <si>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</si>
  <si>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</si>
  <si>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</si>
  <si>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</si>
  <si>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</si>
  <si>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</si>
  <si>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</si>
  <si>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</si>
  <si>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</si>
  <si>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</si>
  <si>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</si>
  <si>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</si>
  <si>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</si>
  <si>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</si>
  <si>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</si>
  <si>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</si>
  <si>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</si>
  <si>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</si>
  <si>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</si>
  <si>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</si>
  <si>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</si>
  <si>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</si>
  <si>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</si>
  <si>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</si>
  <si>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</si>
  <si>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</si>
  <si>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</si>
  <si>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</si>
  <si>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</si>
  <si>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</si>
  <si>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</si>
  <si>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</si>
  <si>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</si>
  <si>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</si>
  <si>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</si>
  <si>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</si>
  <si>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</si>
  <si>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</si>
  <si>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</si>
  <si>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</si>
  <si>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</si>
  <si>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</si>
  <si>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</si>
  <si>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</si>
  <si>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</si>
  <si>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</si>
  <si>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</si>
  <si>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</si>
  <si>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</si>
  <si>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</si>
  <si>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</si>
  <si>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</si>
  <si>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</si>
  <si>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</si>
  <si>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</si>
  <si>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</si>
  <si>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</si>
  <si>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</si>
  <si>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</si>
  <si>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</si>
  <si>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</si>
  <si>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</si>
  <si>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</si>
  <si>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</si>
  <si>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</si>
  <si>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</si>
  <si>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</si>
  <si>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</si>
  <si>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</si>
  <si>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</si>
  <si>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</si>
  <si>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</si>
  <si>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</si>
  <si>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</si>
  <si>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</si>
  <si>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</si>
  <si>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</si>
  <si>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</si>
  <si>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</si>
  <si>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</si>
  <si>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</si>
  <si>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</si>
  <si>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</si>
  <si>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</si>
  <si>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</si>
  <si>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</si>
  <si>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</si>
  <si>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</si>
  <si>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</si>
  <si>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</si>
  <si>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</si>
  <si>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</si>
  <si>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</si>
  <si>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</si>
  <si>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</si>
  <si>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</si>
  <si>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</si>
  <si>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</si>
  <si>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</si>
  <si>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</si>
  <si>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</si>
  <si>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</si>
  <si>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</si>
  <si>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</si>
  <si>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</si>
  <si>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</si>
  <si>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</si>
  <si>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</si>
  <si>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</si>
  <si>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</si>
  <si>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</si>
  <si>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</si>
  <si>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</si>
  <si>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</si>
  <si>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</si>
  <si>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</si>
  <si>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</si>
  <si>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</si>
  <si>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</si>
  <si>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</si>
  <si>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</si>
  <si>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</si>
  <si>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</si>
  <si>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</si>
  <si>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</si>
  <si>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</si>
  <si>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</si>
  <si>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</si>
  <si>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</si>
  <si>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</si>
  <si>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</si>
  <si>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</si>
  <si>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</si>
  <si>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</si>
  <si>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</si>
  <si>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</si>
  <si>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</si>
  <si>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</si>
  <si>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</si>
  <si>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</si>
  <si>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</si>
  <si>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</si>
  <si>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</si>
  <si>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</si>
  <si>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</si>
  <si>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</si>
  <si>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</si>
  <si>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</si>
  <si>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</si>
  <si>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</si>
  <si>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</si>
  <si>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</si>
  <si>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</si>
  <si>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</si>
  <si>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</si>
  <si>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</si>
  <si>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</si>
  <si>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</si>
  <si>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</si>
  <si>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</si>
  <si>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</si>
  <si>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</si>
  <si>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</si>
  <si>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</si>
  <si>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</si>
  <si>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</si>
  <si>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</si>
  <si>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</si>
  <si>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</si>
  <si>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</si>
  <si>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</si>
  <si>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</si>
  <si>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</si>
  <si>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</si>
  <si>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</si>
  <si>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</si>
  <si>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</si>
  <si>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</si>
  <si>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</si>
  <si>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</si>
  <si>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</si>
  <si>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</si>
  <si>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</si>
  <si>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</si>
  <si>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</si>
  <si>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</si>
  <si>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</si>
  <si>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</si>
  <si>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</si>
  <si>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</si>
  <si>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</si>
  <si>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</si>
  <si>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</si>
  <si>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</si>
  <si>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</si>
  <si>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</si>
  <si>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</si>
  <si>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</si>
  <si>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</si>
  <si>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</si>
  <si>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</si>
  <si>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</si>
  <si>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</si>
  <si>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</si>
  <si>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</si>
  <si>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</si>
  <si>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</si>
  <si>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</si>
  <si>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</si>
  <si>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</si>
  <si>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</si>
  <si>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</si>
  <si>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</si>
  <si>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</si>
  <si>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</si>
  <si>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</si>
  <si>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</si>
  <si>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</si>
  <si>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</si>
  <si>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</si>
  <si>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</si>
  <si>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</si>
  <si>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</si>
  <si>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</si>
  <si>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</si>
  <si>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</si>
  <si>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</si>
  <si>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</si>
  <si>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</si>
  <si>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</si>
  <si>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</si>
  <si>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</si>
  <si>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</si>
  <si>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</si>
  <si>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</si>
  <si>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</si>
  <si>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</si>
  <si>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</si>
  <si>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</si>
  <si>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</si>
  <si>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</si>
  <si>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</si>
  <si>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</si>
  <si>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</si>
  <si>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</si>
  <si>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</si>
  <si>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</si>
  <si>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</si>
  <si>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</si>
  <si>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</si>
  <si>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</si>
  <si>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</si>
  <si>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</si>
  <si>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</si>
  <si>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</si>
  <si>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</si>
  <si>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</si>
  <si>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</si>
  <si>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</si>
  <si>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</si>
  <si>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</si>
  <si>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</si>
  <si>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</si>
  <si>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</si>
  <si>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</si>
  <si>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</si>
  <si>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</si>
  <si>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</si>
  <si>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</si>
  <si>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</si>
  <si>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</si>
  <si>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</si>
  <si>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</si>
  <si>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</si>
  <si>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</si>
  <si>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</si>
  <si>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</si>
  <si>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</si>
  <si>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</si>
  <si>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</si>
  <si>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</si>
  <si>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</si>
  <si>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</si>
  <si>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</si>
  <si>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</si>
  <si>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</si>
  <si>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</si>
  <si>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</si>
  <si>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</si>
  <si>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</si>
  <si>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</si>
  <si>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</si>
  <si>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</si>
  <si>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</si>
  <si>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</si>
  <si>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</si>
  <si>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</si>
  <si>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</si>
  <si>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</si>
  <si>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</si>
  <si>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</si>
  <si>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</si>
  <si>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</si>
  <si>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</si>
  <si>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</si>
  <si>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</si>
  <si>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</si>
  <si>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</si>
  <si>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</si>
  <si>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</si>
  <si>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</si>
  <si>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</si>
  <si>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</si>
  <si>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</si>
  <si>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</si>
  <si>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</si>
  <si>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</si>
  <si>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</si>
  <si>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</si>
  <si>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</si>
  <si>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</si>
  <si>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</si>
  <si>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</si>
  <si>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</si>
  <si>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</si>
  <si>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</si>
  <si>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</si>
  <si>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</si>
  <si>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</si>
  <si>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</si>
  <si>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</si>
  <si>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</si>
  <si>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</si>
  <si>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</si>
  <si>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</si>
  <si>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</si>
  <si>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</si>
  <si>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</si>
  <si>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</si>
  <si>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</si>
  <si>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</si>
  <si>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</si>
  <si>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</si>
  <si>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</si>
  <si>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</si>
  <si>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</si>
  <si>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</si>
  <si>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</si>
  <si>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</si>
  <si>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</si>
  <si>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</si>
  <si>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</si>
  <si>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</si>
  <si>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</si>
  <si>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</si>
  <si>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</si>
  <si>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</si>
  <si>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</si>
  <si>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</si>
  <si>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</si>
  <si>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</si>
  <si>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</si>
  <si>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</si>
  <si>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</si>
  <si>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</si>
  <si>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</si>
  <si>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</si>
  <si>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</si>
  <si>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</si>
  <si>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</si>
  <si>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</si>
  <si>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</si>
  <si>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</si>
  <si>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</si>
  <si>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</si>
  <si>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</si>
  <si>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</si>
  <si>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</si>
  <si>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</si>
  <si>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</si>
  <si>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</si>
  <si>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</si>
  <si>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</si>
  <si>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</si>
  <si>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</si>
  <si>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</si>
  <si>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</si>
  <si>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</si>
  <si>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</si>
  <si>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</si>
  <si>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</si>
  <si>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</si>
  <si>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</si>
  <si>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</si>
  <si>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</si>
  <si>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</si>
  <si>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</si>
  <si>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</si>
  <si>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</si>
  <si>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</si>
  <si>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</si>
  <si>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</si>
  <si>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</si>
  <si>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</si>
  <si>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</si>
  <si>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</si>
  <si>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</si>
  <si>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</si>
  <si>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</si>
  <si>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</si>
  <si>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</si>
  <si>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</si>
  <si>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</si>
  <si>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</si>
  <si>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</si>
  <si>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</si>
  <si>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</si>
  <si>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</si>
  <si>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</si>
  <si>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</si>
  <si>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</si>
  <si>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</si>
  <si>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</si>
  <si>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</si>
  <si>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</si>
  <si>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</si>
  <si>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</si>
  <si>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</si>
  <si>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</si>
  <si>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</si>
  <si>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</si>
  <si>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</si>
  <si>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</si>
  <si>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</si>
  <si>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</si>
  <si>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</si>
  <si>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</si>
  <si>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</si>
  <si>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</si>
  <si>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</si>
  <si>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</si>
  <si>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</si>
  <si>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</si>
  <si>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</si>
  <si>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</si>
  <si>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</si>
  <si>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</si>
  <si>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</si>
  <si>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</si>
  <si>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</si>
  <si>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</si>
  <si>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</si>
  <si>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</si>
  <si>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</si>
  <si>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</si>
  <si>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</si>
  <si>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</si>
  <si>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</si>
  <si>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</si>
  <si>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</si>
  <si>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</si>
  <si>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</si>
  <si>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</si>
  <si>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</si>
  <si>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</si>
  <si>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</si>
  <si>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</si>
  <si>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</si>
  <si>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</si>
  <si>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</si>
  <si>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</si>
  <si>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</si>
  <si>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</si>
  <si>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</si>
  <si>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</si>
  <si>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</si>
  <si>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</si>
  <si>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</si>
  <si>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</si>
  <si>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</si>
  <si>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</si>
  <si>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</si>
  <si>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</si>
  <si>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</si>
  <si>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</si>
  <si>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</si>
  <si>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</si>
  <si>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</si>
  <si>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</si>
  <si>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</si>
  <si>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</si>
  <si>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</si>
  <si>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</si>
  <si>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</si>
  <si>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</si>
  <si>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</si>
  <si>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</si>
  <si>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</si>
  <si>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</si>
  <si>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</si>
  <si>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</si>
  <si>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</si>
  <si>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</si>
  <si>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</si>
  <si>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</si>
  <si>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</si>
  <si>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</si>
  <si>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</si>
  <si>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</si>
  <si>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</si>
  <si>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</si>
  <si>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</si>
  <si>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</si>
  <si>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</si>
  <si>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</si>
  <si>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</si>
  <si>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</si>
  <si>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</si>
  <si>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</si>
  <si>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</si>
  <si>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</si>
  <si>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</si>
  <si>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</si>
  <si>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</si>
  <si>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</si>
  <si>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</si>
  <si>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</si>
  <si>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</si>
  <si>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</si>
  <si>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</si>
  <si>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</si>
  <si>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</si>
  <si>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</si>
  <si>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</si>
  <si>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</si>
  <si>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</si>
  <si>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</si>
  <si>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</si>
  <si>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</si>
  <si>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</si>
  <si>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</si>
  <si>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</si>
  <si>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</si>
  <si>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</si>
  <si>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</si>
  <si>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</si>
  <si>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</si>
  <si>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</si>
  <si>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</si>
  <si>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</si>
  <si>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</si>
  <si>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</si>
  <si>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</si>
  <si>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</si>
  <si>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</si>
  <si>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</si>
  <si>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</si>
  <si>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</si>
  <si>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</si>
  <si>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</si>
  <si>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</si>
  <si>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</si>
  <si>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</si>
  <si>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</si>
  <si>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</si>
  <si>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</si>
  <si>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</si>
  <si>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</si>
  <si>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</si>
  <si>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</si>
  <si>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</si>
  <si>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</si>
  <si>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</si>
  <si>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</si>
  <si>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</si>
  <si>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</si>
  <si>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</si>
  <si>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</si>
  <si>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</si>
  <si>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</si>
  <si>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</si>
  <si>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</si>
  <si>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</si>
  <si>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</si>
  <si>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</si>
  <si>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</si>
  <si>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</si>
  <si>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</si>
  <si>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</si>
  <si>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</si>
  <si>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</si>
  <si>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</si>
  <si>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</si>
  <si>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</si>
  <si>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</si>
  <si>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</si>
  <si>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</si>
  <si>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</si>
  <si>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</si>
  <si>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</si>
  <si>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</si>
  <si>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</si>
  <si>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</si>
  <si>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</si>
  <si>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</si>
  <si>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</si>
  <si>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</si>
  <si>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</si>
  <si>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</si>
  <si>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</si>
  <si>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</si>
  <si>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</si>
  <si>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</si>
  <si>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</si>
  <si>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</si>
  <si>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</si>
  <si>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</si>
  <si>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</si>
  <si>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</si>
  <si>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</si>
  <si>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</si>
  <si>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</si>
  <si>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</si>
  <si>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</si>
  <si>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</si>
  <si>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</si>
  <si>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</si>
  <si>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</si>
  <si>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</si>
  <si>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</si>
  <si>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</si>
  <si>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</si>
  <si>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</si>
  <si>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</si>
  <si>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</si>
  <si>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</si>
  <si>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</si>
  <si>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</si>
  <si>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</si>
  <si>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</si>
  <si>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</si>
  <si>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</si>
  <si>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</si>
  <si>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</si>
  <si>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</si>
  <si>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</si>
  <si>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</si>
  <si>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</si>
  <si>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</si>
  <si>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</si>
  <si>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</si>
  <si>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</si>
  <si>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</si>
  <si>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</si>
  <si>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</si>
  <si>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</si>
  <si>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</si>
  <si>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</si>
  <si>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</si>
  <si>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</si>
  <si>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</si>
  <si>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</si>
  <si>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</si>
  <si>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</si>
  <si>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</si>
  <si>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</si>
  <si>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</si>
  <si>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</si>
  <si>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</si>
  <si>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</si>
  <si>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</si>
  <si>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</si>
  <si>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</si>
  <si>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</si>
  <si>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</si>
  <si>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</si>
  <si>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</si>
  <si>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</si>
  <si>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</si>
  <si>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</si>
  <si>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</si>
  <si>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</si>
  <si>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</si>
  <si>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</si>
  <si>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</si>
  <si>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</si>
  <si>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</si>
  <si>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</si>
  <si>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</si>
  <si>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</si>
  <si>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</si>
  <si>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</si>
  <si>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</si>
  <si>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</si>
  <si>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</si>
  <si>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</si>
  <si>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</si>
  <si>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</si>
  <si>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</si>
  <si>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</si>
  <si>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</si>
  <si>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</si>
  <si>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</si>
  <si>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</si>
  <si>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</si>
  <si>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</si>
  <si>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</si>
  <si>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</si>
  <si>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</si>
  <si>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</si>
  <si>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</si>
  <si>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</si>
  <si>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</si>
  <si>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</si>
  <si>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</si>
  <si>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</si>
  <si>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</si>
  <si>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</si>
  <si>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</si>
  <si>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</si>
  <si>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</si>
  <si>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</si>
  <si>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</si>
  <si>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</si>
  <si>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</si>
  <si>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</si>
  <si>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</si>
  <si>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</si>
  <si>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</si>
  <si>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</si>
  <si>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</si>
  <si>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</si>
  <si>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</si>
  <si>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</si>
  <si>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</si>
  <si>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</si>
  <si>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</si>
  <si>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</si>
  <si>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</si>
  <si>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</si>
  <si>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</si>
  <si>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</si>
  <si>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</si>
  <si>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</si>
  <si>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</si>
  <si>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</si>
  <si>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</si>
  <si>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</si>
  <si>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</si>
  <si>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</si>
  <si>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</si>
  <si>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</si>
  <si>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</si>
  <si>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</si>
  <si>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</si>
  <si>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</si>
  <si>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</si>
  <si>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</si>
  <si>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</si>
  <si>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</si>
  <si>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</si>
  <si>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</si>
  <si>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</si>
  <si>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</si>
  <si>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</si>
  <si>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</si>
  <si>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</si>
  <si>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</si>
  <si>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</si>
  <si>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</si>
  <si>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</si>
  <si>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</si>
  <si>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</si>
  <si>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</si>
  <si>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</si>
  <si>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</si>
  <si>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</si>
  <si>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</si>
  <si>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</si>
  <si>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</si>
  <si>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</si>
  <si>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</si>
  <si>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</si>
  <si>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</si>
  <si>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</si>
  <si>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</si>
  <si>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</si>
  <si>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</si>
  <si>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</si>
  <si>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</si>
  <si>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</si>
  <si>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</si>
  <si>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</si>
  <si>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</si>
  <si>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</si>
  <si>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</si>
  <si>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</si>
  <si>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</si>
  <si>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</si>
  <si>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</si>
  <si>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</si>
  <si>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</si>
  <si>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</si>
  <si>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</si>
  <si>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</si>
  <si>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</si>
  <si>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</si>
  <si>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</si>
  <si>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</si>
  <si>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</si>
  <si>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</si>
  <si>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</si>
  <si>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</si>
  <si>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</si>
  <si>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</si>
  <si>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</si>
  <si>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</si>
  <si>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</si>
  <si>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</si>
  <si>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</si>
  <si>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</si>
  <si>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</si>
  <si>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</si>
  <si>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</si>
  <si>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</si>
  <si>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</si>
  <si>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</si>
  <si>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</si>
  <si>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</si>
  <si>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</si>
  <si>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</si>
  <si>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</si>
  <si>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</si>
  <si>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</si>
  <si>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</si>
  <si>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</si>
  <si>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</si>
  <si>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</si>
  <si>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</si>
  <si>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</si>
  <si>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</si>
  <si>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</si>
  <si>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</si>
  <si>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</si>
  <si>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</si>
  <si>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</si>
  <si>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</si>
  <si>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</si>
  <si>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</si>
  <si>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</si>
  <si>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</si>
  <si>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</si>
  <si>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</si>
  <si>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</si>
  <si>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</si>
  <si>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</si>
  <si>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</si>
  <si>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</si>
  <si>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</si>
  <si>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</si>
  <si>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</si>
  <si>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</si>
  <si>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</si>
  <si>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</si>
  <si>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</si>
  <si>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</si>
  <si>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</si>
  <si>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</si>
  <si>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</si>
  <si>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</si>
  <si>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</si>
  <si>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</si>
  <si>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</si>
  <si>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</si>
  <si>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</si>
  <si>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</si>
  <si>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</si>
  <si>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</si>
  <si>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</si>
  <si>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</si>
  <si>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</si>
  <si>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</si>
  <si>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</si>
  <si>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</si>
  <si>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</si>
  <si>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</si>
  <si>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</si>
  <si>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</si>
  <si>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</si>
  <si>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</si>
  <si>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</si>
  <si>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</si>
  <si>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</si>
  <si>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</si>
  <si>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</si>
  <si>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</si>
  <si>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</si>
  <si>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</si>
  <si>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</si>
  <si>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</si>
  <si>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</si>
  <si>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</si>
  <si>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</si>
  <si>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</si>
  <si>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</si>
  <si>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</si>
  <si>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</si>
  <si>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</si>
  <si>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</si>
  <si>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</si>
  <si>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</si>
  <si>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</si>
  <si>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</si>
  <si>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</si>
  <si>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</si>
  <si>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</si>
  <si>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</si>
  <si>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</si>
  <si>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</si>
  <si>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</si>
  <si>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</si>
  <si>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</si>
  <si>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</si>
  <si>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</si>
  <si>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</si>
  <si>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</si>
  <si>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</si>
  <si>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</si>
  <si>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</si>
  <si>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</si>
  <si>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</si>
  <si>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</si>
  <si>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</si>
  <si>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</si>
  <si>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</si>
  <si>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</si>
  <si>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</si>
  <si>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</si>
  <si>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</si>
  <si>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</si>
  <si>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</si>
  <si>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</si>
  <si>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</si>
  <si>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</si>
  <si>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</si>
  <si>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</si>
  <si>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</si>
  <si>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</si>
  <si>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</si>
  <si>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</si>
  <si>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</si>
  <si>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</si>
  <si>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</si>
  <si>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</si>
  <si>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</si>
  <si>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</si>
  <si>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</si>
  <si>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</si>
  <si>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</si>
  <si>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</si>
  <si>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</si>
  <si>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</si>
  <si>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</si>
  <si>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</si>
  <si>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</si>
  <si>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</si>
  <si>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</si>
  <si>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</si>
  <si>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</si>
  <si>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</si>
  <si>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</si>
  <si>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</si>
  <si>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</si>
  <si>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</si>
  <si>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</si>
  <si>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</si>
  <si>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</si>
  <si>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</si>
  <si>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</si>
  <si>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</si>
  <si>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</si>
  <si>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</si>
  <si>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</si>
  <si>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</si>
  <si>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</si>
  <si>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</si>
  <si>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</si>
  <si>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</si>
  <si>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</si>
  <si>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</si>
  <si>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</si>
  <si>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</si>
  <si>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</si>
  <si>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</si>
  <si>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</si>
  <si>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</si>
  <si>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</si>
  <si>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</si>
  <si>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</si>
  <si>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</si>
  <si>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</si>
  <si>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</si>
  <si>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</si>
  <si>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</si>
  <si>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</si>
  <si>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</si>
  <si>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</si>
  <si>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</si>
  <si>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</si>
  <si>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</si>
  <si>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</si>
  <si>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</si>
  <si>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</si>
  <si>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</si>
  <si>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</si>
  <si>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</si>
  <si>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</si>
  <si>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</si>
  <si>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</si>
  <si>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</si>
  <si>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</si>
  <si>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</si>
  <si>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</si>
  <si>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</si>
  <si>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</si>
  <si>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</si>
  <si>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</si>
  <si>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</si>
  <si>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</si>
  <si>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</si>
  <si>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</si>
  <si>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</si>
  <si>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</si>
  <si>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</si>
  <si>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</si>
  <si>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</si>
  <si>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</si>
  <si>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</si>
  <si>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</si>
  <si>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</si>
  <si>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</si>
  <si>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</si>
  <si>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</si>
  <si>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</si>
  <si>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</si>
  <si>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</si>
  <si>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</si>
  <si>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</si>
  <si>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</si>
  <si>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</si>
  <si>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</si>
  <si>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</si>
  <si>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</si>
  <si>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</si>
  <si>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</si>
  <si>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</si>
  <si>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</si>
  <si>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</si>
  <si>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</si>
  <si>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</si>
  <si>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</si>
  <si>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</si>
  <si>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</si>
  <si>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</si>
  <si>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</si>
  <si>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</si>
  <si>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</si>
  <si>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</si>
  <si>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</si>
  <si>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</si>
  <si>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</si>
  <si>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</si>
  <si>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</si>
  <si>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</si>
  <si>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</si>
  <si>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</si>
  <si>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</si>
  <si>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</si>
  <si>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</si>
  <si>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</si>
  <si>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</si>
  <si>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</si>
  <si>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</si>
  <si>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</si>
  <si>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</si>
  <si>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</si>
  <si>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</si>
  <si>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</si>
  <si>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</si>
  <si>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</si>
  <si>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</si>
  <si>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</si>
  <si>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</si>
  <si>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</si>
  <si>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</si>
  <si>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</si>
  <si>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</si>
  <si>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</si>
  <si>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</si>
  <si>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</si>
  <si>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</si>
  <si>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</si>
  <si>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</si>
  <si>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</si>
  <si>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</si>
  <si>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</si>
  <si>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</si>
  <si>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</si>
  <si>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</si>
  <si>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</si>
  <si>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</si>
  <si>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</si>
  <si>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</si>
  <si>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</si>
  <si>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</si>
  <si>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</si>
  <si>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</si>
  <si>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</si>
  <si>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</si>
  <si>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</si>
  <si>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</si>
  <si>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</si>
  <si>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</si>
  <si>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</si>
  <si>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</si>
  <si>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</si>
  <si>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</si>
  <si>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</si>
  <si>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</si>
  <si>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</si>
  <si>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</si>
  <si>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</si>
  <si>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</si>
  <si>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</si>
  <si>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</si>
  <si>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</si>
  <si>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</si>
  <si>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</si>
  <si>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</si>
  <si>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</si>
  <si>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</si>
  <si>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</si>
  <si>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</si>
  <si>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</si>
  <si>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</si>
  <si>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</si>
  <si>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</si>
  <si>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</si>
  <si>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</si>
  <si>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</si>
  <si>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</si>
  <si>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</si>
  <si>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</si>
  <si>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</si>
  <si>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</si>
  <si>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</si>
  <si>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</si>
  <si>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</si>
  <si>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</si>
  <si>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</si>
  <si>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</si>
  <si>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</si>
  <si>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</si>
  <si>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</si>
  <si>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</si>
  <si>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</si>
  <si>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</si>
  <si>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</si>
  <si>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</si>
  <si>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</si>
  <si>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</si>
  <si>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</si>
  <si>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</si>
  <si>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</si>
  <si>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</si>
  <si>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</si>
  <si>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</si>
  <si>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</si>
  <si>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</si>
  <si>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</si>
  <si>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</si>
  <si>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</si>
  <si>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</si>
  <si>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</si>
  <si>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</si>
  <si>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</si>
  <si>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</si>
  <si>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</si>
  <si>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</si>
  <si>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</si>
  <si>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</si>
  <si>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</si>
  <si>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</si>
  <si>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</si>
  <si>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</si>
  <si>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</si>
  <si>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</si>
  <si>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</si>
  <si>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</si>
  <si>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</si>
  <si>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</si>
  <si>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</si>
  <si>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</si>
  <si>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</si>
  <si>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</si>
  <si>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</si>
  <si>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</si>
  <si>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</si>
  <si>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</si>
  <si>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</si>
  <si>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</si>
  <si>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</si>
  <si>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</si>
  <si>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</si>
  <si>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</si>
  <si>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</si>
  <si>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</si>
  <si>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</si>
  <si>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</si>
  <si>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</si>
  <si>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</si>
  <si>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</si>
  <si>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</si>
  <si>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</si>
  <si>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</si>
  <si>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</si>
  <si>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</si>
  <si>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</si>
  <si>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</si>
  <si>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</si>
  <si>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</si>
  <si>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</si>
  <si>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</si>
  <si>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</si>
  <si>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</si>
  <si>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</si>
  <si>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</si>
  <si>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</si>
  <si>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</si>
  <si>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</si>
  <si>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</si>
  <si>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</si>
  <si>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</si>
  <si>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</si>
  <si>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</si>
  <si>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</si>
  <si>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</si>
  <si>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</si>
  <si>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</si>
  <si>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</si>
  <si>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</si>
  <si>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</si>
  <si>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</si>
  <si>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</si>
  <si>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</si>
  <si>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</si>
  <si>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</si>
  <si>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</si>
  <si>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</si>
  <si>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</si>
  <si>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</si>
  <si>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</si>
  <si>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</si>
  <si>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</si>
  <si>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</si>
  <si>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</si>
  <si>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</si>
  <si>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</si>
  <si>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</si>
  <si>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</si>
  <si>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</si>
  <si>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</si>
  <si>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</si>
  <si>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</si>
  <si>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</si>
  <si>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</si>
  <si>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</si>
  <si>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</si>
  <si>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</si>
  <si>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</si>
  <si>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</si>
  <si>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</si>
  <si>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</si>
  <si>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</si>
  <si>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</si>
  <si>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</si>
  <si>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</si>
  <si>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</si>
  <si>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</si>
  <si>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</si>
  <si>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</si>
  <si>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</si>
  <si>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</si>
  <si>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</si>
  <si>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</si>
  <si>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</si>
  <si>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</si>
  <si>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</si>
  <si>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</si>
  <si>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</si>
  <si>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</si>
  <si>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</si>
  <si>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</si>
  <si>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</si>
  <si>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</si>
  <si>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</si>
  <si>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</si>
  <si>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</si>
  <si>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</si>
  <si>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</si>
  <si>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</si>
  <si>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</si>
  <si>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</si>
  <si>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</si>
  <si>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</si>
  <si>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</si>
  <si>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</si>
  <si>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</si>
  <si>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</si>
  <si>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</si>
  <si>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</si>
  <si>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</si>
  <si>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</si>
  <si>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</si>
  <si>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</si>
  <si>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</si>
  <si>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</si>
  <si>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</si>
  <si>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</si>
  <si>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</si>
  <si>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</si>
  <si>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</si>
  <si>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</si>
  <si>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</si>
  <si>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</si>
  <si>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</si>
  <si>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</si>
  <si>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</si>
  <si>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</si>
  <si>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</si>
  <si>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</si>
  <si>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</si>
  <si>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</si>
  <si>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</si>
  <si>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</si>
  <si>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</si>
  <si>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</si>
  <si>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</si>
  <si>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</si>
  <si>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</si>
  <si>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</si>
  <si>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</si>
  <si>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</si>
  <si>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</si>
  <si>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</si>
  <si>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</si>
  <si>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</si>
  <si>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</si>
  <si>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</si>
  <si>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</si>
  <si>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</si>
  <si>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</si>
  <si>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</si>
  <si>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</si>
  <si>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</si>
  <si>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</si>
  <si>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</si>
  <si>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</si>
  <si>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</si>
  <si>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</si>
  <si>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</si>
  <si>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</si>
  <si>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</si>
  <si>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</si>
  <si>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</si>
  <si>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</si>
  <si>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</si>
  <si>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</si>
  <si>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</si>
  <si>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</si>
  <si>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</si>
  <si>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</si>
  <si>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</si>
  <si>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</si>
  <si>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</si>
  <si>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</si>
  <si>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</si>
  <si>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</si>
  <si>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</si>
  <si>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</si>
  <si>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</si>
  <si>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</si>
  <si>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</si>
  <si>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</si>
  <si>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</si>
  <si>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</si>
  <si>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</si>
  <si>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</si>
  <si>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</si>
  <si>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</si>
  <si>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</si>
  <si>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</si>
  <si>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</si>
  <si>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</si>
  <si>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</si>
  <si>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</si>
  <si>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</si>
  <si>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</si>
  <si>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</si>
  <si>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</si>
  <si>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</si>
  <si>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</si>
  <si>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</si>
  <si>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</si>
  <si>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</si>
  <si>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</si>
  <si>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</si>
  <si>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</si>
  <si>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</si>
  <si>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</si>
  <si>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</si>
  <si>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</si>
  <si>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</si>
  <si>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</si>
  <si>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</si>
  <si>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</si>
  <si>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</si>
  <si>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</si>
  <si>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</si>
  <si>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</si>
  <si>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</si>
  <si>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</si>
  <si>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</si>
  <si>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</si>
  <si>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</si>
  <si>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</si>
  <si>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</si>
  <si>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</si>
  <si>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</si>
  <si>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</si>
  <si>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</si>
  <si>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</si>
  <si>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</si>
  <si>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</si>
  <si>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</si>
  <si>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</si>
  <si>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</si>
  <si>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</si>
  <si>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</si>
  <si>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</si>
  <si>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</si>
  <si>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</si>
  <si>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</si>
  <si>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</si>
  <si>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</si>
  <si>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</si>
  <si>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</si>
  <si>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</si>
  <si>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</si>
  <si>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</si>
  <si>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</si>
  <si>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</si>
  <si>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</si>
  <si>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</si>
  <si>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</si>
  <si>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</si>
  <si>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</si>
  <si>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</si>
  <si>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</si>
  <si>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</si>
  <si>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</si>
  <si>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</si>
  <si>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</si>
  <si>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</si>
  <si>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</si>
  <si>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</si>
  <si>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</si>
  <si>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</si>
  <si>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</si>
  <si>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</si>
  <si>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</si>
  <si>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</si>
  <si>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</si>
  <si>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</si>
  <si>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</si>
  <si>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</si>
  <si>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</si>
  <si>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</si>
  <si>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</si>
  <si>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</si>
  <si>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</si>
  <si>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</si>
  <si>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</si>
  <si>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</si>
  <si>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</si>
  <si>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</si>
  <si>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</si>
  <si>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</si>
  <si>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</si>
  <si>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</si>
  <si>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</si>
  <si>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</si>
  <si>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</si>
  <si>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</si>
  <si>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</si>
  <si>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</si>
  <si>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</si>
  <si>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</si>
  <si>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</si>
  <si>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</si>
  <si>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</si>
  <si>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</si>
  <si>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</si>
  <si>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</si>
  <si>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</si>
  <si>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</si>
  <si>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</si>
  <si>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</si>
  <si>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</si>
  <si>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</si>
  <si>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</si>
  <si>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</si>
  <si>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</si>
  <si>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</si>
  <si>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</si>
  <si>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</si>
  <si>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</si>
  <si>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</si>
  <si>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</si>
  <si>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</si>
  <si>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</si>
  <si>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</si>
  <si>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</si>
  <si>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</si>
  <si>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</si>
  <si>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</si>
  <si>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</si>
  <si>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</si>
  <si>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</si>
  <si>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</si>
  <si>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</si>
  <si>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</si>
  <si>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</si>
  <si>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</si>
  <si>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</si>
  <si>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</si>
  <si>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</si>
  <si>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</si>
  <si>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</si>
  <si>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</si>
  <si>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</si>
  <si>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</si>
  <si>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</si>
  <si>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</si>
  <si>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</si>
  <si>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</si>
  <si>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</si>
  <si>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</si>
  <si>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</si>
  <si>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</si>
  <si>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</si>
  <si>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</si>
  <si>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</si>
  <si>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</si>
  <si>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</si>
  <si>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</si>
  <si>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</si>
  <si>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</si>
  <si>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</si>
  <si>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</si>
  <si>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</si>
  <si>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</si>
  <si>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</si>
  <si>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</si>
  <si>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</si>
  <si>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</si>
  <si>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</si>
  <si>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</si>
  <si>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</si>
  <si>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</si>
  <si>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</si>
  <si>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</si>
  <si>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</si>
  <si>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</si>
  <si>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</si>
  <si>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</si>
  <si>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</si>
  <si>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</si>
  <si>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</si>
  <si>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</si>
  <si>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</si>
  <si>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</si>
  <si>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</si>
  <si>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</si>
  <si>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</si>
  <si>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</si>
  <si>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</si>
  <si>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</si>
  <si>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</si>
  <si>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</si>
  <si>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</si>
  <si>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</si>
  <si>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</si>
  <si>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</si>
  <si>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</si>
  <si>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</si>
  <si>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</si>
  <si>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</si>
  <si>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</si>
  <si>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</si>
  <si>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</si>
  <si>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</si>
  <si>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</si>
  <si>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</si>
  <si>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</si>
  <si>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</si>
  <si>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</si>
  <si>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</si>
  <si>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</si>
  <si>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</si>
  <si>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</si>
  <si>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</si>
  <si>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</si>
  <si>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</si>
  <si>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</si>
  <si>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</si>
  <si>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</si>
  <si>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</si>
  <si>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</si>
  <si>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</si>
  <si>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</si>
  <si>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</si>
  <si>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</si>
  <si>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</si>
  <si>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</si>
  <si>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</si>
  <si>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</si>
  <si>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</si>
  <si>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</si>
  <si>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</si>
  <si>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</si>
  <si>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</si>
  <si>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</si>
  <si>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</si>
  <si>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</si>
  <si>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</si>
  <si>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</si>
  <si>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</si>
  <si>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</si>
  <si>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</si>
  <si>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</si>
  <si>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</si>
  <si>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</si>
  <si>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</si>
  <si>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</si>
  <si>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</si>
  <si>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</si>
  <si>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</si>
  <si>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</si>
  <si>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</si>
  <si>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</si>
  <si>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</si>
  <si>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</si>
  <si>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</si>
  <si>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</si>
  <si>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</si>
  <si>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</si>
  <si>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</si>
  <si>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</si>
  <si>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</si>
  <si>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</si>
  <si>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</si>
  <si>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</si>
  <si>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</si>
  <si>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</si>
  <si>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</si>
  <si>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</si>
  <si>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</si>
  <si>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</si>
  <si>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</si>
  <si>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</si>
  <si>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</si>
  <si>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</si>
  <si>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</si>
  <si>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</si>
  <si>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</si>
  <si>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</si>
  <si>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</si>
  <si>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</si>
  <si>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</si>
  <si>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</si>
  <si>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</si>
  <si>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</si>
  <si>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</si>
  <si>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</si>
  <si>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</si>
  <si>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</si>
  <si>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</si>
  <si>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</si>
  <si>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</si>
  <si>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</si>
  <si>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</si>
  <si>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</si>
  <si>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</si>
  <si>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</si>
  <si>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</si>
  <si>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</si>
  <si>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</si>
  <si>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</si>
  <si>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</si>
  <si>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</si>
  <si>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</si>
  <si>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</si>
  <si>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</si>
  <si>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</si>
  <si>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</si>
  <si>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</si>
  <si>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</si>
  <si>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</si>
  <si>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</si>
  <si>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</si>
  <si>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</si>
  <si>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</si>
  <si>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</si>
  <si>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</si>
  <si>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</si>
  <si>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</si>
  <si>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</si>
  <si>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</si>
  <si>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</si>
  <si>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</si>
  <si>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</si>
  <si>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</si>
  <si>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</si>
  <si>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</si>
  <si>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</si>
  <si>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</si>
  <si>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</si>
  <si>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</si>
  <si>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</si>
  <si>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</si>
  <si>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</si>
  <si>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</si>
  <si>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</si>
  <si>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</si>
  <si>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</si>
  <si>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</si>
  <si>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</si>
  <si>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</si>
  <si>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</si>
  <si>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</si>
  <si>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</si>
  <si>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</si>
  <si>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</si>
  <si>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</si>
  <si>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</si>
  <si>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</si>
  <si>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</si>
  <si>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</si>
  <si>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</si>
  <si>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</si>
  <si>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</si>
  <si>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</si>
  <si>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</si>
  <si>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</si>
  <si>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</si>
  <si>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</si>
  <si>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</si>
  <si>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</si>
  <si>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</si>
  <si>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</si>
  <si>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</si>
  <si>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</si>
  <si>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</si>
  <si>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</si>
  <si>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</si>
  <si>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</si>
  <si>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</si>
  <si>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</si>
  <si>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</si>
  <si>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</si>
  <si>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</si>
  <si>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</si>
  <si>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</si>
  <si>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</si>
  <si>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</si>
  <si>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</si>
  <si>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</si>
  <si>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</si>
  <si>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</si>
  <si>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</si>
  <si>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</si>
  <si>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</si>
  <si>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</si>
  <si>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</si>
  <si>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</si>
  <si>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</si>
  <si>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</si>
  <si>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</si>
  <si>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</si>
  <si>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</si>
  <si>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</si>
  <si>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</si>
  <si>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</si>
  <si>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</si>
  <si>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</si>
  <si>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</si>
  <si>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</si>
  <si>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</si>
  <si>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</si>
  <si>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</si>
  <si>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</si>
  <si>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</si>
  <si>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</si>
  <si>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</si>
  <si>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</si>
  <si>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</si>
  <si>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</si>
  <si>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</si>
  <si>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</si>
  <si>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</si>
  <si>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</si>
  <si>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</si>
  <si>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</si>
  <si>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</si>
  <si>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</si>
  <si>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</si>
  <si>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</si>
  <si>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</si>
  <si>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</si>
  <si>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</si>
  <si>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</si>
  <si>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</si>
  <si>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</si>
  <si>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</si>
  <si>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</si>
  <si>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</si>
  <si>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</si>
  <si>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</si>
  <si>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</si>
  <si>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</si>
  <si>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</si>
  <si>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</si>
  <si>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</si>
  <si>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</si>
  <si>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</si>
  <si>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</si>
  <si>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</si>
  <si>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</si>
  <si>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</si>
  <si>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</si>
  <si>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</si>
  <si>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</si>
  <si>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</si>
  <si>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</si>
  <si>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</si>
  <si>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</si>
  <si>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</si>
  <si>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</si>
  <si>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</si>
  <si>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</si>
  <si>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</si>
  <si>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</si>
  <si>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</si>
  <si>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</si>
  <si>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</si>
  <si>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</si>
  <si>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</si>
  <si>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</si>
  <si>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</si>
  <si>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</si>
  <si>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</si>
  <si>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</si>
  <si>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</si>
  <si>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</si>
  <si>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</si>
  <si>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</si>
  <si>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</si>
  <si>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</si>
  <si>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</si>
  <si>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</si>
  <si>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</si>
  <si>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</si>
  <si>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</si>
  <si>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</si>
  <si>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</si>
  <si>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</si>
  <si>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</si>
  <si>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</si>
  <si>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</si>
  <si>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</si>
  <si>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</si>
  <si>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</si>
  <si>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</si>
  <si>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</si>
  <si>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</si>
  <si>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</si>
  <si>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</si>
  <si>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</si>
  <si>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</si>
  <si>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</si>
  <si>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</si>
  <si>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</si>
  <si>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</si>
  <si>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</si>
  <si>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</si>
  <si>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</si>
  <si>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</si>
  <si>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</si>
  <si>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</si>
  <si>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</si>
  <si>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</si>
  <si>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</si>
  <si>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</si>
  <si>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</si>
  <si>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</si>
  <si>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</si>
  <si>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</si>
  <si>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</si>
  <si>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</si>
  <si>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</si>
  <si>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</si>
  <si>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</si>
  <si>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</si>
  <si>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</si>
  <si>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</si>
  <si>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</si>
  <si>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</si>
  <si>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</si>
  <si>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</si>
  <si>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</si>
  <si>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</si>
  <si>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</si>
  <si>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</si>
  <si>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</si>
  <si>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</si>
  <si>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</si>
  <si>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</si>
  <si>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</si>
  <si>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</si>
  <si>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</si>
  <si>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</si>
  <si>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</si>
  <si>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</si>
  <si>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</si>
  <si>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</si>
  <si>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</si>
  <si>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</si>
  <si>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</si>
  <si>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</si>
  <si>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</si>
  <si>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</si>
  <si>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</si>
  <si>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</si>
  <si>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</si>
  <si>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</si>
  <si>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</si>
  <si>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</si>
  <si>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</si>
  <si>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</si>
  <si>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</si>
  <si>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</si>
  <si>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</si>
  <si>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</si>
  <si>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</si>
  <si>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</si>
  <si>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</si>
  <si>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</si>
  <si>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</si>
  <si>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</si>
  <si>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</si>
  <si>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</si>
  <si>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</si>
  <si>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</si>
  <si>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</si>
  <si>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</si>
  <si>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</si>
  <si>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</si>
  <si>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</si>
  <si>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</si>
  <si>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</si>
  <si>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</si>
  <si>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</si>
  <si>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</si>
  <si>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</si>
  <si>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</si>
  <si>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</si>
  <si>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</si>
  <si>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</si>
  <si>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</si>
  <si>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</si>
  <si>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</si>
  <si>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</si>
  <si>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</si>
  <si>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</si>
  <si>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</si>
  <si>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</si>
  <si>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</si>
  <si>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</si>
  <si>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</si>
  <si>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</si>
  <si>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</si>
  <si>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</si>
  <si>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</si>
  <si>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</si>
  <si>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</si>
  <si>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</si>
  <si>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</si>
  <si>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</si>
  <si>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</si>
  <si>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</si>
  <si>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</si>
  <si>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</si>
  <si>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</si>
  <si>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</si>
  <si>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</si>
  <si>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</si>
  <si>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</si>
  <si>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</si>
  <si>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</si>
  <si>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</si>
  <si>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</si>
  <si>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</si>
  <si>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</si>
  <si>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</si>
  <si>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</si>
  <si>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</si>
  <si>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</si>
  <si>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</si>
  <si>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</si>
  <si>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</si>
  <si>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</si>
  <si>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</si>
  <si>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</si>
  <si>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</si>
  <si>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</si>
  <si>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</si>
  <si>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</si>
  <si>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</si>
  <si>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</si>
  <si>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</si>
  <si>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</si>
  <si>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</si>
  <si>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</si>
  <si>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</si>
  <si>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</si>
  <si>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</si>
  <si>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</si>
  <si>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</si>
  <si>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</si>
  <si>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</si>
  <si>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</si>
  <si>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</si>
  <si>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</si>
  <si>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</si>
  <si>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</si>
  <si>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</si>
  <si>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</si>
  <si>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</si>
  <si>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</si>
  <si>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</si>
  <si>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</si>
  <si>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</si>
  <si>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</si>
  <si>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</si>
  <si>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</si>
  <si>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</si>
  <si>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</si>
  <si>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</si>
  <si>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</si>
  <si>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</si>
  <si>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</si>
  <si>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</si>
  <si>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</si>
  <si>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</si>
  <si>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</si>
  <si>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</si>
  <si>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</si>
  <si>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</si>
  <si>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</si>
  <si>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</si>
  <si>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</si>
  <si>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</si>
  <si>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</si>
  <si>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</si>
  <si>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</si>
  <si>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</si>
  <si>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</si>
  <si>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</si>
  <si>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</si>
  <si>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</si>
  <si>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</si>
  <si>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</si>
  <si>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</si>
  <si>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</si>
  <si>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</si>
  <si>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</si>
  <si>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</si>
  <si>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</si>
  <si>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</si>
  <si>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</si>
  <si>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</si>
  <si>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</si>
  <si>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</si>
  <si>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</si>
  <si>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</si>
  <si>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</si>
  <si>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</si>
  <si>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</si>
  <si>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</si>
  <si>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</si>
  <si>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</si>
  <si>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</si>
  <si>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</si>
  <si>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</si>
  <si>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</si>
  <si>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</si>
  <si>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</si>
  <si>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</si>
  <si>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</si>
  <si>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</si>
  <si>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</si>
  <si>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</si>
  <si>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</si>
  <si>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</si>
  <si>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</si>
  <si>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</si>
  <si>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</si>
  <si>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</si>
  <si>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</si>
  <si>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</si>
  <si>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</si>
  <si>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</si>
  <si>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</si>
  <si>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</si>
  <si>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</si>
  <si>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</si>
  <si>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</si>
  <si>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</si>
  <si>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</si>
  <si>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</si>
  <si>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</si>
  <si>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</si>
  <si>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</si>
  <si>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</si>
  <si>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</si>
  <si>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</si>
  <si>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</si>
  <si>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</si>
  <si>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</si>
  <si>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</si>
  <si>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</si>
  <si>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</si>
  <si>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</si>
  <si>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</si>
  <si>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</si>
  <si>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</si>
  <si>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</si>
  <si>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</si>
  <si>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</si>
  <si>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</si>
  <si>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</si>
  <si>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</si>
  <si>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</si>
  <si>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</si>
  <si>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</si>
  <si>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</si>
  <si>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</si>
  <si>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</si>
  <si>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</si>
  <si>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</si>
  <si>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</si>
  <si>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</si>
  <si>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</si>
  <si>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</si>
  <si>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</si>
  <si>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</si>
  <si>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</si>
  <si>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</si>
  <si>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</si>
  <si>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</si>
  <si>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</si>
  <si>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</si>
  <si>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</si>
  <si>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</si>
  <si>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</si>
  <si>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</si>
  <si>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</si>
  <si>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</si>
  <si>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</si>
  <si>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</si>
  <si>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</si>
  <si>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</si>
  <si>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</si>
  <si>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</si>
  <si>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</si>
  <si>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</si>
  <si>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</si>
  <si>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</si>
  <si>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</si>
  <si>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</si>
  <si>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</si>
  <si>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</si>
  <si>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</si>
  <si>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</si>
  <si>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</si>
  <si>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</si>
  <si>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</si>
  <si>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</si>
  <si>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</si>
  <si>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</si>
  <si>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</si>
  <si>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</si>
  <si>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</si>
  <si>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</si>
  <si>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</si>
  <si>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</si>
  <si>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</si>
  <si>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</si>
  <si>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</si>
  <si>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</si>
  <si>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</si>
  <si>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</si>
  <si>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</si>
  <si>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</si>
  <si>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</si>
  <si>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</si>
  <si>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</si>
  <si>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</si>
  <si>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</si>
  <si>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</si>
  <si>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</si>
  <si>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</si>
  <si>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</si>
  <si>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</si>
  <si>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</si>
  <si>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</si>
  <si>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</si>
  <si>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</si>
  <si>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</si>
  <si>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</si>
  <si>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</si>
  <si>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</si>
  <si>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</si>
  <si>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</si>
  <si>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</si>
  <si>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</si>
  <si>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</si>
  <si>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</si>
  <si>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</si>
  <si>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</si>
  <si>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</si>
  <si>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</si>
  <si>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</si>
  <si>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</si>
  <si>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</si>
  <si>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</si>
  <si>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</si>
  <si>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</si>
  <si>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</si>
  <si>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</si>
  <si>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</si>
  <si>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</si>
  <si>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</si>
  <si>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</si>
  <si>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</si>
  <si>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</si>
  <si>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</si>
  <si>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</si>
  <si>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</si>
  <si>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</si>
  <si>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</si>
  <si>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</si>
  <si>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</si>
  <si>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</si>
  <si>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</si>
  <si>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</si>
  <si>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</si>
  <si>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</si>
  <si>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</si>
  <si>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</si>
  <si>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</si>
  <si>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</si>
  <si>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</si>
  <si>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</si>
  <si>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</si>
  <si>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</si>
  <si>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</si>
  <si>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</si>
  <si>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</si>
  <si>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</si>
  <si>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</si>
  <si>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</si>
  <si>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</si>
  <si>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</si>
  <si>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</si>
  <si>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</si>
  <si>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</si>
  <si>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</si>
  <si>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</si>
  <si>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</si>
  <si>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</si>
  <si>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</si>
  <si>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</si>
  <si>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</si>
  <si>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</si>
  <si>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</si>
  <si>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</si>
  <si>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</si>
  <si>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</si>
  <si>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</si>
  <si>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</si>
  <si>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</si>
  <si>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</si>
  <si>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</si>
  <si>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</si>
  <si>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</si>
  <si>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</si>
  <si>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</si>
  <si>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</si>
  <si>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</si>
  <si>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</si>
  <si>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</si>
  <si>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</si>
  <si>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</si>
  <si>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</si>
  <si>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</si>
  <si>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</si>
  <si>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</si>
  <si>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</si>
  <si>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</si>
  <si>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</si>
  <si>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</si>
  <si>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</si>
  <si>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</si>
  <si>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</si>
  <si>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</si>
  <si>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</si>
  <si>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</si>
  <si>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</si>
  <si>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</si>
  <si>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</si>
  <si>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</si>
  <si>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</si>
  <si>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</si>
  <si>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</si>
  <si>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</si>
  <si>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</si>
  <si>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</si>
  <si>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</si>
  <si>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</si>
  <si>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</si>
  <si>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</si>
  <si>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</si>
  <si>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</si>
  <si>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</si>
  <si>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</si>
  <si>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</si>
  <si>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</si>
  <si>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</si>
  <si>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</si>
  <si>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</si>
  <si>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</si>
  <si>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</si>
  <si>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</si>
  <si>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</si>
  <si>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</si>
  <si>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</si>
  <si>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</si>
  <si>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</si>
  <si>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</si>
  <si>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</si>
  <si>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</si>
  <si>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</si>
  <si>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</si>
  <si>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</si>
  <si>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</si>
  <si>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</si>
  <si>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</si>
  <si>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</si>
  <si>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</si>
  <si>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</si>
  <si>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</si>
  <si>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</si>
  <si>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</si>
  <si>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</si>
  <si>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</si>
  <si>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</si>
  <si>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</si>
  <si>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</si>
  <si>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</si>
  <si>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</si>
  <si>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</si>
  <si>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</si>
  <si>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</si>
  <si>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</si>
  <si>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</si>
  <si>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</si>
  <si>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</si>
  <si>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</si>
  <si>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</si>
  <si>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</si>
  <si>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</si>
  <si>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</si>
  <si>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</si>
  <si>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</si>
  <si>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</si>
  <si>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</si>
  <si>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</si>
  <si>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</si>
  <si>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</si>
  <si>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</si>
  <si>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</si>
  <si>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</si>
  <si>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</si>
  <si>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</si>
  <si>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</si>
  <si>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</si>
  <si>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</si>
  <si>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</si>
  <si>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</si>
  <si>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</si>
  <si>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</si>
  <si>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</si>
  <si>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</si>
  <si>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</si>
  <si>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</si>
  <si>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</si>
  <si>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</si>
  <si>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</si>
  <si>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</si>
  <si>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</si>
  <si>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</si>
  <si>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</si>
  <si>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</si>
  <si>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</si>
  <si>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</si>
  <si>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</si>
  <si>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</si>
  <si>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</si>
  <si>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</si>
  <si>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</si>
  <si>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</si>
  <si>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</si>
  <si>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</si>
  <si>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</si>
  <si>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</si>
  <si>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</si>
  <si>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</si>
  <si>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</si>
  <si>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</si>
  <si>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</si>
  <si>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</si>
  <si>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</si>
  <si>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</si>
  <si>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</si>
  <si>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</si>
  <si>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</si>
  <si>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</si>
  <si>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</si>
  <si>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</si>
  <si>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</si>
  <si>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</si>
  <si>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</si>
  <si>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</si>
  <si>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</si>
  <si>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</si>
  <si>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</si>
  <si>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</si>
  <si>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</si>
  <si>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</si>
  <si>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</si>
  <si>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</si>
  <si>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</si>
  <si>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</si>
  <si>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</si>
  <si>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</si>
  <si>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</si>
  <si>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</si>
  <si>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</si>
  <si>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</si>
  <si>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</si>
  <si>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</si>
  <si>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</si>
  <si>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</si>
  <si>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</si>
  <si>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</si>
  <si>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</si>
  <si>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</si>
  <si>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</si>
  <si>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</si>
  <si>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</si>
  <si>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</si>
  <si>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</si>
  <si>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</si>
  <si>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</si>
  <si>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</si>
  <si>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</si>
  <si>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</si>
  <si>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</si>
  <si>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</si>
  <si>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</si>
  <si>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</si>
  <si>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</si>
  <si>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</si>
  <si>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</si>
  <si>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</si>
  <si>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</si>
  <si>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</si>
  <si>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</si>
  <si>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</si>
  <si>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</si>
  <si>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</si>
  <si>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</si>
  <si>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</si>
  <si>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</si>
  <si>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</si>
  <si>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</si>
  <si>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</si>
  <si>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</si>
  <si>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</si>
  <si>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</si>
  <si>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</si>
  <si>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</si>
  <si>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</si>
  <si>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</si>
  <si>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</si>
  <si>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</si>
  <si>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</si>
  <si>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</si>
  <si>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</si>
  <si>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</si>
  <si>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</si>
  <si>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</si>
  <si>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</si>
  <si>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</si>
  <si>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</si>
  <si>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</si>
  <si>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</si>
  <si>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</si>
  <si>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</si>
  <si>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</si>
  <si>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</si>
  <si>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</si>
  <si>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</si>
  <si>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</si>
  <si>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</si>
  <si>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</si>
  <si>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</si>
  <si>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</si>
  <si>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</si>
  <si>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</si>
  <si>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</si>
  <si>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</si>
  <si>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</si>
  <si>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</si>
  <si>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</si>
  <si>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</si>
  <si>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</si>
  <si>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</si>
  <si>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</si>
  <si>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</si>
  <si>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</si>
  <si>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</si>
  <si>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</si>
  <si>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</si>
  <si>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</si>
  <si>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</si>
  <si>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</si>
  <si>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</si>
  <si>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</si>
  <si>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</si>
  <si>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</si>
  <si>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</si>
  <si>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</si>
  <si>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</si>
  <si>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</si>
  <si>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</si>
  <si>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</si>
  <si>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</si>
  <si>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</si>
  <si>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</si>
  <si>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</si>
  <si>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</si>
  <si>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</si>
  <si>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</si>
  <si>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</si>
  <si>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</si>
  <si>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</si>
  <si>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</si>
  <si>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</si>
  <si>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</si>
  <si>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</si>
  <si>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</si>
  <si>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</si>
  <si>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</si>
  <si>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</si>
  <si>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</si>
  <si>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</si>
  <si>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</si>
  <si>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</si>
  <si>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</si>
  <si>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</si>
  <si>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</si>
  <si>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</si>
  <si>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</si>
  <si>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</si>
  <si>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</si>
  <si>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</si>
  <si>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</si>
  <si>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</si>
  <si>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</si>
  <si>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</si>
  <si>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</si>
  <si>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</si>
  <si>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</si>
  <si>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</si>
  <si>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</si>
  <si>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</si>
  <si>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</si>
  <si>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</si>
  <si>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</si>
  <si>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</si>
  <si>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</si>
  <si>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</si>
  <si>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</si>
  <si>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</si>
  <si>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</si>
  <si>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</si>
  <si>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</si>
  <si>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</si>
  <si>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</si>
  <si>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</si>
  <si>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</si>
  <si>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</si>
  <si>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</si>
  <si>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</si>
  <si>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</si>
  <si>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</si>
  <si>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</si>
  <si>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</si>
  <si>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</si>
  <si>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</si>
  <si>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</si>
  <si>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</si>
  <si>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</si>
  <si>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</si>
  <si>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</si>
  <si>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</si>
  <si>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</si>
  <si>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</si>
  <si>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</si>
  <si>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</si>
  <si>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</si>
  <si>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</si>
  <si>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</si>
  <si>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</si>
  <si>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</si>
  <si>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</si>
  <si>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</si>
  <si>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</si>
  <si>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</si>
  <si>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</si>
  <si>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</si>
  <si>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</si>
  <si>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</si>
  <si>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</si>
  <si>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</si>
  <si>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</si>
  <si>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</si>
  <si>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</si>
  <si>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</si>
  <si>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</si>
  <si>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</si>
  <si>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</si>
  <si>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</si>
  <si>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</si>
  <si>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</si>
  <si>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</si>
  <si>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</si>
  <si>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</si>
  <si>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</si>
  <si>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</si>
  <si>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</si>
  <si>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</si>
  <si>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</si>
  <si>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</si>
  <si>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</si>
  <si>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</si>
  <si>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</si>
  <si>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</si>
  <si>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</si>
  <si>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</si>
  <si>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</si>
  <si>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</si>
  <si>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</si>
  <si>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</si>
  <si>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</si>
  <si>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</si>
  <si>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</si>
  <si>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</si>
  <si>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</si>
  <si>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</si>
  <si>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</si>
  <si>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</si>
  <si>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</si>
  <si>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</si>
  <si>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</si>
  <si>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</si>
  <si>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</si>
  <si>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</si>
  <si>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</si>
  <si>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</si>
  <si>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</si>
  <si>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</si>
  <si>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</si>
  <si>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</si>
  <si>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</si>
  <si>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</si>
  <si>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</si>
  <si>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</si>
  <si>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</si>
  <si>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</si>
  <si>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</si>
  <si>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</si>
  <si>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</si>
  <si>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</si>
  <si>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</si>
  <si>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</si>
  <si>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</si>
  <si>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</si>
  <si>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</si>
  <si>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</si>
  <si>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</si>
  <si>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</si>
  <si>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</si>
  <si>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</si>
  <si>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</si>
  <si>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</si>
  <si>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</si>
  <si>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</si>
  <si>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</si>
  <si>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</si>
  <si>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</si>
  <si>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</si>
  <si>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</si>
  <si>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</si>
  <si>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</si>
  <si>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</si>
  <si>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</si>
  <si>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</si>
  <si>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</si>
  <si>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</si>
  <si>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</si>
  <si>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</si>
  <si>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</si>
  <si>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</si>
  <si>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</si>
  <si>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</si>
  <si>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</si>
  <si>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</si>
  <si>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</si>
  <si>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</si>
  <si>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</si>
  <si>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</si>
  <si>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</si>
  <si>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</si>
  <si>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</si>
  <si>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</si>
  <si>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</si>
  <si>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</si>
  <si>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</si>
  <si>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</si>
  <si>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</si>
  <si>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</si>
  <si>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</si>
  <si>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</si>
  <si>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</si>
  <si>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</si>
  <si>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</si>
  <si>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</si>
  <si>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</si>
  <si>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</si>
  <si>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</si>
  <si>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</si>
  <si>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</si>
  <si>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</si>
  <si>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</si>
  <si>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</si>
  <si>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</si>
  <si>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</si>
  <si>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</si>
  <si>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</si>
  <si>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</si>
  <si>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</si>
  <si>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</si>
  <si>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</si>
  <si>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</si>
  <si>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</si>
  <si>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</si>
  <si>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</si>
  <si>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</si>
  <si>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</si>
  <si>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</si>
  <si>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</si>
  <si>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</si>
  <si>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</si>
  <si>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</si>
  <si>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</si>
  <si>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</si>
  <si>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</si>
  <si>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</si>
  <si>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</si>
  <si>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</si>
  <si>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</si>
  <si>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</si>
  <si>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</si>
  <si>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</si>
  <si>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</si>
  <si>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</si>
  <si>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</si>
  <si>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</si>
  <si>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</si>
  <si>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</si>
  <si>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</si>
  <si>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</si>
  <si>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</si>
  <si>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</si>
  <si>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</si>
  <si>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</si>
  <si>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</si>
  <si>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</si>
  <si>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</si>
  <si>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</si>
  <si>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</si>
  <si>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</si>
  <si>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</si>
  <si>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</si>
  <si>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</si>
  <si>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</si>
  <si>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</si>
  <si>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</si>
  <si>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</si>
  <si>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</si>
  <si>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</si>
  <si>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</si>
  <si>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</si>
  <si>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</si>
  <si>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</si>
  <si>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</si>
  <si>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</si>
  <si>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</si>
  <si>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</si>
  <si>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</si>
  <si>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</si>
  <si>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</si>
  <si>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</si>
  <si>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</si>
  <si>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</si>
  <si>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</si>
  <si>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</si>
  <si>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</si>
  <si>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</si>
  <si>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</si>
  <si>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</si>
  <si>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</si>
  <si>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</si>
  <si>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</si>
  <si>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</si>
  <si>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</si>
  <si>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</si>
  <si>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</si>
  <si>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</si>
  <si>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</si>
  <si>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</si>
  <si>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</si>
  <si>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</si>
  <si>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</si>
  <si>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</si>
  <si>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</si>
  <si>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</si>
  <si>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</si>
  <si>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</si>
  <si>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</si>
  <si>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</si>
  <si>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</si>
  <si>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</si>
  <si>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</si>
  <si>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</si>
  <si>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</si>
  <si>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</si>
  <si>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</si>
  <si>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</si>
  <si>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</si>
  <si>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</si>
  <si>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</si>
  <si>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</si>
  <si>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</si>
  <si>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</si>
  <si>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</si>
  <si>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</si>
  <si>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</si>
  <si>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</si>
  <si>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</si>
  <si>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</si>
  <si>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</si>
  <si>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</si>
  <si>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</si>
  <si>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</si>
  <si>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</si>
  <si>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</si>
  <si>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</si>
  <si>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</si>
  <si>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</si>
  <si>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</si>
  <si>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</si>
  <si>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</si>
  <si>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</si>
  <si>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</si>
  <si>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</si>
  <si>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</si>
  <si>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</si>
  <si>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</si>
  <si>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</si>
  <si>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</si>
  <si>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</si>
  <si>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</si>
  <si>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</si>
  <si>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</si>
  <si>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</si>
  <si>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</si>
  <si>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</si>
  <si>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</si>
  <si>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</si>
  <si>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</si>
  <si>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</si>
  <si>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</si>
  <si>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</si>
  <si>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</si>
  <si>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</si>
  <si>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</si>
  <si>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</si>
  <si>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</si>
  <si>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</si>
  <si>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</si>
  <si>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</si>
  <si>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</si>
  <si>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</si>
  <si>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</si>
  <si>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</si>
  <si>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</si>
  <si>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</si>
  <si>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</si>
  <si>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</si>
  <si>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</si>
  <si>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</si>
  <si>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</si>
  <si>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</si>
  <si>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</si>
  <si>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</si>
  <si>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</si>
  <si>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</si>
  <si>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</si>
  <si>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</si>
  <si>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</si>
  <si>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</si>
  <si>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</si>
  <si>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</si>
  <si>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</si>
  <si>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</si>
  <si>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</si>
  <si>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</si>
  <si>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</si>
  <si>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</si>
  <si>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</si>
  <si>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</si>
  <si>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</si>
  <si>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</si>
  <si>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</si>
  <si>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</si>
  <si>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</si>
  <si>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</si>
  <si>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</si>
  <si>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</si>
  <si>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</si>
  <si>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</si>
  <si>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</si>
  <si>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</si>
  <si>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</si>
  <si>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</si>
  <si>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</si>
  <si>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</si>
  <si>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</si>
  <si>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</si>
  <si>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</si>
  <si>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</si>
  <si>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</si>
  <si>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</si>
  <si>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</si>
  <si>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</si>
  <si>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</si>
  <si>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</si>
  <si>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</si>
  <si>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</si>
  <si>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</si>
  <si>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</si>
  <si>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</si>
  <si>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</si>
  <si>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</si>
  <si>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</si>
  <si>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</si>
  <si>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</si>
  <si>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</si>
  <si>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</si>
  <si>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</si>
  <si>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</si>
  <si>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</si>
  <si>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</si>
  <si>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</si>
  <si>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</si>
  <si>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</si>
  <si>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</si>
  <si>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</si>
  <si>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</si>
  <si>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</si>
  <si>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</si>
  <si>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</si>
  <si>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</si>
  <si>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</si>
  <si>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</si>
  <si>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</si>
  <si>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</si>
  <si>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</si>
  <si>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</si>
  <si>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</si>
  <si>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</si>
  <si>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</si>
  <si>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</si>
  <si>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</si>
  <si>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</si>
  <si>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</si>
  <si>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</si>
  <si>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</si>
  <si>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</si>
  <si>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</si>
  <si>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</si>
  <si>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</si>
  <si>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</si>
  <si>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</si>
  <si>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</si>
  <si>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</si>
  <si>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</si>
  <si>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</si>
  <si>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</si>
  <si>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</si>
  <si>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</si>
  <si>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</si>
  <si>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</si>
  <si>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</si>
  <si>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</si>
  <si>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</si>
  <si>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</si>
  <si>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</si>
  <si>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</si>
  <si>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</si>
  <si>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</si>
  <si>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</si>
  <si>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</si>
  <si>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</si>
  <si>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</si>
  <si>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</si>
  <si>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</si>
  <si>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</si>
  <si>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</si>
  <si>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</si>
  <si>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</si>
  <si>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</si>
  <si>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</si>
  <si>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</si>
  <si>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</si>
  <si>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</si>
  <si>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</si>
  <si>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</si>
  <si>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</si>
  <si>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</si>
  <si>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</si>
  <si>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</si>
  <si>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</si>
  <si>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</si>
  <si>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</si>
  <si>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</si>
  <si>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</si>
  <si>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</si>
  <si>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</si>
  <si>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</si>
  <si>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</si>
  <si>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</si>
  <si>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</si>
  <si>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</si>
  <si>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</si>
  <si>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</si>
  <si>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</si>
  <si>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</si>
  <si>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</si>
  <si>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</si>
  <si>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</si>
  <si>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</si>
  <si>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</si>
  <si>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</si>
  <si>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</si>
  <si>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</si>
  <si>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</si>
  <si>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</si>
  <si>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</si>
  <si>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</si>
  <si>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</si>
  <si>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</si>
  <si>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</si>
  <si>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</si>
  <si>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</si>
  <si>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</si>
  <si>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</si>
  <si>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</si>
  <si>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</si>
  <si>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</si>
  <si>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</si>
  <si>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</si>
  <si>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</si>
  <si>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</si>
  <si>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</si>
  <si>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</si>
  <si>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</si>
  <si>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</si>
  <si>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</si>
  <si>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</si>
  <si>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</si>
  <si>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</si>
  <si>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</si>
  <si>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</si>
  <si>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</si>
  <si>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</si>
  <si>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</si>
  <si>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</si>
  <si>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</si>
  <si>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</si>
  <si>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</si>
  <si>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</si>
  <si>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</si>
  <si>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</si>
  <si>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</si>
  <si>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</si>
  <si>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</si>
  <si>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</si>
  <si>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</si>
  <si>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</si>
  <si>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</si>
  <si>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</si>
  <si>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</si>
  <si>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</si>
  <si>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</si>
  <si>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</si>
  <si>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</si>
  <si>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</si>
  <si>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</si>
  <si>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</si>
  <si>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</si>
  <si>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</si>
  <si>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</si>
  <si>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</si>
  <si>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</si>
  <si>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</si>
  <si>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</si>
  <si>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</si>
  <si>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</si>
  <si>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</si>
  <si>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</si>
  <si>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</si>
  <si>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</si>
  <si>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</si>
  <si>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</si>
  <si>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</si>
  <si>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</si>
  <si>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</si>
  <si>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</si>
  <si>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</si>
  <si>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</si>
  <si>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</si>
  <si>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</si>
  <si>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</si>
  <si>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</si>
  <si>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</si>
  <si>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</si>
  <si>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</si>
  <si>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</si>
  <si>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</si>
  <si>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</si>
  <si>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</si>
  <si>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</si>
  <si>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</si>
  <si>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</si>
  <si>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</si>
  <si>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</si>
  <si>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</si>
  <si>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</si>
  <si>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</si>
  <si>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</si>
  <si>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</si>
  <si>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</si>
  <si>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</si>
  <si>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</si>
  <si>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</si>
  <si>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</si>
  <si>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</si>
  <si>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</si>
  <si>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</si>
  <si>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</si>
  <si>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</si>
  <si>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</si>
  <si>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</si>
  <si>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</si>
  <si>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</si>
  <si>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</si>
  <si>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</si>
  <si>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</si>
  <si>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</si>
  <si>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</si>
  <si>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</si>
  <si>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</si>
  <si>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</si>
  <si>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</si>
  <si>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</si>
  <si>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</si>
  <si>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</si>
  <si>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</si>
  <si>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</si>
  <si>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</si>
  <si>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</si>
  <si>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</si>
  <si>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</si>
  <si>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</si>
  <si>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</si>
  <si>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</si>
  <si>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</si>
  <si>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</si>
  <si>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</si>
  <si>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</si>
  <si>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</si>
  <si>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</si>
  <si>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</si>
  <si>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</si>
  <si>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</si>
  <si>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</si>
  <si>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</si>
  <si>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</si>
  <si>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</si>
  <si>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</si>
  <si>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</si>
  <si>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</si>
  <si>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</si>
  <si>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</si>
  <si>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</si>
  <si>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</si>
  <si>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</si>
  <si>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</si>
  <si>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</si>
  <si>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</si>
  <si>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</si>
  <si>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</si>
  <si>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</si>
  <si>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</si>
  <si>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</si>
  <si>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</si>
  <si>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</si>
  <si>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</si>
  <si>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</si>
  <si>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</si>
  <si>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</si>
  <si>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</si>
  <si>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</si>
  <si>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</si>
  <si>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</si>
  <si>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</si>
  <si>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</si>
  <si>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</si>
  <si>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</si>
  <si>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</si>
  <si>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</si>
  <si>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</si>
  <si>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</si>
  <si>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</si>
  <si>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</si>
  <si>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</si>
  <si>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</si>
  <si>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</si>
  <si>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</si>
  <si>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</si>
  <si>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</si>
  <si>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</si>
  <si>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</si>
  <si>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</si>
  <si>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</si>
  <si>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</si>
  <si>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</si>
  <si>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</si>
  <si>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</si>
  <si>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</si>
  <si>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</si>
  <si>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</si>
  <si>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</si>
  <si>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</si>
  <si>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</si>
  <si>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</si>
  <si>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</si>
  <si>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</si>
  <si>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</si>
  <si>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</si>
  <si>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</si>
  <si>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</si>
  <si>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</si>
  <si>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</si>
  <si>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</si>
  <si>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</si>
  <si>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</si>
  <si>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</si>
  <si>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</si>
  <si>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</si>
  <si>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</si>
  <si>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</si>
  <si>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</si>
  <si>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</si>
  <si>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</si>
  <si>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</si>
  <si>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</si>
  <si>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</si>
  <si>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</si>
  <si>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</si>
  <si>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</si>
  <si>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</si>
  <si>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</si>
  <si>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</si>
  <si>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</si>
  <si>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</si>
  <si>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</si>
  <si>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</si>
  <si>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</si>
  <si>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</si>
  <si>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</si>
  <si>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</si>
  <si>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</si>
  <si>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</si>
  <si>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</si>
  <si>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</si>
  <si>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</si>
  <si>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</si>
  <si>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</si>
  <si>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</si>
  <si>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</si>
  <si>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</si>
  <si>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</si>
  <si>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</si>
  <si>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</si>
  <si>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</si>
  <si>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</si>
  <si>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</si>
  <si>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</si>
  <si>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</si>
  <si>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</si>
  <si>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</si>
  <si>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</si>
  <si>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</si>
  <si>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</si>
  <si>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</si>
  <si>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</si>
  <si>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</si>
  <si>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</si>
  <si>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</si>
  <si>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</si>
  <si>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</si>
  <si>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</si>
  <si>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</si>
  <si>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</si>
  <si>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</si>
  <si>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</si>
  <si>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</si>
  <si>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</si>
  <si>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</si>
  <si>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</si>
  <si>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</si>
  <si>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</si>
  <si>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</si>
  <si>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</si>
  <si>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</si>
  <si>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</si>
  <si>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</si>
  <si>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</si>
  <si>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</si>
  <si>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</si>
  <si>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</si>
  <si>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</si>
  <si>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</si>
  <si>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</si>
  <si>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</si>
  <si>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</si>
  <si>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</si>
  <si>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</si>
  <si>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</si>
  <si>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</si>
  <si>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</si>
  <si>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</si>
  <si>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</si>
  <si>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</si>
  <si>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</si>
  <si>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</si>
  <si>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</si>
  <si>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</si>
  <si>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</si>
  <si>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</si>
  <si>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</si>
  <si>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</si>
  <si>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</si>
  <si>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</si>
  <si>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</si>
  <si>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</si>
  <si>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</si>
  <si>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</si>
  <si>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</si>
  <si>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</si>
  <si>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</si>
  <si>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</si>
  <si>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</si>
  <si>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</si>
  <si>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</si>
  <si>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</si>
  <si>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</si>
  <si>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</si>
  <si>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</si>
  <si>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</si>
  <si>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</si>
  <si>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</si>
  <si>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</si>
  <si>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</si>
  <si>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</si>
  <si>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</si>
  <si>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</si>
  <si>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</si>
  <si>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</si>
  <si>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</si>
  <si>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</si>
  <si>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</si>
  <si>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</si>
  <si>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</si>
  <si>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</si>
  <si>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</si>
  <si>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</si>
  <si>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</si>
  <si>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</si>
  <si>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</si>
  <si>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</si>
  <si>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</si>
  <si>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</si>
  <si>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</si>
  <si>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</si>
  <si>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</si>
  <si>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</si>
  <si>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</si>
  <si>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</si>
  <si>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</si>
  <si>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</si>
  <si>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</si>
  <si>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</si>
  <si>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</si>
  <si>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</si>
  <si>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</si>
  <si>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</si>
  <si>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</si>
  <si>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</si>
  <si>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</si>
  <si>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</si>
  <si>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</si>
  <si>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</si>
  <si>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</si>
  <si>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</si>
  <si>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</si>
  <si>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</si>
  <si>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</si>
  <si>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</si>
  <si>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</si>
  <si>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</si>
  <si>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</si>
  <si>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</si>
  <si>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</si>
  <si>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</si>
  <si>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</si>
  <si>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</si>
  <si>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</si>
  <si>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</si>
  <si>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</si>
  <si>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</si>
  <si>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</si>
  <si>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</si>
  <si>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</si>
  <si>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</si>
  <si>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</si>
  <si>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</si>
  <si>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</si>
  <si>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</si>
  <si>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</si>
  <si>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</si>
  <si>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</si>
  <si>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</si>
  <si>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</si>
  <si>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</si>
  <si>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</si>
  <si>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</si>
  <si>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</si>
  <si>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</si>
  <si>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</si>
  <si>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</si>
  <si>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</si>
  <si>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</si>
  <si>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</si>
  <si>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</si>
  <si>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</si>
  <si>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</si>
  <si>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</si>
  <si>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</si>
  <si>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</si>
  <si>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</si>
  <si>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</si>
  <si>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</si>
  <si>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</si>
  <si>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</si>
  <si>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</si>
  <si>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</si>
  <si>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</si>
  <si>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</si>
  <si>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</si>
  <si>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</si>
  <si>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</si>
  <si>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</si>
  <si>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</si>
  <si>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</si>
  <si>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</si>
  <si>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</si>
  <si>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</si>
  <si>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</si>
  <si>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</si>
  <si>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</si>
  <si>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</si>
  <si>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</si>
  <si>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</si>
  <si>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</si>
  <si>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</si>
  <si>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</si>
  <si>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</si>
  <si>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</si>
  <si>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</si>
  <si>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</si>
  <si>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</si>
  <si>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</si>
  <si>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</si>
  <si>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</si>
  <si>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</si>
  <si>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</si>
  <si>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</si>
  <si>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</si>
  <si>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</si>
  <si>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</si>
  <si>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</si>
  <si>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</si>
  <si>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</si>
  <si>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</si>
  <si>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</si>
  <si>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</si>
  <si>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</si>
  <si>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</si>
  <si>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</si>
  <si>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</si>
  <si>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</si>
  <si>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</si>
  <si>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</si>
  <si>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</si>
  <si>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</si>
  <si>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</si>
  <si>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</si>
  <si>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</si>
  <si>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</si>
  <si>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</si>
  <si>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</si>
  <si>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</si>
  <si>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</si>
  <si>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</si>
  <si>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</si>
  <si>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</si>
  <si>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</si>
  <si>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</si>
  <si>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</si>
  <si>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</si>
  <si>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</si>
  <si>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</si>
  <si>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</si>
  <si>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</si>
  <si>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</si>
  <si>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</si>
  <si>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</si>
  <si>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</si>
  <si>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</si>
  <si>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</si>
  <si>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</si>
  <si>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</si>
  <si>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</si>
  <si>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</si>
  <si>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</si>
  <si>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</si>
  <si>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</si>
  <si>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</si>
  <si>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</si>
  <si>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</si>
  <si>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</si>
  <si>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</si>
  <si>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</si>
  <si>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</si>
  <si>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</si>
  <si>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</si>
  <si>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</si>
  <si>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</si>
  <si>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</si>
  <si>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</si>
  <si>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</si>
  <si>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</si>
  <si>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</si>
  <si>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</si>
  <si>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</si>
  <si>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</si>
  <si>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</si>
  <si>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</si>
  <si>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</si>
  <si>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</si>
  <si>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</si>
  <si>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</si>
  <si>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</si>
  <si>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</si>
  <si>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</si>
  <si>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</si>
  <si>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</si>
  <si>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</si>
  <si>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</si>
  <si>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</si>
  <si>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</si>
  <si>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</si>
  <si>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</si>
  <si>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</si>
  <si>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</si>
  <si>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</si>
  <si>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</si>
  <si>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</si>
  <si>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</si>
  <si>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</si>
  <si>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</si>
  <si>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</si>
  <si>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</si>
  <si>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</si>
  <si>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</si>
  <si>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</si>
  <si>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</si>
  <si>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</si>
  <si>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</si>
  <si>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</si>
  <si>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</si>
  <si>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</si>
  <si>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</si>
  <si>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</si>
  <si>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</si>
  <si>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</si>
  <si>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</si>
  <si>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</si>
  <si>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</si>
  <si>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</si>
  <si>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</si>
  <si>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</si>
  <si>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</si>
  <si>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</si>
  <si>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</si>
  <si>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</si>
  <si>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</si>
  <si>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</si>
  <si>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</si>
  <si>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</si>
  <si>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</si>
  <si>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</si>
  <si>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</si>
  <si>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</si>
  <si>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</si>
  <si>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</si>
  <si>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</si>
  <si>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</si>
  <si>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</si>
  <si>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</si>
  <si>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</si>
  <si>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</si>
  <si>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</si>
  <si>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</si>
  <si>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</si>
  <si>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</si>
  <si>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</si>
  <si>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</si>
  <si>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</si>
  <si>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</si>
  <si>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</si>
  <si>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</si>
  <si>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</si>
  <si>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</si>
  <si>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</si>
  <si>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</si>
  <si>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</si>
  <si>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</si>
  <si>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</si>
  <si>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</si>
  <si>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</si>
  <si>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</si>
  <si>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</si>
  <si>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</si>
  <si>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</si>
  <si>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</si>
  <si>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</si>
  <si>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</si>
  <si>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</si>
  <si>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</si>
  <si>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</si>
  <si>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</si>
  <si>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</si>
  <si>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</si>
  <si>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</si>
  <si>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</si>
  <si>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</si>
  <si>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</si>
  <si>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</si>
  <si>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</si>
  <si>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</si>
  <si>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</si>
  <si>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</si>
  <si>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</si>
  <si>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</si>
  <si>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</si>
  <si>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</si>
  <si>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</si>
  <si>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</si>
  <si>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</si>
  <si>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</si>
  <si>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</si>
  <si>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</si>
  <si>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</si>
  <si>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</si>
  <si>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</si>
  <si>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</si>
  <si>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</si>
  <si>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</si>
  <si>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</si>
  <si>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</si>
  <si>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</si>
  <si>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</si>
  <si>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</si>
  <si>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</si>
  <si>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</si>
  <si>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</si>
  <si>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</si>
  <si>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</si>
  <si>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</si>
  <si>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</si>
  <si>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</si>
  <si>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</si>
  <si>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</si>
  <si>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</si>
  <si>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</si>
  <si>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</si>
  <si>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</si>
  <si>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</si>
  <si>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</si>
  <si>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</si>
  <si>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</si>
  <si>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</si>
  <si>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</si>
  <si>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</si>
  <si>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</si>
  <si>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</si>
  <si>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</si>
  <si>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</si>
  <si>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</si>
  <si>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</si>
  <si>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</si>
  <si>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</si>
  <si>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</si>
  <si>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</si>
  <si>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</si>
  <si>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</si>
  <si>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</si>
  <si>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</si>
  <si>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</si>
  <si>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</si>
  <si>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</si>
  <si>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</si>
  <si>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</si>
  <si>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</si>
  <si>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</si>
  <si>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</si>
  <si>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</si>
  <si>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</si>
  <si>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</si>
  <si>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</si>
  <si>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</si>
  <si>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</si>
  <si>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</si>
  <si>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</si>
  <si>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</si>
  <si>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</si>
  <si>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</si>
  <si>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</si>
  <si>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</si>
  <si>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</si>
  <si>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</si>
  <si>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</si>
  <si>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</si>
  <si>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</si>
  <si>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</si>
  <si>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</si>
  <si>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</si>
  <si>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</si>
  <si>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</si>
  <si>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</si>
  <si>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</si>
  <si>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</si>
  <si>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</si>
  <si>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</si>
  <si>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</si>
  <si>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</si>
  <si>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</si>
  <si>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</si>
  <si>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</si>
  <si>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</si>
  <si>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</si>
  <si>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</si>
  <si>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</si>
  <si>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</si>
  <si>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</si>
  <si>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</si>
  <si>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</si>
  <si>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</si>
  <si>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</si>
  <si>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</si>
  <si>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</si>
  <si>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</si>
  <si>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</si>
  <si>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</si>
  <si>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</si>
  <si>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</si>
  <si>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</si>
  <si>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</si>
  <si>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</si>
  <si>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</si>
  <si>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</si>
  <si>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</si>
  <si>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</si>
  <si>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</si>
  <si>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</si>
  <si>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</si>
  <si>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</si>
  <si>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</si>
  <si>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</si>
  <si>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</si>
  <si>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</si>
  <si>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</si>
  <si>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</si>
  <si>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</si>
  <si>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</si>
  <si>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</si>
  <si>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</si>
  <si>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</si>
  <si>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</si>
  <si>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</si>
  <si>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</si>
  <si>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</si>
  <si>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</si>
  <si>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</si>
  <si>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</si>
  <si>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</si>
  <si>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</si>
  <si>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</si>
  <si>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</si>
  <si>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</si>
  <si>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</si>
  <si>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</si>
  <si>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</si>
  <si>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</si>
  <si>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</si>
  <si>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</si>
  <si>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</si>
  <si>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</si>
  <si>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</si>
  <si>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</si>
  <si>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</si>
  <si>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</si>
  <si>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</si>
  <si>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</si>
  <si>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</si>
  <si>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</si>
  <si>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</si>
  <si>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</si>
  <si>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</si>
  <si>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</si>
  <si>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</si>
  <si>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</si>
  <si>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</si>
  <si>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</si>
  <si>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</si>
  <si>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</si>
  <si>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</si>
  <si>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</si>
  <si>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</si>
  <si>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</si>
  <si>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</si>
  <si>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</si>
  <si>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</si>
  <si>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</si>
  <si>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</si>
  <si>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</si>
  <si>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</si>
  <si>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</si>
  <si>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</si>
  <si>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</si>
  <si>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</si>
  <si>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</si>
  <si>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</si>
  <si>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</si>
  <si>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</si>
  <si>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</si>
  <si>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</si>
  <si>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</si>
  <si>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</si>
  <si>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</si>
  <si>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</si>
  <si>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</si>
  <si>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</si>
  <si>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</si>
  <si>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</si>
  <si>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</si>
  <si>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</si>
  <si>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</si>
  <si>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</si>
  <si>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</si>
  <si>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</si>
  <si>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</si>
  <si>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</si>
  <si>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</si>
  <si>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</si>
  <si>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</si>
  <si>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</si>
  <si>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</si>
  <si>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</si>
  <si>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</si>
  <si>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</si>
  <si>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</si>
  <si>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</si>
  <si>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</si>
  <si>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</si>
  <si>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</si>
  <si>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</si>
  <si>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</si>
  <si>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</si>
  <si>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</si>
  <si>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</si>
  <si>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</si>
  <si>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</si>
  <si>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</si>
  <si>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</si>
  <si>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</si>
  <si>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</si>
  <si>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</si>
  <si>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</si>
  <si>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</si>
  <si>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</si>
  <si>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</si>
  <si>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</si>
  <si>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</si>
  <si>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</si>
  <si>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</si>
  <si>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</si>
  <si>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</si>
  <si>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</si>
  <si>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</si>
  <si>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</si>
  <si>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</si>
  <si>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</si>
  <si>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</si>
  <si>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</si>
  <si>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</si>
  <si>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</si>
  <si>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</si>
  <si>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</si>
  <si>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</si>
  <si>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</si>
  <si>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</si>
  <si>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</si>
  <si>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</si>
  <si>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</si>
  <si>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</si>
  <si>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</si>
  <si>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</si>
  <si>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</si>
  <si>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</si>
  <si>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</si>
  <si>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</si>
  <si>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</si>
  <si>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</si>
  <si>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</si>
  <si>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</si>
  <si>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</si>
  <si>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</si>
  <si>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</si>
  <si>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</si>
  <si>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</si>
  <si>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</si>
  <si>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</si>
  <si>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</si>
  <si>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</si>
  <si>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</si>
  <si>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</si>
  <si>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</si>
  <si>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</si>
  <si>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</si>
  <si>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</si>
  <si>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</si>
  <si>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</si>
  <si>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</si>
  <si>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</si>
  <si>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</si>
  <si>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</si>
  <si>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</si>
  <si>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</si>
  <si>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</si>
  <si>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</si>
  <si>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</si>
  <si>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</si>
  <si>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</si>
  <si>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</si>
  <si>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</si>
  <si>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</si>
  <si>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</si>
  <si>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</si>
  <si>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</si>
  <si>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</si>
  <si>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</si>
  <si>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</si>
  <si>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</si>
  <si>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</si>
  <si>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</si>
  <si>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</si>
  <si>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</si>
  <si>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</si>
  <si>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</si>
  <si>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</si>
  <si>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</si>
  <si>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</si>
  <si>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</si>
  <si>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</si>
  <si>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</si>
  <si>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</si>
  <si>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</si>
  <si>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</si>
  <si>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</si>
  <si>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</si>
  <si>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</si>
  <si>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</si>
  <si>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</si>
  <si>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</si>
  <si>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</si>
  <si>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</si>
  <si>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</si>
  <si>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</si>
  <si>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</si>
  <si>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</si>
  <si>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</si>
  <si>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</si>
  <si>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</si>
  <si>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</si>
  <si>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</si>
  <si>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</si>
  <si>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</si>
  <si>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</si>
  <si>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</si>
  <si>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</si>
  <si>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</si>
  <si>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</si>
  <si>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</si>
  <si>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</si>
  <si>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</si>
  <si>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</si>
  <si>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</si>
  <si>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</si>
  <si>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</si>
  <si>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</si>
  <si>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</si>
  <si>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</si>
  <si>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</si>
  <si>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</si>
  <si>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</si>
  <si>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</si>
  <si>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</si>
  <si>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</si>
  <si>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</si>
  <si>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</si>
  <si>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</si>
  <si>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</si>
  <si>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</si>
  <si>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</si>
  <si>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</si>
  <si>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</si>
  <si>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</si>
  <si>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</si>
  <si>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</si>
  <si>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</si>
  <si>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</si>
  <si>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</si>
  <si>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</si>
  <si>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</si>
  <si>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</si>
  <si>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</si>
  <si>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</si>
  <si>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</si>
  <si>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</si>
  <si>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</si>
  <si>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</si>
  <si>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</si>
  <si>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</si>
  <si>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</si>
  <si>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</si>
  <si>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</si>
  <si>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</si>
  <si>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</si>
  <si>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</si>
  <si>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</si>
  <si>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</si>
  <si>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</si>
  <si>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</si>
  <si>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</si>
  <si>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</si>
  <si>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</si>
  <si>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</si>
  <si>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</si>
  <si>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</si>
  <si>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</si>
  <si>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</si>
  <si>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</si>
  <si>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</si>
  <si>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</si>
  <si>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</si>
  <si>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</si>
  <si>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</si>
  <si>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</si>
  <si>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</si>
  <si>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</si>
  <si>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</si>
  <si>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</si>
  <si>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</si>
  <si>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</si>
  <si>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</si>
  <si>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</si>
  <si>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</si>
  <si>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</si>
  <si>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</si>
  <si>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</si>
  <si>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</si>
  <si>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</si>
  <si>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</si>
  <si>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</si>
  <si>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</si>
  <si>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</si>
  <si>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</si>
  <si>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</si>
  <si>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</si>
  <si>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</si>
  <si>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</si>
  <si>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</si>
  <si>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</si>
  <si>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</si>
  <si>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</si>
  <si>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</si>
  <si>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</si>
  <si>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</si>
  <si>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</si>
  <si>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</si>
  <si>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</si>
  <si>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</si>
  <si>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</si>
  <si>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</si>
  <si>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</si>
  <si>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</si>
  <si>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</si>
  <si>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</si>
  <si>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</si>
  <si>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</si>
  <si>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</si>
  <si>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</si>
  <si>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</si>
  <si>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</si>
  <si>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</si>
  <si>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</si>
  <si>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</si>
  <si>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</si>
  <si>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</si>
  <si>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</si>
  <si>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</si>
  <si>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</si>
  <si>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</si>
  <si>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</si>
  <si>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</si>
  <si>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</si>
  <si>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</si>
  <si>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</si>
  <si>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</si>
  <si>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</si>
  <si>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</si>
  <si>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</si>
  <si>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</si>
  <si>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</si>
  <si>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</si>
  <si>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</si>
  <si>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</si>
  <si>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</si>
  <si>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</si>
  <si>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</si>
  <si>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</si>
  <si>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</si>
  <si>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</si>
  <si>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</si>
  <si>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</si>
  <si>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</si>
  <si>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</si>
  <si>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</si>
  <si>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</si>
  <si>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</si>
  <si>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</si>
  <si>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</si>
  <si>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</si>
  <si>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</si>
  <si>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</si>
  <si>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</si>
  <si>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</si>
  <si>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</si>
  <si>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</si>
  <si>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</si>
  <si>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</si>
  <si>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</si>
  <si>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</si>
  <si>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</si>
  <si>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</si>
  <si>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</si>
  <si>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</si>
  <si>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</si>
  <si>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</si>
  <si>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</si>
  <si>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</si>
  <si>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</si>
  <si>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</si>
  <si>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</si>
  <si>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</si>
  <si>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</si>
  <si>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</si>
  <si>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</si>
  <si>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</si>
  <si>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</si>
  <si>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</si>
  <si>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</si>
  <si>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</si>
  <si>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</si>
  <si>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</si>
  <si>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</si>
  <si>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</si>
  <si>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</si>
  <si>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</si>
  <si>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</si>
  <si>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</si>
  <si>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</si>
  <si>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</si>
  <si>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</si>
  <si>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</si>
  <si>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</si>
  <si>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</si>
  <si>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</si>
  <si>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</si>
  <si>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</si>
  <si>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</si>
  <si>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</si>
  <si>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</si>
  <si>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</si>
  <si>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</si>
  <si>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</si>
  <si>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</si>
  <si>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</si>
  <si>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</si>
  <si>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</si>
  <si>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</si>
  <si>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</si>
  <si>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</si>
  <si>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</si>
  <si>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</si>
  <si>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</si>
  <si>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</si>
  <si>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</si>
  <si>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</si>
  <si>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</si>
  <si>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</si>
  <si>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</si>
  <si>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</si>
  <si>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</si>
  <si>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</si>
  <si>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</si>
  <si>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</si>
  <si>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</si>
  <si>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</si>
  <si>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</si>
  <si>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</si>
  <si>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</si>
  <si>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</si>
  <si>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</si>
  <si>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</si>
  <si>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</si>
  <si>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</si>
  <si>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</si>
  <si>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</si>
  <si>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</si>
  <si>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</si>
  <si>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</si>
  <si>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</si>
  <si>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</si>
  <si>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</si>
  <si>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</si>
  <si>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</si>
  <si>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</si>
  <si>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</si>
  <si>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</si>
  <si>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</si>
  <si>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</si>
  <si>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</si>
  <si>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</si>
  <si>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</si>
  <si>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</si>
  <si>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</si>
  <si>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</si>
  <si>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</si>
  <si>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</si>
  <si>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</si>
  <si>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</si>
  <si>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</si>
  <si>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</si>
  <si>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</si>
  <si>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</si>
  <si>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</si>
  <si>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</si>
  <si>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</si>
  <si>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</si>
  <si>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</si>
  <si>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</si>
  <si>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</si>
  <si>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</si>
  <si>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</si>
  <si>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</si>
  <si>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</si>
  <si>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</si>
  <si>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</si>
  <si>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</si>
  <si>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</si>
  <si>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</si>
  <si>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</si>
  <si>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</si>
  <si>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</si>
  <si>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</si>
  <si>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</si>
  <si>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</si>
  <si>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</si>
  <si>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</si>
  <si>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</si>
  <si>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</si>
  <si>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</si>
  <si>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</si>
  <si>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</si>
  <si>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</si>
  <si>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</si>
  <si>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</si>
  <si>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</si>
  <si>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</si>
  <si>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</si>
  <si>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</si>
  <si>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</si>
  <si>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</si>
  <si>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</si>
  <si>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</si>
  <si>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</si>
  <si>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</si>
  <si>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</si>
  <si>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</si>
  <si>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</si>
  <si>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</si>
  <si>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</si>
  <si>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</si>
  <si>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</si>
  <si>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</si>
  <si>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</si>
  <si>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</si>
  <si>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</si>
  <si>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</si>
  <si>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</si>
  <si>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</si>
  <si>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</si>
  <si>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</si>
  <si>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</si>
  <si>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</si>
  <si>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</si>
  <si>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</si>
  <si>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</si>
  <si>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</si>
  <si>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</si>
  <si>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</si>
  <si>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</si>
  <si>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</si>
  <si>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</si>
  <si>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</si>
  <si>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</si>
  <si>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</si>
  <si>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</si>
  <si>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</si>
  <si>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</si>
  <si>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</si>
  <si>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</si>
  <si>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</si>
  <si>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</si>
  <si>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</si>
  <si>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</si>
  <si>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</si>
  <si>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</si>
  <si>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</si>
  <si>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</si>
  <si>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</si>
  <si>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</si>
  <si>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</si>
  <si>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</si>
  <si>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</si>
  <si>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</si>
  <si>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</si>
  <si>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</si>
  <si>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</si>
  <si>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</si>
  <si>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</si>
  <si>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</si>
  <si>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</si>
  <si>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</si>
  <si>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</si>
  <si>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</si>
  <si>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</si>
  <si>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</si>
  <si>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</si>
  <si>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</si>
  <si>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</si>
  <si>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</si>
  <si>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</si>
  <si>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</si>
  <si>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</si>
  <si>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</si>
  <si>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</si>
  <si>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</si>
  <si>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</si>
  <si>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</si>
  <si>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</si>
  <si>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</si>
  <si>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</si>
  <si>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</si>
  <si>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</si>
  <si>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</si>
  <si>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</si>
  <si>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</si>
  <si>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</si>
  <si>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</si>
  <si>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</si>
  <si>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</si>
  <si>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</si>
  <si>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</si>
  <si>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</si>
  <si>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</si>
  <si>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</si>
  <si>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</si>
  <si>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</si>
  <si>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</si>
  <si>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</si>
  <si>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</si>
  <si>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</si>
  <si>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</si>
  <si>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</si>
  <si>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</si>
  <si>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</si>
  <si>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</si>
  <si>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</si>
  <si>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</si>
  <si>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</si>
  <si>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</si>
  <si>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</si>
  <si>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</si>
  <si>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</si>
  <si>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</si>
  <si>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</si>
  <si>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</si>
  <si>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</si>
  <si>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</si>
  <si>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</si>
  <si>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</si>
  <si>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</si>
  <si>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</si>
  <si>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</si>
  <si>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</si>
  <si>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</si>
  <si>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</si>
  <si>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</si>
  <si>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</si>
  <si>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</si>
  <si>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</si>
  <si>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</si>
  <si>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</si>
  <si>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</si>
  <si>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</si>
  <si>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</si>
  <si>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</si>
  <si>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</si>
  <si>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</si>
  <si>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</si>
  <si>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</si>
  <si>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</si>
  <si>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</si>
  <si>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</si>
  <si>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</si>
  <si>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</si>
  <si>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</si>
  <si>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</si>
  <si>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</si>
  <si>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</si>
  <si>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</si>
  <si>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</si>
  <si>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</si>
  <si>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</si>
  <si>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</si>
  <si>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</si>
  <si>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</si>
  <si>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</si>
  <si>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</si>
  <si>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</si>
  <si>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</si>
  <si>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</si>
  <si>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</si>
  <si>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</si>
  <si>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</si>
  <si>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</si>
  <si>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</si>
  <si>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</si>
  <si>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</si>
  <si>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</si>
  <si>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</si>
  <si>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</si>
  <si>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</si>
  <si>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</si>
  <si>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</si>
  <si>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</si>
  <si>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</si>
  <si>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</si>
  <si>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</si>
  <si>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</si>
  <si>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</si>
  <si>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</si>
  <si>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</si>
  <si>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</si>
  <si>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</si>
  <si>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</si>
  <si>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</si>
  <si>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</si>
  <si>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</si>
  <si>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</si>
  <si>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</si>
  <si>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</si>
  <si>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</si>
  <si>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</si>
  <si>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</si>
  <si>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</si>
  <si>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</si>
  <si>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</si>
  <si>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</si>
  <si>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</si>
  <si>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</si>
  <si>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</si>
  <si>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</si>
  <si>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</si>
  <si>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</si>
  <si>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</si>
  <si>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</si>
  <si>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</si>
  <si>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</si>
  <si>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</si>
  <si>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</si>
  <si>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</si>
  <si>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</si>
  <si>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</si>
  <si>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</si>
  <si>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</si>
  <si>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</si>
  <si>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</si>
  <si>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</si>
  <si>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</si>
  <si>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</si>
  <si>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</si>
  <si>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</si>
  <si>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</si>
  <si>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</si>
  <si>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</si>
  <si>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</si>
  <si>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</si>
  <si>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</si>
  <si>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</si>
  <si>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</si>
  <si>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</si>
  <si>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</si>
  <si>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</si>
  <si>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</si>
  <si>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</si>
  <si>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</si>
  <si>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</si>
  <si>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</si>
  <si>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</si>
  <si>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</si>
  <si>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</si>
  <si>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</si>
  <si>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</si>
  <si>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</si>
  <si>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</si>
  <si>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</si>
  <si>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</si>
  <si>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</si>
  <si>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</si>
  <si>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</si>
  <si>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</si>
  <si>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</si>
  <si>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</si>
  <si>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</si>
  <si>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</si>
  <si>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</si>
  <si>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</si>
  <si>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</si>
  <si>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</si>
  <si>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</si>
  <si>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</si>
  <si>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</si>
  <si>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</si>
  <si>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</si>
  <si>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</si>
  <si>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</si>
  <si>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</si>
  <si>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</si>
  <si>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</si>
  <si>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</si>
  <si>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</si>
  <si>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</si>
  <si>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</si>
  <si>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</si>
  <si>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</si>
  <si>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</si>
  <si>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</si>
  <si>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</si>
  <si>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</si>
  <si>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</si>
  <si>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</si>
  <si>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</si>
  <si>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</si>
  <si>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</si>
  <si>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</si>
  <si>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</si>
  <si>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</si>
  <si>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</si>
  <si>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</si>
  <si>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</si>
  <si>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</si>
  <si>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</si>
  <si>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</si>
  <si>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</si>
  <si>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</si>
  <si>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</si>
  <si>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</si>
  <si>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</si>
  <si>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</si>
  <si>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</si>
  <si>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</si>
  <si>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</si>
  <si>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</si>
  <si>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</si>
  <si>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</si>
  <si>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</si>
  <si>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</si>
  <si>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</si>
  <si>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</si>
  <si>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</si>
  <si>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</si>
  <si>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</si>
  <si>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</si>
  <si>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</si>
  <si>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</si>
  <si>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</si>
  <si>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</si>
  <si>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</si>
  <si>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</si>
  <si>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</si>
  <si>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</si>
  <si>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</si>
  <si>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</si>
  <si>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</si>
  <si>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</si>
  <si>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</si>
  <si>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</si>
  <si>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</si>
  <si>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</si>
  <si>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</si>
  <si>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</si>
  <si>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</si>
  <si>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</si>
  <si>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</si>
  <si>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</si>
  <si>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</si>
  <si>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</si>
  <si>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</si>
  <si>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</si>
  <si>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</si>
  <si>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</si>
  <si>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</si>
  <si>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</si>
  <si>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</si>
  <si>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</si>
  <si>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</si>
  <si>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</si>
  <si>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</si>
  <si>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</si>
  <si>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</si>
  <si>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</si>
  <si>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</si>
  <si>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</si>
  <si>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</si>
  <si>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</si>
  <si>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</si>
  <si>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</si>
  <si>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</si>
  <si>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</si>
  <si>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</si>
  <si>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</si>
  <si>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</si>
  <si>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</si>
  <si>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</si>
  <si>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</si>
  <si>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</si>
  <si>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</si>
  <si>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</si>
  <si>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</si>
  <si>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</si>
  <si>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</si>
  <si>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</si>
  <si>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</si>
  <si>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</si>
  <si>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</si>
  <si>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</si>
  <si>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</si>
  <si>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</si>
  <si>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</si>
  <si>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</si>
  <si>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</si>
  <si>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</si>
  <si>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</si>
  <si>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</si>
  <si>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</si>
  <si>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</si>
  <si>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</si>
  <si>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</si>
  <si>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</si>
  <si>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</si>
  <si>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</si>
  <si>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</si>
  <si>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</si>
  <si>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</si>
  <si>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</si>
  <si>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</si>
  <si>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</si>
  <si>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</si>
  <si>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</si>
  <si>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</si>
  <si>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</si>
  <si>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</si>
  <si>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</si>
  <si>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</si>
  <si>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</si>
  <si>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</si>
  <si>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</si>
  <si>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</si>
  <si>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</si>
  <si>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</si>
  <si>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</si>
  <si>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</si>
  <si>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</si>
  <si>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</si>
  <si>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</si>
  <si>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</si>
  <si>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</si>
  <si>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</si>
  <si>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</si>
  <si>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</si>
  <si>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</si>
  <si>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</si>
  <si>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</si>
  <si>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</si>
  <si>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</si>
  <si>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</si>
  <si>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</si>
  <si>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</si>
  <si>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</si>
  <si>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</si>
  <si>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</si>
  <si>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</si>
  <si>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</si>
  <si>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</si>
  <si>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</si>
  <si>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</si>
  <si>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</si>
  <si>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</si>
  <si>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</si>
  <si>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</si>
  <si>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</si>
  <si>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</si>
  <si>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</si>
  <si>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</si>
  <si>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</si>
  <si>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</si>
  <si>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</si>
  <si>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</si>
  <si>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</si>
  <si>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</si>
  <si>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</si>
  <si>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</si>
  <si>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</si>
  <si>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</si>
  <si>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</si>
  <si>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</si>
  <si>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</si>
  <si>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</si>
  <si>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</si>
  <si>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</si>
  <si>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</si>
  <si>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</si>
  <si>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</si>
  <si>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</si>
  <si>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</si>
  <si>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</si>
  <si>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</si>
  <si>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</si>
  <si>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</si>
  <si>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</si>
  <si>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</si>
  <si>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</si>
  <si>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</si>
  <si>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</si>
  <si>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</si>
  <si>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</si>
  <si>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</si>
  <si>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</si>
  <si>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</si>
  <si>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</si>
  <si>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</si>
  <si>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</si>
  <si>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</si>
  <si>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</si>
  <si>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</si>
  <si>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</si>
  <si>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</si>
  <si>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</si>
  <si>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</si>
  <si>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</si>
  <si>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</si>
  <si>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</si>
  <si>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</si>
  <si>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</si>
  <si>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</si>
  <si>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</si>
  <si>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</si>
  <si>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</si>
  <si>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</si>
  <si>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</si>
  <si>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</si>
  <si>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</si>
  <si>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</si>
  <si>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</si>
  <si>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</si>
  <si>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</si>
  <si>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</si>
  <si>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</si>
  <si>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</si>
  <si>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</si>
  <si>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</si>
  <si>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</si>
  <si>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</si>
  <si>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</si>
  <si>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</si>
  <si>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</si>
  <si>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</si>
  <si>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</si>
  <si>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</si>
  <si>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</si>
  <si>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</si>
  <si>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</si>
  <si>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</si>
  <si>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</si>
  <si>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</si>
  <si>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</si>
  <si>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</si>
  <si>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</si>
  <si>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</si>
  <si>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</si>
  <si>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</si>
  <si>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</si>
  <si>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</si>
  <si>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</si>
  <si>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</si>
  <si>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</si>
  <si>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</si>
  <si>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</si>
  <si>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</si>
  <si>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</si>
  <si>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</si>
  <si>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</si>
  <si>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</si>
  <si>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</si>
  <si>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</si>
  <si>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</si>
  <si>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</si>
  <si>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</si>
  <si>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</si>
  <si>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</si>
  <si>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</si>
  <si>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</si>
  <si>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</si>
  <si>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</si>
  <si>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</si>
  <si>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</si>
  <si>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</si>
  <si>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</si>
  <si>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</si>
  <si>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</si>
  <si>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</si>
  <si>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</si>
  <si>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</si>
  <si>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</si>
  <si>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</si>
  <si>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</si>
  <si>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</si>
  <si>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</si>
  <si>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</si>
  <si>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</si>
  <si>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</si>
  <si>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</si>
  <si>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</si>
  <si>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</si>
  <si>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</si>
  <si>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</si>
  <si>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</si>
  <si>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</si>
  <si>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</si>
  <si>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</si>
  <si>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</si>
  <si>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</si>
  <si>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</si>
  <si>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</si>
  <si>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</si>
  <si>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</si>
  <si>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</si>
  <si>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</si>
  <si>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</si>
  <si>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</si>
  <si>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</si>
  <si>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</si>
  <si>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</si>
  <si>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</si>
  <si>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</si>
  <si>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</si>
  <si>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</si>
  <si>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</si>
  <si>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</si>
  <si>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</si>
  <si>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</si>
  <si>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</si>
  <si>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</si>
  <si>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</si>
  <si>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</si>
  <si>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</si>
  <si>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</si>
  <si>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</si>
  <si>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</si>
  <si>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</si>
  <si>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</si>
  <si>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</si>
  <si>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</si>
  <si>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</si>
  <si>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</si>
  <si>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</si>
  <si>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</si>
  <si>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</si>
  <si>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</si>
  <si>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</si>
  <si>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</si>
  <si>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</si>
  <si>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</si>
  <si>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</si>
  <si>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</si>
  <si>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</si>
  <si>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</si>
  <si>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</si>
  <si>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</si>
  <si>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</si>
  <si>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</si>
  <si>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</si>
  <si>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</si>
  <si>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</si>
  <si>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</si>
  <si>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</si>
  <si>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</si>
  <si>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</si>
  <si>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</si>
  <si>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</si>
  <si>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</si>
  <si>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</si>
  <si>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</si>
  <si>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</si>
  <si>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</si>
  <si>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</si>
  <si>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</si>
  <si>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</si>
  <si>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</si>
  <si>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</si>
  <si>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</si>
  <si>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</si>
  <si>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</si>
  <si>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</si>
  <si>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</si>
  <si>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</si>
  <si>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</si>
  <si>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</si>
  <si>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</si>
  <si>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</si>
  <si>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</si>
  <si>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</si>
  <si>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</si>
  <si>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</si>
  <si>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</si>
  <si>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</si>
  <si>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</si>
  <si>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</si>
  <si>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</si>
  <si>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</si>
  <si>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</si>
  <si>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</si>
  <si>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</si>
  <si>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</si>
  <si>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</si>
  <si>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</si>
  <si>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</si>
  <si>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</si>
  <si>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</si>
  <si>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</si>
  <si>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</si>
  <si>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</si>
  <si>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</si>
  <si>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</si>
  <si>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</si>
  <si>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</si>
  <si>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</si>
  <si>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</si>
  <si>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</si>
  <si>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</si>
  <si>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</si>
  <si>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</si>
  <si>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</si>
  <si>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</si>
  <si>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</si>
  <si>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</si>
  <si>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</si>
  <si>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</si>
  <si>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</si>
  <si>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</si>
  <si>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</si>
  <si>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</si>
  <si>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</si>
  <si>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</si>
  <si>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</si>
  <si>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</si>
  <si>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</si>
  <si>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</si>
  <si>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</si>
  <si>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</si>
  <si>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</si>
  <si>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</si>
  <si>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</si>
  <si>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</si>
  <si>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</si>
  <si>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</si>
  <si>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</si>
  <si>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</si>
  <si>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</si>
  <si>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</si>
  <si>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</si>
  <si>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</si>
  <si>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</si>
  <si>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</si>
  <si>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</si>
  <si>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</si>
  <si>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</si>
  <si>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</si>
  <si>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</si>
  <si>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</si>
  <si>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</si>
  <si>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</si>
  <si>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</si>
  <si>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</si>
  <si>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</si>
  <si>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</si>
  <si>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</si>
  <si>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</si>
  <si>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</si>
  <si>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</si>
  <si>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</si>
  <si>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</si>
  <si>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</si>
  <si>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</si>
  <si>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</si>
  <si>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</si>
  <si>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</si>
  <si>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</si>
  <si>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</si>
  <si>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</si>
  <si>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</si>
  <si>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</si>
  <si>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</si>
  <si>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</si>
  <si>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</si>
  <si>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</si>
  <si>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</si>
  <si>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</si>
  <si>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</si>
  <si>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</si>
  <si>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</si>
  <si>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</si>
  <si>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</si>
  <si>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</si>
  <si>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</si>
  <si>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</si>
  <si>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</si>
  <si>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</si>
  <si>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</si>
  <si>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</si>
  <si>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</si>
  <si>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</si>
  <si>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</si>
  <si>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</si>
  <si>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</si>
  <si>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</si>
  <si>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</si>
  <si>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</si>
  <si>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</si>
  <si>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</si>
  <si>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</si>
  <si>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</si>
  <si>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</si>
  <si>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</si>
  <si>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</si>
  <si>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</si>
  <si>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</si>
  <si>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</si>
  <si>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</si>
  <si>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</si>
  <si>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</si>
  <si>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</si>
  <si>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</si>
  <si>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</si>
  <si>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</si>
  <si>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</si>
  <si>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</si>
  <si>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</si>
  <si>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</si>
  <si>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</si>
  <si>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</si>
  <si>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</si>
  <si>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</si>
  <si>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</si>
  <si>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</si>
  <si>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</si>
  <si>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</si>
  <si>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</si>
  <si>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</si>
  <si>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</si>
  <si>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</si>
  <si>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</si>
  <si>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</si>
  <si>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</si>
  <si>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</si>
  <si>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</si>
  <si>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</si>
  <si>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</si>
  <si>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</si>
  <si>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</si>
  <si>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</si>
  <si>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</si>
  <si>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</si>
  <si>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</si>
  <si>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</si>
  <si>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</si>
  <si>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</si>
  <si>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</si>
  <si>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</si>
  <si>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</si>
  <si>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</si>
  <si>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</si>
  <si>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</si>
  <si>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</si>
  <si>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</si>
  <si>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</si>
  <si>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</si>
  <si>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</si>
  <si>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</si>
  <si>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</si>
  <si>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</si>
  <si>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</si>
  <si>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</si>
  <si>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</si>
  <si>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</si>
  <si>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</si>
  <si>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</si>
  <si>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</si>
  <si>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</si>
  <si>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</si>
  <si>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</si>
  <si>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</si>
  <si>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</si>
  <si>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</si>
  <si>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</si>
  <si>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</si>
  <si>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</si>
  <si>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</si>
  <si>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</si>
  <si>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</si>
  <si>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</si>
  <si>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</si>
  <si>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</si>
  <si>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</si>
  <si>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</si>
  <si>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</si>
  <si>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</si>
  <si>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</si>
  <si>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</si>
  <si>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</si>
  <si>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</si>
  <si>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</si>
  <si>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</si>
  <si>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</si>
  <si>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</si>
  <si>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</si>
  <si>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</si>
  <si>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</si>
  <si>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</si>
  <si>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</si>
  <si>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</si>
  <si>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</si>
  <si>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</si>
  <si>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</si>
  <si>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</si>
  <si>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</si>
  <si>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</si>
  <si>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</si>
  <si>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</si>
  <si>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</si>
  <si>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</si>
  <si>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</si>
  <si>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</si>
  <si>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</si>
  <si>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</si>
  <si>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</si>
  <si>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</si>
  <si>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</si>
  <si>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</si>
  <si>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</si>
  <si>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</si>
  <si>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</si>
  <si>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</si>
  <si>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</si>
  <si>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</si>
  <si>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</si>
  <si>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</si>
  <si>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</si>
  <si>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</si>
  <si>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</si>
  <si>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</si>
  <si>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</si>
  <si>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</si>
  <si>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</si>
  <si>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</si>
  <si>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</si>
  <si>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</si>
  <si>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</si>
  <si>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</si>
  <si>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</si>
  <si>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</si>
  <si>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</si>
  <si>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</si>
  <si>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</si>
  <si>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</si>
  <si>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</si>
  <si>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</si>
  <si>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</si>
  <si>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</si>
  <si>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</si>
  <si>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</si>
  <si>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</si>
  <si>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</si>
  <si>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</si>
  <si>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</si>
  <si>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</si>
  <si>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</si>
  <si>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</si>
  <si>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</si>
  <si>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</si>
  <si>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</si>
  <si>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</si>
  <si>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</si>
  <si>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</si>
  <si>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</si>
  <si>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</si>
  <si>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</si>
  <si>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</si>
  <si>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</si>
  <si>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</si>
  <si>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</si>
  <si>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</si>
  <si>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</si>
  <si>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</si>
  <si>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</si>
  <si>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</si>
  <si>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</si>
  <si>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</si>
  <si>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</si>
  <si>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</si>
  <si>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</si>
  <si>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</si>
  <si>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</si>
  <si>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</si>
  <si>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</si>
  <si>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</si>
  <si>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</si>
  <si>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</si>
  <si>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</si>
  <si>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</si>
  <si>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</si>
  <si>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</si>
  <si>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</si>
  <si>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</si>
  <si>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</si>
  <si>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</si>
  <si>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</si>
  <si>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</si>
  <si>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</si>
  <si>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</si>
  <si>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</si>
  <si>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</si>
  <si>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</si>
  <si>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</si>
  <si>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</si>
  <si>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</si>
  <si>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</si>
  <si>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</si>
  <si>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</si>
  <si>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</si>
  <si>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</si>
  <si>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</si>
  <si>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</si>
  <si>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</si>
  <si>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</si>
  <si>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</si>
  <si>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</si>
  <si>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</si>
  <si>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</si>
  <si>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</si>
  <si>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</si>
  <si>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</si>
  <si>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</si>
  <si>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</si>
  <si>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</si>
  <si>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</si>
  <si>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</si>
  <si>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</si>
  <si>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</si>
  <si>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</si>
  <si>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</si>
  <si>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</si>
  <si>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</si>
  <si>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</si>
  <si>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</si>
  <si>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</si>
  <si>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</si>
  <si>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</si>
  <si>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</si>
  <si>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</si>
  <si>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</si>
  <si>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</si>
  <si>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</si>
  <si>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</si>
  <si>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</si>
  <si>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</si>
  <si>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</si>
  <si>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</si>
  <si>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</si>
  <si>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</si>
  <si>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</si>
  <si>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</si>
  <si>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</si>
  <si>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</si>
  <si>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</si>
  <si>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</si>
  <si>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</si>
  <si>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</si>
  <si>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</si>
  <si>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</si>
  <si>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</si>
  <si>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</si>
  <si>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</si>
  <si>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</si>
  <si>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</si>
  <si>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</si>
  <si>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</si>
  <si>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</si>
  <si>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</si>
  <si>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</si>
  <si>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</si>
  <si>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</si>
  <si>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</si>
  <si>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</si>
  <si>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</si>
  <si>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</si>
  <si>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</si>
  <si>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</si>
  <si>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</si>
  <si>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</si>
  <si>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</si>
  <si>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</si>
  <si>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</si>
  <si>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</si>
  <si>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</si>
  <si>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</si>
  <si>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</si>
  <si>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</si>
  <si>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</si>
  <si>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</si>
  <si>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</si>
  <si>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</si>
  <si>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</si>
  <si>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</si>
  <si>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</si>
  <si>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</si>
  <si>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</si>
  <si>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</si>
  <si>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</si>
  <si>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</si>
  <si>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</si>
  <si>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</si>
  <si>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</si>
  <si>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</si>
  <si>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</si>
  <si>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</si>
  <si>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</si>
  <si>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</si>
  <si>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</si>
  <si>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</si>
  <si>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</si>
  <si>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</si>
  <si>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</si>
  <si>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</si>
  <si>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</si>
  <si>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</si>
  <si>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</si>
  <si>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</si>
  <si>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</si>
  <si>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</si>
  <si>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</si>
  <si>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</si>
  <si>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</si>
  <si>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</si>
  <si>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</si>
  <si>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</si>
  <si>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</si>
  <si>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</si>
  <si>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</si>
  <si>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</si>
  <si>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</si>
  <si>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</si>
  <si>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</si>
  <si>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</si>
  <si>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</si>
  <si>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</si>
  <si>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</si>
  <si>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</si>
  <si>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</si>
  <si>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</si>
  <si>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</si>
  <si>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</si>
  <si>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</si>
  <si>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</si>
  <si>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</si>
  <si>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</si>
  <si>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</si>
  <si>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</si>
  <si>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</si>
  <si>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</si>
  <si>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</si>
  <si>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</si>
  <si>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</si>
  <si>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</si>
  <si>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</si>
  <si>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</si>
  <si>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</si>
  <si>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</si>
  <si>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</si>
  <si>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</si>
  <si>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</si>
  <si>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</si>
  <si>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</si>
  <si>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</si>
  <si>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</si>
  <si>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</si>
  <si>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</si>
  <si>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</si>
  <si>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</si>
  <si>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</si>
  <si>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</si>
  <si>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</si>
  <si>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</si>
  <si>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</si>
  <si>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</si>
  <si>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</si>
  <si>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</si>
  <si>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</si>
  <si>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</si>
  <si>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</si>
  <si>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</si>
  <si>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</si>
  <si>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</si>
  <si>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</si>
  <si>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</si>
  <si>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</si>
  <si>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</si>
  <si>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</si>
  <si>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</si>
  <si>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</si>
  <si>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</si>
  <si>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</si>
  <si>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</si>
  <si>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</si>
  <si>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</si>
  <si>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</si>
  <si>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</si>
  <si>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</si>
  <si>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</si>
  <si>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</si>
  <si>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</si>
  <si>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</si>
  <si>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</si>
  <si>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</si>
  <si>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</si>
  <si>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</si>
  <si>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</si>
  <si>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</si>
  <si>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</si>
  <si>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</si>
  <si>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</si>
  <si>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</si>
  <si>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</si>
  <si>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</si>
  <si>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</si>
  <si>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</si>
  <si>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</si>
  <si>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</si>
  <si>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</si>
  <si>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</si>
  <si>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</si>
  <si>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</si>
  <si>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</si>
  <si>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</si>
  <si>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</si>
  <si>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</si>
  <si>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</si>
  <si>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</si>
  <si>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</si>
  <si>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</si>
  <si>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</si>
  <si>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</si>
  <si>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</si>
  <si>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</si>
  <si>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</si>
  <si>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</si>
  <si>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</si>
  <si>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</si>
  <si>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</si>
  <si>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</si>
  <si>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</si>
  <si>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</si>
  <si>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</si>
  <si>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</si>
  <si>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</si>
  <si>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</si>
  <si>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</si>
  <si>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</si>
  <si>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</si>
  <si>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</si>
  <si>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</si>
  <si>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</si>
  <si>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</si>
  <si>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</si>
  <si>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</si>
  <si>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</si>
  <si>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</si>
  <si>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</si>
  <si>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</si>
  <si>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</si>
  <si>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</si>
  <si>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</si>
  <si>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</si>
  <si>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</si>
  <si>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</si>
  <si>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</si>
  <si>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</si>
  <si>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</si>
  <si>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</si>
  <si>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</si>
  <si>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</si>
  <si>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</si>
  <si>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</si>
  <si>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</si>
  <si>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</si>
  <si>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</si>
  <si>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</si>
  <si>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</si>
  <si>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</si>
  <si>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</si>
  <si>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</si>
  <si>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</si>
  <si>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</si>
  <si>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</si>
  <si>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</si>
  <si>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</si>
  <si>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</si>
  <si>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</si>
  <si>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</si>
  <si>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</si>
  <si>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</si>
  <si>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</si>
  <si>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</si>
  <si>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</si>
  <si>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</si>
  <si>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</si>
  <si>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</si>
  <si>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</si>
  <si>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</si>
  <si>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</si>
  <si>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</si>
  <si>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</si>
  <si>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</si>
  <si>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</si>
  <si>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</si>
  <si>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</si>
  <si>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</si>
  <si>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</si>
  <si>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</si>
  <si>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</si>
  <si>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</si>
  <si>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</si>
  <si>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</si>
  <si>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</si>
  <si>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</si>
  <si>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</si>
  <si>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</si>
  <si>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</si>
  <si>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</si>
  <si>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</si>
  <si>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</si>
  <si>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</si>
  <si>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</si>
  <si>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</si>
  <si>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</si>
  <si>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</si>
  <si>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</si>
  <si>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</si>
  <si>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</si>
  <si>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</si>
  <si>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</si>
  <si>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</si>
  <si>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</si>
  <si>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</si>
  <si>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</si>
  <si>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</si>
  <si>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</si>
  <si>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</si>
  <si>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</si>
  <si>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</si>
  <si>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</si>
  <si>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</si>
  <si>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</si>
  <si>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</si>
  <si>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</si>
  <si>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</si>
  <si>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</si>
  <si>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</si>
  <si>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</si>
  <si>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</si>
  <si>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</si>
  <si>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</si>
  <si>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</si>
  <si>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</si>
  <si>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</si>
  <si>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</si>
  <si>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</si>
  <si>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</si>
  <si>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</si>
  <si>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</si>
  <si>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</si>
  <si>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</si>
  <si>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</si>
  <si>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</si>
  <si>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</si>
  <si>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</si>
  <si>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</si>
  <si>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</si>
  <si>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</si>
  <si>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</si>
  <si>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</si>
  <si>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</si>
  <si>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</si>
  <si>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</si>
  <si>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</si>
  <si>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</si>
  <si>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</si>
  <si>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</si>
  <si>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</si>
  <si>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</si>
  <si>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</si>
  <si>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</si>
  <si>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</si>
  <si>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</si>
  <si>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</si>
  <si>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</si>
  <si>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</si>
  <si>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</si>
  <si>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</si>
  <si>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</si>
  <si>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</si>
  <si>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</si>
  <si>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</si>
  <si>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</si>
  <si>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</si>
  <si>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</si>
  <si>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</si>
  <si>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</si>
  <si>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</si>
  <si>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</si>
  <si>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</si>
  <si>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</si>
  <si>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</si>
  <si>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</si>
  <si>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</si>
  <si>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</si>
  <si>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</si>
  <si>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</si>
  <si>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</si>
  <si>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</si>
  <si>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</si>
  <si>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</si>
  <si>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</si>
  <si>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</si>
  <si>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</si>
  <si>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</si>
  <si>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</si>
  <si>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</si>
  <si>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</si>
  <si>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</si>
  <si>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</si>
  <si>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</si>
  <si>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</si>
  <si>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</si>
  <si>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</si>
  <si>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</si>
  <si>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</si>
  <si>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</si>
  <si>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</si>
  <si>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</si>
  <si>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</si>
  <si>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</si>
  <si>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</si>
  <si>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</si>
  <si>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</si>
  <si>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</si>
  <si>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</si>
  <si>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</si>
  <si>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</si>
  <si>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</si>
  <si>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</si>
  <si>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</si>
  <si>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</si>
  <si>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</si>
  <si>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</si>
  <si>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</si>
  <si>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</si>
  <si>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</si>
  <si>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</si>
  <si>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</si>
  <si>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</si>
  <si>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</si>
  <si>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</si>
  <si>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</si>
  <si>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</si>
  <si>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</si>
  <si>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</si>
  <si>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</si>
  <si>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</si>
  <si>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</si>
  <si>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</si>
  <si>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</si>
  <si>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</si>
  <si>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</si>
  <si>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</si>
  <si>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</si>
  <si>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</si>
  <si>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</si>
  <si>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</si>
  <si>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</si>
  <si>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</si>
  <si>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</si>
  <si>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</si>
  <si>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</si>
  <si>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</si>
  <si>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</si>
  <si>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</si>
  <si>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</si>
  <si>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</si>
  <si>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</si>
  <si>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</si>
  <si>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</si>
  <si>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</si>
  <si>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</si>
  <si>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</si>
  <si>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</si>
  <si>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</si>
  <si>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</si>
  <si>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</si>
  <si>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</si>
  <si>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</si>
  <si>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</si>
  <si>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</si>
  <si>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</si>
  <si>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</si>
  <si>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</si>
  <si>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</si>
  <si>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</si>
  <si>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</si>
  <si>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</si>
  <si>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</si>
  <si>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</si>
  <si>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</si>
  <si>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</si>
  <si>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</si>
  <si>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</si>
  <si>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</si>
  <si>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</si>
  <si>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</si>
  <si>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</si>
  <si>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</si>
  <si>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</si>
  <si>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</si>
  <si>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</si>
  <si>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</si>
  <si>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</si>
  <si>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</si>
  <si>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</si>
  <si>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</si>
  <si>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</si>
  <si>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</si>
  <si>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</si>
  <si>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</si>
  <si>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</si>
  <si>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</si>
  <si>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</si>
  <si>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</si>
  <si>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</si>
  <si>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</si>
  <si>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</si>
  <si>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</si>
  <si>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</si>
  <si>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</si>
  <si>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</si>
  <si>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</si>
  <si>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</si>
  <si>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</si>
  <si>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</si>
  <si>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</si>
  <si>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</si>
  <si>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</si>
  <si>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</si>
  <si>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</si>
  <si>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</si>
  <si>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</si>
  <si>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</si>
  <si>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</si>
  <si>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</si>
  <si>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</si>
  <si>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</si>
  <si>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</si>
  <si>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</si>
  <si>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</si>
  <si>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</si>
  <si>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</si>
  <si>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</si>
  <si>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</si>
  <si>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</si>
  <si>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</si>
  <si>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</si>
  <si>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</si>
  <si>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</si>
  <si>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</si>
  <si>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</si>
  <si>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</si>
  <si>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</si>
  <si>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</si>
  <si>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</si>
  <si>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</si>
  <si>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</si>
  <si>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</si>
  <si>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</si>
  <si>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</si>
  <si>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</si>
  <si>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</si>
  <si>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</si>
  <si>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</si>
  <si>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</si>
  <si>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</si>
  <si>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</si>
  <si>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</si>
  <si>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</si>
  <si>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</si>
  <si>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</si>
  <si>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</si>
  <si>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</si>
  <si>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</si>
  <si>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</si>
  <si>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</si>
  <si>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</si>
  <si>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</si>
  <si>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</si>
  <si>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</si>
  <si>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</si>
  <si>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</si>
  <si>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</si>
  <si>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</si>
  <si>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</si>
  <si>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</si>
  <si>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</si>
  <si>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</si>
  <si>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</si>
  <si>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</si>
  <si>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</si>
  <si>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</si>
  <si>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</si>
  <si>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</si>
  <si>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</si>
  <si>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</si>
  <si>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</si>
  <si>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</si>
  <si>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</si>
  <si>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</si>
  <si>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</si>
  <si>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</si>
  <si>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</si>
  <si>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</si>
  <si>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</si>
  <si>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</si>
  <si>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</si>
  <si>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</si>
  <si>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</si>
  <si>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</si>
  <si>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</si>
  <si>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</si>
  <si>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</si>
  <si>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</si>
  <si>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</si>
  <si>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</si>
  <si>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</si>
  <si>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</si>
  <si>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</si>
  <si>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</si>
  <si>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</si>
  <si>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</si>
  <si>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</si>
  <si>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</si>
  <si>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</si>
  <si>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</si>
  <si>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</si>
  <si>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</si>
  <si>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</si>
  <si>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</si>
  <si>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</si>
  <si>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</si>
  <si>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</si>
  <si>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</si>
  <si>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</si>
  <si>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</si>
  <si>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</si>
  <si>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</si>
  <si>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</si>
  <si>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</si>
  <si>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</si>
  <si>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</si>
  <si>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</si>
  <si>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</si>
  <si>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</si>
  <si>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</si>
  <si>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</si>
  <si>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</si>
  <si>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</si>
  <si>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</si>
  <si>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</si>
  <si>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</si>
  <si>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</si>
  <si>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</si>
  <si>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</si>
  <si>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</si>
  <si>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</si>
  <si>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</si>
  <si>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</si>
  <si>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</si>
  <si>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</si>
  <si>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</si>
  <si>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</si>
  <si>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</si>
  <si>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</si>
  <si>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</si>
  <si>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</si>
  <si>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</si>
  <si>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</si>
  <si>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</si>
  <si>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</si>
  <si>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</si>
  <si>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</si>
  <si>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</si>
  <si>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</si>
  <si>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</si>
  <si>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</si>
  <si>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</si>
  <si>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</si>
  <si>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</si>
  <si>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</si>
  <si>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</si>
  <si>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</si>
  <si>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</si>
  <si>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</si>
  <si>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</si>
  <si>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</si>
  <si>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</si>
  <si>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</si>
  <si>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</si>
  <si>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</si>
  <si>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</si>
  <si>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</si>
  <si>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</si>
  <si>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</si>
  <si>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</si>
  <si>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</si>
  <si>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</si>
  <si>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</si>
  <si>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</si>
  <si>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</si>
  <si>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</si>
  <si>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</si>
  <si>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</si>
  <si>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</si>
  <si>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</si>
  <si>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</si>
  <si>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</si>
  <si>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</si>
  <si>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</si>
  <si>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</si>
  <si>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</si>
  <si>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</si>
  <si>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</si>
  <si>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</si>
  <si>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</si>
  <si>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</si>
  <si>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</si>
  <si>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</si>
  <si>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</si>
  <si>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</si>
  <si>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</si>
  <si>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</si>
  <si>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</si>
  <si>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</si>
  <si>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</si>
  <si>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</si>
  <si>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</si>
  <si>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</si>
  <si>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</si>
  <si>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</si>
  <si>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</si>
  <si>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</si>
  <si>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</si>
  <si>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</si>
  <si>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</si>
  <si>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</si>
  <si>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</si>
  <si>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</si>
  <si>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</si>
  <si>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</si>
  <si>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</si>
  <si>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</si>
  <si>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</si>
  <si>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</si>
  <si>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</si>
  <si>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</si>
  <si>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</si>
  <si>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</si>
  <si>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</si>
  <si>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</si>
  <si>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</si>
  <si>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</si>
  <si>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</si>
  <si>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</si>
  <si>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</si>
  <si>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</si>
  <si>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</si>
  <si>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</si>
  <si>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</si>
  <si>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</si>
  <si>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</si>
  <si>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</si>
  <si>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</si>
  <si>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</si>
  <si>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</si>
  <si>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</si>
  <si>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</si>
  <si>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</si>
  <si>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</si>
  <si>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</si>
  <si>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</si>
  <si>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</si>
  <si>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</si>
  <si>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</si>
  <si>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</si>
  <si>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</si>
  <si>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</si>
  <si>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</si>
  <si>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</si>
  <si>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</si>
  <si>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</si>
  <si>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</si>
  <si>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</si>
  <si>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</si>
  <si>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</si>
  <si>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</si>
  <si>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</si>
  <si>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</si>
  <si>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</si>
  <si>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</si>
  <si>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</si>
  <si>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</si>
  <si>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</si>
  <si>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</si>
  <si>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</si>
  <si>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</si>
  <si>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</si>
  <si>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</si>
  <si>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</si>
  <si>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</si>
  <si>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</si>
  <si>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</si>
  <si>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</si>
  <si>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</si>
  <si>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</si>
  <si>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</si>
  <si>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</si>
  <si>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</si>
  <si>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</si>
  <si>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</si>
  <si>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</si>
  <si>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</si>
  <si>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</si>
  <si>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</si>
  <si>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</si>
  <si>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</si>
  <si>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</si>
  <si>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</si>
  <si>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</si>
  <si>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</si>
  <si>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</si>
  <si>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</si>
  <si>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</si>
  <si>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</si>
  <si>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</si>
  <si>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</si>
  <si>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</si>
  <si>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</si>
  <si>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</si>
  <si>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</si>
  <si>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</si>
  <si>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</si>
  <si>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</si>
  <si>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</si>
  <si>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</si>
  <si>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</si>
  <si>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</si>
  <si>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</si>
  <si>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</si>
  <si>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</si>
  <si>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</si>
  <si>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</si>
  <si>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</si>
  <si>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</si>
  <si>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</si>
  <si>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</si>
  <si>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</si>
  <si>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</si>
  <si>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</si>
  <si>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</si>
  <si>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</si>
  <si>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</si>
  <si>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</si>
  <si>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</si>
  <si>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</si>
  <si>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</si>
  <si>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</si>
  <si>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</si>
  <si>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</si>
  <si>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</si>
  <si>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</si>
  <si>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</si>
  <si>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</si>
  <si>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</si>
  <si>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</si>
  <si>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</si>
  <si>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</si>
  <si>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</si>
  <si>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</si>
  <si>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</si>
  <si>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</si>
  <si>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</si>
  <si>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</si>
  <si>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</si>
  <si>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</si>
  <si>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</si>
  <si>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</si>
  <si>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</si>
  <si>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</si>
  <si>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</si>
  <si>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</si>
  <si>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</si>
  <si>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</si>
  <si>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</si>
  <si>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</si>
  <si>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</si>
  <si>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</si>
  <si>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</si>
  <si>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</si>
  <si>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</si>
  <si>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</si>
  <si>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</si>
  <si>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</si>
  <si>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</si>
  <si>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</si>
  <si>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</si>
  <si>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</si>
  <si>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</si>
  <si>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</si>
  <si>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</si>
  <si>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</si>
  <si>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</si>
  <si>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</si>
  <si>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</si>
  <si>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</si>
  <si>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</si>
  <si>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</si>
  <si>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</si>
  <si>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</si>
  <si>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</si>
  <si>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</si>
  <si>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</si>
  <si>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</si>
  <si>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</si>
  <si>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</si>
  <si>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</si>
  <si>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</si>
  <si>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</si>
  <si>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</si>
  <si>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</si>
  <si>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</si>
  <si>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</si>
  <si>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</si>
  <si>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</si>
  <si>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</si>
  <si>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</si>
  <si>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</si>
  <si>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</si>
  <si>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</si>
  <si>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</si>
  <si>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</si>
  <si>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</si>
  <si>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</si>
  <si>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</si>
  <si>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</si>
  <si>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</si>
  <si>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</si>
  <si>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</si>
  <si>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</si>
  <si>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</si>
  <si>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</si>
  <si>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</si>
  <si>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</si>
  <si>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</si>
  <si>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</si>
  <si>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</si>
  <si>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</si>
  <si>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</si>
  <si>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</si>
  <si>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</si>
  <si>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</si>
  <si>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</si>
  <si>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</si>
  <si>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</si>
  <si>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</si>
  <si>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</si>
  <si>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</si>
  <si>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</si>
  <si>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</si>
  <si>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</si>
  <si>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</si>
  <si>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</si>
  <si>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</si>
  <si>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</si>
  <si>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</si>
  <si>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</si>
  <si>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</si>
  <si>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</si>
  <si>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</si>
  <si>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</si>
  <si>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</si>
  <si>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</si>
  <si>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</si>
  <si>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</si>
  <si>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</si>
  <si>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</si>
  <si>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</si>
  <si>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</si>
  <si>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</si>
  <si>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</si>
  <si>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</si>
  <si>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</si>
  <si>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</si>
  <si>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</si>
  <si>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</si>
  <si>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</si>
  <si>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</si>
  <si>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</si>
  <si>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</si>
  <si>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</si>
  <si>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</si>
  <si>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</si>
  <si>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</si>
  <si>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</si>
  <si>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</si>
  <si>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</si>
  <si>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</si>
  <si>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</si>
  <si>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</si>
  <si>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</si>
  <si>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</si>
  <si>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</si>
  <si>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</si>
  <si>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</si>
  <si>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</si>
  <si>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</si>
  <si>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</si>
  <si>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</si>
  <si>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</si>
  <si>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</si>
  <si>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</si>
  <si>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</si>
  <si>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</si>
  <si>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</si>
  <si>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</si>
  <si>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</si>
  <si>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</si>
  <si>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</si>
  <si>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</si>
  <si>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</si>
  <si>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</si>
  <si>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</si>
  <si>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</si>
  <si>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</si>
  <si>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</si>
  <si>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</si>
  <si>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</si>
  <si>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</si>
  <si>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</si>
  <si>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</si>
  <si>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</si>
  <si>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</si>
  <si>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</si>
  <si>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</si>
  <si>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</si>
  <si>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</si>
  <si>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</si>
  <si>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</si>
  <si>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</si>
  <si>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</si>
  <si>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</si>
  <si>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</si>
  <si>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</si>
  <si>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</si>
  <si>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</si>
  <si>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</si>
  <si>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</si>
  <si>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</si>
  <si>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</si>
  <si>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</si>
  <si>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</si>
  <si>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</si>
  <si>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</si>
  <si>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</si>
  <si>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</si>
  <si>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</si>
  <si>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</si>
  <si>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</si>
  <si>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</si>
  <si>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</si>
  <si>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</si>
  <si>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</si>
  <si>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</si>
  <si>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</si>
  <si>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</si>
  <si>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</si>
  <si>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</si>
  <si>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</si>
  <si>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</si>
  <si>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</si>
  <si>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</si>
  <si>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</si>
  <si>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</si>
  <si>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</si>
  <si>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</si>
  <si>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</si>
  <si>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</si>
  <si>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</si>
  <si>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</si>
  <si>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</si>
  <si>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</si>
  <si>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</si>
  <si>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</si>
  <si>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</si>
  <si>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</si>
  <si>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</si>
  <si>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</si>
  <si>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</si>
  <si>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</si>
  <si>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</si>
  <si>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</si>
  <si>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</si>
  <si>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</si>
  <si>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</si>
  <si>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</si>
  <si>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</si>
  <si>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</si>
  <si>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</si>
  <si>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</si>
  <si>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</si>
  <si>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</si>
  <si>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</si>
  <si>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</si>
  <si>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</si>
  <si>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</si>
  <si>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</si>
  <si>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</si>
  <si>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</si>
  <si>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</si>
  <si>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</si>
  <si>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</si>
  <si>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</si>
  <si>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</si>
  <si>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</si>
  <si>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</si>
  <si>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</si>
  <si>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</si>
  <si>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</si>
  <si>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</si>
  <si>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</si>
  <si>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</si>
  <si>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</si>
  <si>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</si>
  <si>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</si>
  <si>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</si>
  <si>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</si>
  <si>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</si>
  <si>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</si>
  <si>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</si>
  <si>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</si>
  <si>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</si>
  <si>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</si>
  <si>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</si>
  <si>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</si>
  <si>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</si>
  <si>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</si>
  <si>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</si>
  <si>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</si>
  <si>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</si>
  <si>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</si>
  <si>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</si>
  <si>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</si>
  <si>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</si>
  <si>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</si>
  <si>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</si>
  <si>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</si>
  <si>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</si>
  <si>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</si>
  <si>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</si>
  <si>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</si>
  <si>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</si>
  <si>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</si>
  <si>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</si>
  <si>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</si>
  <si>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</si>
  <si>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</si>
  <si>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</si>
  <si>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</si>
  <si>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</si>
  <si>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</si>
  <si>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</si>
  <si>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</si>
  <si>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</si>
  <si>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</si>
  <si>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</si>
  <si>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</si>
  <si>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</si>
  <si>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</si>
  <si>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</si>
  <si>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</si>
  <si>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</si>
  <si>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</si>
  <si>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</si>
  <si>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</si>
  <si>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</si>
  <si>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</si>
  <si>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</si>
  <si>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</si>
  <si>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</si>
  <si>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</si>
  <si>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</si>
  <si>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</si>
  <si>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</si>
  <si>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</si>
  <si>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</si>
  <si>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</si>
  <si>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</si>
  <si>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</si>
  <si>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</si>
  <si>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</si>
  <si>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</si>
  <si>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</si>
  <si>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</si>
  <si>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</si>
  <si>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</si>
  <si>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</si>
  <si>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</si>
  <si>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</si>
  <si>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</si>
  <si>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</si>
  <si>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</si>
  <si>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</si>
  <si>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</si>
  <si>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</si>
  <si>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</si>
  <si>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</si>
  <si>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</si>
  <si>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</si>
  <si>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</si>
  <si>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</si>
  <si>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</si>
  <si>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</si>
  <si>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</si>
  <si>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</si>
  <si>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</si>
  <si>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</si>
  <si>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</si>
  <si>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</si>
  <si>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</si>
  <si>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</si>
  <si>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</si>
  <si>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</si>
  <si>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</si>
  <si>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</si>
  <si>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</si>
  <si>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</si>
  <si>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</si>
  <si>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</si>
  <si>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</si>
  <si>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</si>
  <si>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</si>
  <si>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</si>
  <si>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</si>
  <si>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</si>
  <si>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</si>
  <si>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</si>
  <si>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</si>
  <si>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</si>
  <si>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</si>
  <si>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</si>
  <si>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</si>
  <si>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</si>
  <si>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</si>
  <si>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</si>
  <si>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</si>
  <si>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</si>
  <si>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</si>
  <si>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</si>
  <si>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</si>
  <si>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</si>
  <si>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</si>
  <si>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</si>
  <si>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</si>
  <si>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</si>
  <si>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</si>
  <si>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</si>
  <si>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</si>
  <si>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</si>
  <si>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</si>
  <si>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</si>
  <si>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</si>
  <si>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</si>
  <si>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</si>
  <si>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</si>
  <si>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</si>
  <si>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</si>
  <si>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</si>
  <si>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</si>
  <si>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</si>
  <si>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</si>
  <si>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</si>
  <si>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</si>
  <si>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</si>
  <si>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</si>
  <si>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</si>
  <si>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</si>
  <si>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</si>
  <si>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</si>
  <si>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</si>
  <si>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</si>
  <si>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</si>
  <si>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</si>
  <si>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</si>
  <si>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</si>
  <si>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</si>
  <si>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</si>
  <si>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</si>
  <si>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</si>
  <si>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</si>
  <si>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</si>
  <si>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</si>
  <si>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</si>
  <si>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</si>
  <si>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</si>
  <si>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</si>
  <si>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</si>
  <si>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</si>
  <si>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</si>
  <si>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</si>
  <si>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</si>
  <si>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</si>
  <si>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</si>
  <si>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</si>
  <si>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</si>
  <si>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</si>
  <si>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</si>
  <si>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</si>
  <si>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</si>
  <si>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</si>
  <si>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</si>
  <si>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</si>
  <si>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</si>
  <si>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</si>
  <si>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</si>
  <si>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</si>
  <si>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</si>
  <si>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</si>
  <si>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</si>
  <si>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</si>
  <si>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</si>
  <si>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</si>
  <si>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</si>
  <si>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</si>
  <si>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</si>
  <si>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</si>
  <si>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</si>
  <si>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</si>
  <si>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</si>
  <si>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</si>
  <si>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</si>
  <si>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</si>
  <si>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</si>
  <si>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</si>
  <si>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</si>
  <si>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</si>
  <si>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</si>
  <si>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</si>
  <si>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</si>
  <si>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</si>
  <si>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</si>
  <si>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</si>
  <si>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</si>
  <si>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</si>
  <si>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</si>
  <si>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</si>
  <si>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</si>
  <si>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</si>
  <si>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</si>
  <si>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</si>
  <si>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</si>
  <si>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</si>
  <si>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</si>
  <si>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</si>
  <si>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</si>
  <si>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</si>
  <si>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</si>
  <si>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</si>
  <si>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</si>
  <si>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</si>
  <si>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</si>
  <si>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</si>
  <si>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</si>
  <si>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</si>
  <si>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</si>
  <si>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</si>
  <si>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</si>
  <si>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</si>
  <si>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</si>
  <si>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</si>
  <si>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</si>
  <si>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</si>
  <si>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</si>
  <si>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</si>
  <si>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</si>
  <si>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</si>
  <si>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</si>
  <si>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</si>
  <si>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</si>
  <si>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</si>
  <si>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</si>
  <si>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</si>
  <si>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</si>
  <si>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</si>
  <si>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</si>
  <si>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</si>
  <si>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</si>
  <si>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</si>
  <si>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</si>
  <si>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</si>
  <si>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</si>
  <si>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</si>
  <si>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</si>
  <si>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</si>
  <si>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</si>
  <si>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</si>
  <si>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</si>
  <si>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</si>
  <si>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</si>
  <si>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</si>
  <si>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</si>
  <si>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</si>
  <si>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</si>
  <si>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</si>
  <si>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</si>
  <si>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</si>
  <si>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</si>
  <si>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</si>
  <si>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</si>
  <si>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</si>
  <si>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</si>
  <si>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</si>
  <si>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</si>
  <si>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</si>
  <si>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</si>
  <si>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</si>
  <si>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</si>
  <si>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</si>
  <si>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</si>
  <si>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</si>
  <si>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</si>
  <si>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</si>
  <si>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</si>
  <si>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</si>
  <si>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</si>
  <si>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</si>
  <si>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</si>
  <si>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</si>
  <si>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</si>
  <si>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</si>
  <si>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</si>
  <si>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</si>
  <si>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</si>
  <si>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</si>
  <si>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</si>
  <si>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</si>
  <si>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</si>
  <si>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</si>
  <si>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</si>
  <si>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</si>
  <si>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</si>
  <si>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</si>
  <si>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</si>
  <si>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</si>
  <si>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</si>
  <si>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</si>
  <si>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</si>
  <si>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</si>
  <si>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</si>
  <si>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</si>
  <si>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</si>
  <si>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</si>
  <si>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</si>
  <si>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</si>
  <si>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</si>
  <si>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</si>
  <si>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</si>
  <si>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</si>
  <si>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</si>
  <si>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</si>
  <si>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</si>
  <si>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</si>
  <si>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</si>
  <si>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</si>
  <si>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</si>
  <si>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</si>
  <si>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</si>
  <si>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</si>
  <si>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</si>
  <si>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</si>
  <si>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</si>
  <si>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</si>
  <si>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</si>
  <si>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</si>
  <si>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</si>
  <si>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</si>
  <si>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</si>
  <si>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</si>
  <si>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</si>
  <si>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</si>
  <si>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</si>
  <si>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</si>
  <si>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</si>
  <si>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</si>
  <si>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</si>
  <si>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</si>
  <si>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</si>
  <si>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</si>
  <si>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</si>
  <si>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</si>
  <si>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</si>
  <si>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</si>
  <si>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</si>
  <si>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</si>
  <si>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</si>
  <si>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</si>
  <si>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</si>
  <si>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</si>
  <si>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</si>
  <si>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</si>
  <si>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</si>
  <si>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</si>
  <si>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</si>
  <si>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</si>
  <si>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</si>
  <si>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</si>
  <si>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</si>
  <si>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</si>
  <si>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</si>
  <si>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</si>
  <si>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</si>
  <si>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</si>
  <si>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</si>
  <si>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</si>
  <si>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</si>
  <si>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</si>
  <si>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</si>
  <si>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</si>
  <si>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</si>
  <si>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</si>
  <si>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</si>
  <si>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</si>
  <si>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</si>
  <si>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</si>
  <si>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</si>
  <si>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</si>
  <si>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</si>
  <si>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</si>
  <si>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</si>
  <si>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</si>
  <si>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</si>
  <si>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</si>
  <si>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</si>
  <si>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</si>
  <si>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</si>
  <si>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</si>
  <si>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</si>
  <si>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</si>
  <si>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</si>
  <si>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</si>
  <si>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</si>
  <si>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</si>
  <si>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</si>
  <si>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</si>
  <si>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</si>
  <si>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</si>
  <si>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</si>
  <si>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</si>
  <si>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</si>
  <si>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</si>
  <si>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</si>
  <si>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</si>
  <si>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</si>
  <si>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</si>
  <si>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</si>
  <si>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</si>
  <si>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</si>
  <si>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</si>
  <si>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</si>
  <si>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</si>
  <si>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</si>
  <si>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</si>
  <si>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</si>
  <si>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</si>
  <si>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</si>
  <si>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</si>
  <si>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</si>
  <si>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</si>
  <si>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</si>
  <si>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</si>
  <si>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</si>
  <si>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</si>
  <si>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</si>
  <si>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</si>
  <si>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</si>
  <si>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</si>
  <si>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</si>
  <si>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</si>
  <si>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</si>
  <si>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</si>
  <si>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</si>
  <si>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</si>
  <si>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</si>
  <si>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</si>
  <si>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</si>
  <si>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</si>
  <si>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</si>
  <si>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</si>
  <si>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</si>
  <si>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</si>
  <si>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</si>
  <si>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</si>
  <si>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</si>
  <si>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</si>
  <si>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</si>
  <si>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</si>
  <si>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</si>
  <si>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</si>
  <si>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</si>
  <si>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</si>
  <si>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</si>
  <si>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</si>
  <si>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</si>
  <si>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</si>
  <si>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</si>
  <si>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</si>
  <si>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</si>
  <si>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</si>
  <si>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</si>
  <si>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</si>
  <si>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</si>
  <si>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</si>
  <si>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</si>
  <si>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</si>
  <si>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</si>
  <si>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</si>
  <si>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</si>
  <si>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</si>
  <si>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</si>
  <si>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</si>
  <si>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</si>
  <si>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</si>
  <si>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</si>
  <si>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</si>
  <si>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</si>
  <si>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</si>
  <si>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</si>
  <si>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</si>
  <si>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</si>
  <si>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</si>
  <si>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</si>
  <si>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</si>
  <si>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</si>
  <si>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</si>
  <si>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</si>
  <si>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</si>
  <si>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</si>
  <si>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</si>
  <si>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</si>
  <si>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</si>
  <si>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</si>
  <si>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</si>
  <si>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</si>
  <si>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</si>
  <si>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</si>
  <si>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</si>
  <si>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</si>
  <si>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</si>
  <si>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</si>
  <si>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</si>
  <si>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</si>
  <si>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</si>
  <si>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</si>
  <si>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</si>
  <si>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</si>
  <si>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</si>
  <si>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</si>
  <si>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</si>
  <si>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</si>
  <si>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</si>
  <si>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</si>
  <si>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</si>
  <si>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</si>
  <si>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</si>
  <si>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</si>
  <si>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</si>
  <si>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</si>
  <si>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</si>
  <si>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</si>
  <si>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</si>
  <si>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</si>
  <si>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</si>
  <si>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</si>
  <si>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</si>
  <si>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</si>
  <si>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</si>
  <si>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</si>
  <si>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</si>
  <si>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</si>
  <si>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</si>
  <si>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</si>
  <si>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</si>
  <si>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</si>
  <si>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</si>
  <si>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</si>
  <si>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</si>
  <si>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</si>
  <si>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</si>
  <si>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</si>
  <si>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</si>
  <si>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</si>
  <si>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</si>
  <si>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</si>
  <si>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</si>
  <si>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</si>
  <si>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</si>
  <si>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</si>
  <si>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</si>
  <si>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</si>
  <si>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</si>
  <si>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</si>
  <si>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</si>
  <si>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</si>
  <si>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</si>
  <si>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</si>
  <si>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</si>
  <si>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</si>
  <si>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</si>
  <si>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</si>
  <si>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</si>
  <si>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</si>
  <si>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</si>
  <si>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</si>
  <si>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</si>
  <si>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</si>
  <si>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</si>
  <si>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</si>
  <si>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</si>
  <si>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</si>
  <si>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</si>
  <si>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</si>
  <si>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</si>
  <si>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</si>
  <si>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</si>
  <si>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</si>
  <si>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</si>
  <si>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</si>
  <si>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</si>
  <si>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</si>
  <si>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</si>
  <si>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</si>
  <si>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</si>
  <si>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</si>
  <si>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</si>
  <si>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</si>
  <si>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</si>
  <si>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</si>
  <si>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</si>
  <si>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</si>
  <si>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</si>
  <si>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</si>
  <si>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</si>
  <si>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</si>
  <si>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</si>
  <si>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</si>
  <si>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</si>
  <si>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</si>
  <si>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</si>
  <si>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</si>
  <si>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</si>
  <si>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</si>
  <si>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</si>
  <si>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</si>
  <si>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</si>
  <si>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</si>
  <si>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</si>
  <si>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</si>
  <si>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</si>
  <si>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</si>
  <si>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</si>
  <si>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</si>
  <si>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</si>
  <si>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</si>
  <si>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</si>
  <si>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</si>
  <si>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</si>
  <si>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</si>
  <si>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</si>
  <si>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</si>
  <si>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</si>
  <si>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</si>
  <si>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</si>
  <si>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</si>
  <si>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</si>
  <si>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</si>
  <si>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</si>
  <si>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</si>
  <si>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</si>
  <si>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</si>
  <si>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</si>
  <si>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</si>
  <si>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</si>
  <si>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</si>
  <si>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</si>
  <si>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</si>
  <si>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</si>
  <si>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</si>
  <si>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</si>
  <si>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</si>
  <si>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</si>
  <si>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</si>
  <si>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</si>
  <si>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</si>
  <si>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</si>
  <si>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</si>
  <si>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</si>
  <si>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</si>
  <si>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</si>
  <si>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</si>
  <si>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</si>
  <si>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</si>
  <si>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</si>
  <si>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</si>
  <si>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</si>
  <si>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</si>
  <si>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</si>
  <si>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</si>
  <si>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</si>
  <si>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</si>
  <si>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</si>
  <si>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</si>
  <si>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</si>
  <si>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</si>
  <si>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</si>
  <si>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</si>
  <si>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</si>
  <si>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</si>
  <si>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</si>
  <si>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</si>
  <si>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</si>
  <si>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</si>
  <si>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</si>
  <si>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</si>
  <si>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</si>
  <si>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</si>
  <si>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</si>
  <si>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</si>
  <si>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</si>
  <si>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</si>
  <si>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</si>
  <si>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</si>
  <si>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</si>
  <si>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</si>
  <si>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</si>
  <si>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</si>
  <si>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</si>
  <si>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</si>
  <si>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</si>
  <si>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</si>
  <si>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</si>
  <si>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</si>
  <si>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</si>
  <si>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</si>
  <si>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</si>
  <si>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</si>
  <si>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</si>
  <si>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</si>
  <si>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</si>
  <si>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</si>
  <si>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</si>
  <si>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</si>
  <si>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</si>
  <si>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</si>
  <si>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</si>
  <si>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</si>
  <si>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</si>
  <si>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</si>
  <si>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</si>
  <si>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</si>
  <si>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</si>
  <si>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</si>
  <si>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</si>
  <si>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</si>
  <si>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</si>
  <si>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</si>
  <si>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</si>
  <si>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</si>
  <si>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</si>
  <si>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</si>
  <si>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</si>
  <si>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</si>
  <si>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</si>
  <si>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</si>
  <si>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</si>
  <si>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</si>
  <si>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</si>
  <si>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</si>
  <si>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</si>
  <si>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</si>
  <si>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</si>
  <si>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</si>
  <si>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</si>
  <si>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</si>
  <si>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</si>
  <si>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</si>
  <si>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</si>
  <si>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</si>
  <si>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</si>
  <si>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</si>
  <si>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</si>
  <si>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</si>
  <si>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</si>
  <si>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</si>
  <si>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</si>
  <si>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</si>
  <si>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</si>
  <si>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</si>
  <si>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</si>
  <si>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</si>
  <si>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</si>
  <si>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</si>
  <si>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</si>
  <si>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</si>
  <si>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</si>
  <si>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</si>
  <si>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</si>
  <si>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</si>
  <si>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</si>
  <si>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>Average of backers_count</t>
  </si>
  <si>
    <t>Min of backers_count</t>
  </si>
  <si>
    <t>Max of backers_count</t>
  </si>
  <si>
    <t>Var of backers_count</t>
  </si>
  <si>
    <t>StdDev of backers_count</t>
  </si>
  <si>
    <t xml:space="preserve">Median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</si>
</sst>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&quot;$&quot;#,##0.00"/>
    <numFmt numFmtId="169" formatCode="0.0%"/>
    <numFmt numFmtId="171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 applyAlignment="1">
      <alignment vertical="center"/>
    </xf>
    <xf numFmtId="169" fontId="0" fillId="0" borderId="0" xfId="1" applyNumberFormat="1" applyFont="1"/>
    <xf numFmtId="171" fontId="0" fillId="0" borderId="0" xfId="2" applyNumberFormat="1" applyFont="1"/>
    <xf numFmtId="171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6">
    <dxf>
      <numFmt numFmtId="171" formatCode="_-* #,##0_-;\-* #,##0_-;_-* &quot;-&quot;??_-;_-@_-"/>
    </dxf>
    <dxf>
      <numFmt numFmtId="171" formatCode="_-* #,##0_-;\-* #,##0_-;_-* &quot;-&quot;??_-;_-@_-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and Chart -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and Chart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and Chart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and Chart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F-4983-ABD2-09B51D277618}"/>
            </c:ext>
          </c:extLst>
        </c:ser>
        <c:ser>
          <c:idx val="1"/>
          <c:order val="1"/>
          <c:tx>
            <c:strRef>
              <c:f>'PivotTable and Chart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and Chart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and Chart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7F-4983-ABD2-09B51D277618}"/>
            </c:ext>
          </c:extLst>
        </c:ser>
        <c:ser>
          <c:idx val="2"/>
          <c:order val="2"/>
          <c:tx>
            <c:strRef>
              <c:f>'PivotTable and Chart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and Chart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and Chart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7F-4983-ABD2-09B51D277618}"/>
            </c:ext>
          </c:extLst>
        </c:ser>
        <c:ser>
          <c:idx val="3"/>
          <c:order val="3"/>
          <c:tx>
            <c:strRef>
              <c:f>'PivotTable and Chart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and Chart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and Chart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7F-4983-ABD2-09B51D27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2313855"/>
        <c:axId val="1533625487"/>
      </c:barChart>
      <c:catAx>
        <c:axId val="158231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625487"/>
        <c:crosses val="autoZero"/>
        <c:auto val="1"/>
        <c:lblAlgn val="ctr"/>
        <c:lblOffset val="100"/>
        <c:noMultiLvlLbl val="0"/>
      </c:catAx>
      <c:valAx>
        <c:axId val="153362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31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and Chart - subcateg!PivotTable3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and Chart - subcateg'!$B$4:$B$5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and Chart - subcateg'!$A$6:$A$47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and Chart - subcateg'!$B$6:$B$47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E-4633-9FA9-CBB8BB763E03}"/>
            </c:ext>
          </c:extLst>
        </c:ser>
        <c:ser>
          <c:idx val="1"/>
          <c:order val="1"/>
          <c:tx>
            <c:strRef>
              <c:f>'PivotTable and Chart - subcateg'!$C$4:$C$5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and Chart - subcateg'!$A$6:$A$47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and Chart - subcateg'!$C$6:$C$47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5E-4633-9FA9-CBB8BB763E03}"/>
            </c:ext>
          </c:extLst>
        </c:ser>
        <c:ser>
          <c:idx val="2"/>
          <c:order val="2"/>
          <c:tx>
            <c:strRef>
              <c:f>'PivotTable and Chart - subcateg'!$D$4:$D$5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and Chart - subcateg'!$A$6:$A$47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and Chart - subcateg'!$D$6:$D$47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5E-4633-9FA9-CBB8BB763E03}"/>
            </c:ext>
          </c:extLst>
        </c:ser>
        <c:ser>
          <c:idx val="3"/>
          <c:order val="3"/>
          <c:tx>
            <c:strRef>
              <c:f>'PivotTable and Chart - subcateg'!$E$4:$E$5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and Chart - subcateg'!$A$6:$A$47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and Chart - subcateg'!$E$6:$E$47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5E-4633-9FA9-CBB8BB763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1997039"/>
        <c:axId val="1662651855"/>
      </c:barChart>
      <c:catAx>
        <c:axId val="166199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51855"/>
        <c:crosses val="autoZero"/>
        <c:auto val="1"/>
        <c:lblAlgn val="ctr"/>
        <c:lblOffset val="100"/>
        <c:noMultiLvlLbl val="0"/>
      </c:catAx>
      <c:valAx>
        <c:axId val="166265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99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and Chart - Date!PivotTable1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and Chart -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and Chart -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'PivotTable and Chart -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1-404B-92D6-611D11AF52BB}"/>
            </c:ext>
          </c:extLst>
        </c:ser>
        <c:ser>
          <c:idx val="1"/>
          <c:order val="1"/>
          <c:tx>
            <c:strRef>
              <c:f>'PivotTable and Chart -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and Chart -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'PivotTable and Chart -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1-404B-92D6-611D11AF52BB}"/>
            </c:ext>
          </c:extLst>
        </c:ser>
        <c:ser>
          <c:idx val="2"/>
          <c:order val="2"/>
          <c:tx>
            <c:strRef>
              <c:f>'PivotTable and Chart -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and Chart -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'PivotTable and Chart -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1-404B-92D6-611D11AF52BB}"/>
            </c:ext>
          </c:extLst>
        </c:ser>
        <c:ser>
          <c:idx val="3"/>
          <c:order val="3"/>
          <c:tx>
            <c:strRef>
              <c:f>'PivotTable and Chart -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'PivotTable and Chart -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'PivotTable and Chart -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E1-404B-92D6-611D11AF5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268367"/>
        <c:axId val="980450863"/>
      </c:lineChart>
      <c:catAx>
        <c:axId val="97626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50863"/>
        <c:crosses val="autoZero"/>
        <c:auto val="1"/>
        <c:lblAlgn val="ctr"/>
        <c:lblOffset val="100"/>
        <c:noMultiLvlLbl val="0"/>
      </c:catAx>
      <c:valAx>
        <c:axId val="98045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6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Goal</a:t>
            </a:r>
            <a:r>
              <a:rPr lang="en-CA" baseline="0"/>
              <a:t> vs State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'Bonus - CountIFs'!$F$1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CountIFs'!$F$2:$F$13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8-4250-9CE2-7F97BBBE59C8}"/>
            </c:ext>
          </c:extLst>
        </c:ser>
        <c:ser>
          <c:idx val="1"/>
          <c:order val="1"/>
          <c:tx>
            <c:strRef>
              <c:f>'Bonus - CountIFs'!$G$1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CountIFs'!$G$2:$G$13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E8-4250-9CE2-7F97BBBE59C8}"/>
            </c:ext>
          </c:extLst>
        </c:ser>
        <c:ser>
          <c:idx val="2"/>
          <c:order val="2"/>
          <c:tx>
            <c:strRef>
              <c:f>'Bonus - CountIFs'!$H$1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CountIFs'!$H$2:$H$13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E8-4250-9CE2-7F97BBBE59C8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048079"/>
        <c:axId val="974252943"/>
      </c:lineChart>
      <c:catAx>
        <c:axId val="97604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252943"/>
        <c:crosses val="autoZero"/>
        <c:auto val="1"/>
        <c:lblAlgn val="ctr"/>
        <c:lblOffset val="100"/>
        <c:noMultiLvlLbl val="0"/>
      </c:catAx>
      <c:valAx>
        <c:axId val="9742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4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2</xdr:row>
      <xdr:rowOff>110490</xdr:rowOff>
    </xdr:from>
    <xdr:to>
      <xdr:col>14</xdr:col>
      <xdr:colOff>480060</xdr:colOff>
      <xdr:row>17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ED3E6-7BFA-4EDA-A817-1D030FC28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5</xdr:row>
      <xdr:rowOff>57150</xdr:rowOff>
    </xdr:from>
    <xdr:to>
      <xdr:col>15</xdr:col>
      <xdr:colOff>586740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332C5-98D6-4D91-9AF6-3DD2D152A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4</xdr:row>
      <xdr:rowOff>179070</xdr:rowOff>
    </xdr:from>
    <xdr:to>
      <xdr:col>14</xdr:col>
      <xdr:colOff>464820</xdr:colOff>
      <xdr:row>19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BDCE2E-8F5E-4E92-BD20-D9338F66C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14</xdr:row>
      <xdr:rowOff>163830</xdr:rowOff>
    </xdr:from>
    <xdr:to>
      <xdr:col>7</xdr:col>
      <xdr:colOff>777240</xdr:colOff>
      <xdr:row>29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5B7E9-551C-40F0-9665-EF61EECEE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rojan varnakumar" refreshedDate="43962.788104861109" createdVersion="6" refreshedVersion="6" minRefreshableVersion="3" recordCount="4114" xr:uid="{C75A9DB0-F49F-4974-9569-127384E16F9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rojan varnakumar" refreshedDate="43967.539764236113" createdVersion="6" refreshedVersion="6" minRefreshableVersion="3" recordCount="4114" xr:uid="{5C9DDEA4-7712-4E68-BD08-7FA5419F3DE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D6B3A-E35F-4D04-8FEF-3DCD8CD3A7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9B71E-5960-4AD1-A62A-6F30865640A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13FAA-98E5-4659-89BA-649CE188061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sd="0" x="1"/>
        <item sd="0" x="2"/>
        <item sd="0" x="3"/>
        <item sd="0"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1E117-1C32-4E93-AD0B-DF72864FAB1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0" firstDataRow="1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ckers_count" fld="11" subtotal="average" baseField="5" baseItem="0"/>
    <dataField name="Min of backers_count" fld="11" subtotal="min" baseField="5" baseItem="0"/>
    <dataField name="Max of backers_count" fld="11" subtotal="max" baseField="5" baseItem="0"/>
    <dataField name="Var of backers_count" fld="11" subtotal="var" baseField="5" baseItem="0"/>
    <dataField name="StdDev of backers_count" fld="11" subtotal="stdDev" baseField="5" baseItem="1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4564-264C-4E08-9362-9138F7F2B138}">
  <dimension ref="A1:F14"/>
  <sheetViews>
    <sheetView workbookViewId="0">
      <selection activeCell="L29" sqref="L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8321</v>
      </c>
      <c r="B3" s="7" t="s">
        <v>8322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68A00-647C-49C7-8263-8D79A002AD57}">
  <dimension ref="A1:F47"/>
  <sheetViews>
    <sheetView workbookViewId="0">
      <selection activeCell="D15" sqref="D1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8223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8350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8337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8326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8338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8357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8342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8353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8363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8343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8354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8344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8327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8328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8332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8364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8334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8329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AD45A-E4FB-41F6-A008-7622FEA531EB}">
  <dimension ref="A1:F10"/>
  <sheetViews>
    <sheetView workbookViewId="0">
      <selection activeCell="R5" sqref="R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8371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8370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</row>
    <row r="7" spans="1:6" x14ac:dyDescent="0.3">
      <c r="A7" s="8" t="s">
        <v>8367</v>
      </c>
      <c r="B7" s="9">
        <v>80</v>
      </c>
      <c r="C7" s="9">
        <v>375</v>
      </c>
      <c r="D7" s="9"/>
      <c r="E7" s="9">
        <v>637</v>
      </c>
      <c r="F7" s="9">
        <v>1092</v>
      </c>
    </row>
    <row r="8" spans="1:6" x14ac:dyDescent="0.3">
      <c r="A8" s="8" t="s">
        <v>8368</v>
      </c>
      <c r="B8" s="9">
        <v>100</v>
      </c>
      <c r="C8" s="9">
        <v>411</v>
      </c>
      <c r="D8" s="9"/>
      <c r="E8" s="9">
        <v>507</v>
      </c>
      <c r="F8" s="9">
        <v>1018</v>
      </c>
    </row>
    <row r="9" spans="1:6" x14ac:dyDescent="0.3">
      <c r="A9" s="8" t="s">
        <v>8369</v>
      </c>
      <c r="B9" s="9">
        <v>80</v>
      </c>
      <c r="C9" s="9">
        <v>381</v>
      </c>
      <c r="D9" s="9"/>
      <c r="E9" s="9">
        <v>477</v>
      </c>
      <c r="F9" s="9">
        <v>938</v>
      </c>
    </row>
    <row r="10" spans="1:6" x14ac:dyDescent="0.3">
      <c r="A10" s="8" t="s">
        <v>8320</v>
      </c>
      <c r="B10" s="9">
        <v>349</v>
      </c>
      <c r="C10" s="9">
        <v>1530</v>
      </c>
      <c r="D10" s="9">
        <v>50</v>
      </c>
      <c r="E10" s="9">
        <v>2185</v>
      </c>
      <c r="F10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480E6-9D26-462E-9C3B-5DDA7F1D871D}">
  <dimension ref="A1:I33"/>
  <sheetViews>
    <sheetView workbookViewId="0">
      <selection activeCell="L9" sqref="L9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7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9" x14ac:dyDescent="0.3">
      <c r="A1" t="s">
        <v>8372</v>
      </c>
      <c r="B1" t="s">
        <v>8373</v>
      </c>
      <c r="C1" t="s">
        <v>8391</v>
      </c>
      <c r="D1" t="s">
        <v>8374</v>
      </c>
      <c r="E1" t="s">
        <v>8375</v>
      </c>
      <c r="F1" t="s">
        <v>8376</v>
      </c>
      <c r="G1" t="s">
        <v>8377</v>
      </c>
      <c r="H1" t="s">
        <v>8378</v>
      </c>
    </row>
    <row r="2" spans="1:9" x14ac:dyDescent="0.3">
      <c r="A2" t="s">
        <v>8379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2">
        <f>B2/$E2</f>
        <v>0.71081677704194257</v>
      </c>
      <c r="G2" s="12">
        <f t="shared" ref="G2:H2" si="0">C2/$E2</f>
        <v>0.24944812362030905</v>
      </c>
      <c r="H2" s="12">
        <f t="shared" si="0"/>
        <v>3.9735099337748346E-2</v>
      </c>
    </row>
    <row r="3" spans="1:9" x14ac:dyDescent="0.3">
      <c r="A3" t="s">
        <v>8380</v>
      </c>
      <c r="B3">
        <f>COUNTIFS(Data!$D$2:$D$4115,"&lt;=4999",Data!$D$2:$D$4115,"&gt;=1000",Data!$F$2:$F$4115,"successful")</f>
        <v>932</v>
      </c>
      <c r="C3">
        <f>COUNTIFS(Data!$D$2:$D$4115,"&lt;=4999",Data!$D$2:$D$4115,"&gt;=1000",Data!$F$2:$F$4115,"failed")</f>
        <v>420</v>
      </c>
      <c r="D3">
        <f>COUNTIFS(Data!$D$2:$D$4115,"&lt;=4999",Data!$D$2:$D$4115,"&gt;=1000",Data!$F$2:$F$4115,"canceled")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ref="G3:G13" si="3">C3/$E3</f>
        <v>0.29745042492917845</v>
      </c>
      <c r="H3" s="12">
        <f t="shared" ref="H3:H13" si="4">D3/$E3</f>
        <v>4.2492917847025496E-2</v>
      </c>
    </row>
    <row r="4" spans="1:9" x14ac:dyDescent="0.3">
      <c r="A4" t="s">
        <v>8381</v>
      </c>
      <c r="B4">
        <f>COUNTIFS(Data!$D$2:$D$4115,"&lt;=9999",Data!$D$2:$D$4115,"&gt;=5000",Data!$F$2:$F$4115,"successful")</f>
        <v>381</v>
      </c>
      <c r="C4">
        <f>COUNTIFS(Data!$D$2:$D$4115,"&lt;=9999",Data!$D$2:$D$4115,"&gt;=5000",Data!$F$2:$F$4115,"failed")</f>
        <v>283</v>
      </c>
      <c r="D4">
        <f>COUNTIFS(Data!$D$2:$D$4115,"&lt;=9999",Data!$D$2:$D$4115,"&gt;=5000",Data!$F$2:$F$4115,"canceled")</f>
        <v>52</v>
      </c>
      <c r="E4">
        <f t="shared" si="1"/>
        <v>716</v>
      </c>
      <c r="F4" s="12">
        <f t="shared" si="2"/>
        <v>0.53212290502793291</v>
      </c>
      <c r="G4" s="12">
        <f t="shared" si="3"/>
        <v>0.39525139664804471</v>
      </c>
      <c r="H4" s="12">
        <f t="shared" si="4"/>
        <v>7.2625698324022353E-2</v>
      </c>
    </row>
    <row r="5" spans="1:9" x14ac:dyDescent="0.3">
      <c r="A5" t="s">
        <v>8382</v>
      </c>
      <c r="B5">
        <f>COUNTIFS(Data!$D$2:$D$4115,"&lt;=14999",Data!$D$2:$D$4115,"&gt;=10000",Data!$F$2:$F$4115,"successful")</f>
        <v>168</v>
      </c>
      <c r="C5">
        <f>COUNTIFS(Data!$D$2:$D$4115,"&lt;=14999",Data!$D$2:$D$4115,"&gt;=10000",Data!$F$2:$F$4115,"failed")</f>
        <v>144</v>
      </c>
      <c r="D5">
        <f>COUNTIFS(Data!$D$2:$D$4115,"&lt;=14999",Data!$D$2:$D$4115,"&gt;=10000",Data!$F$2:$F$4115,"canceled")</f>
        <v>40</v>
      </c>
      <c r="E5">
        <f t="shared" si="1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4"/>
        <v>0.11363636363636363</v>
      </c>
    </row>
    <row r="6" spans="1:9" x14ac:dyDescent="0.3">
      <c r="A6" t="s">
        <v>8383</v>
      </c>
      <c r="B6">
        <f>COUNTIFS(Data!$D$2:$D$4115,"&lt;=19999",Data!$D$2:$D$4115,"&gt;=15000",Data!$F$2:$F$4115,"successful")</f>
        <v>94</v>
      </c>
      <c r="C6">
        <f>COUNTIFS(Data!$D$2:$D$4115,"&lt;=19999",Data!$D$2:$D$4115,"&gt;=15000",Data!$F$2:$F$4115,"failed")</f>
        <v>90</v>
      </c>
      <c r="D6">
        <f>COUNTIFS(Data!$D$2:$D$4115,"&lt;=19999",Data!$D$2:$D$4115,"&gt;=15000",Data!$F$2:$F$4115,"canceled")</f>
        <v>17</v>
      </c>
      <c r="E6">
        <f t="shared" si="1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4"/>
        <v>8.45771144278607E-2</v>
      </c>
    </row>
    <row r="7" spans="1:9" x14ac:dyDescent="0.3">
      <c r="A7" t="s">
        <v>8384</v>
      </c>
      <c r="B7">
        <f>COUNTIFS(Data!$D$2:$D$4115,"&lt;=24999",Data!$D$2:$D$4115,"&gt;=20000",Data!$F$2:$F$4115,"successful")</f>
        <v>62</v>
      </c>
      <c r="C7">
        <f>COUNTIFS(Data!$D$2:$D$4115,"&lt;=24999",Data!$D$2:$D$4115,"&gt;=20000",Data!$F$2:$F$4115,"failed")</f>
        <v>72</v>
      </c>
      <c r="D7">
        <f>COUNTIFS(Data!$D$2:$D$4115,"&lt;=24999",Data!$D$2:$D$4115,"&gt;=20000",Data!$F$2:$F$4115,"canceled")</f>
        <v>14</v>
      </c>
      <c r="E7">
        <f t="shared" si="1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4"/>
        <v>9.45945945945946E-2</v>
      </c>
    </row>
    <row r="8" spans="1:9" x14ac:dyDescent="0.3">
      <c r="A8" t="s">
        <v>8385</v>
      </c>
      <c r="B8">
        <f>COUNTIFS(Data!$D$2:$D$4115,"&lt;=29999",Data!$D$2:$D$4115,"&gt;=25000",Data!$F$2:$F$4115,"successful")</f>
        <v>55</v>
      </c>
      <c r="C8">
        <f>COUNTIFS(Data!$D$2:$D$4115,"&lt;=29999",Data!$D$2:$D$4115,"&gt;=25000",Data!$F$2:$F$4115,"failed")</f>
        <v>64</v>
      </c>
      <c r="D8">
        <f>COUNTIFS(Data!$D$2:$D$4115,"&lt;=29999",Data!$D$2:$D$4115,"&gt;=25000",Data!$F$2:$F$4115,"canceled")</f>
        <v>18</v>
      </c>
      <c r="E8">
        <f t="shared" si="1"/>
        <v>137</v>
      </c>
      <c r="F8" s="12">
        <f t="shared" si="2"/>
        <v>0.40145985401459855</v>
      </c>
      <c r="G8" s="12">
        <f t="shared" si="3"/>
        <v>0.46715328467153283</v>
      </c>
      <c r="H8" s="12">
        <f t="shared" si="4"/>
        <v>0.13138686131386862</v>
      </c>
    </row>
    <row r="9" spans="1:9" x14ac:dyDescent="0.3">
      <c r="A9" t="s">
        <v>8386</v>
      </c>
      <c r="B9">
        <f>COUNTIFS(Data!$D$2:$D$4115,"&lt;=34999",Data!$D$2:$D$4115,"&gt;=30000",Data!$F$2:$F$4115,"successful")</f>
        <v>32</v>
      </c>
      <c r="C9">
        <f>COUNTIFS(Data!$D$2:$D$4115,"&lt;=34999",Data!$D$2:$D$4115,"&gt;=30000",Data!$F$2:$F$4115,"failed")</f>
        <v>37</v>
      </c>
      <c r="D9">
        <f>COUNTIFS(Data!$D$2:$D$4115,"&lt;=34999",Data!$D$2:$D$4115,"&gt;=30000",Data!$F$2:$F$4115,"canceled")</f>
        <v>13</v>
      </c>
      <c r="E9">
        <f t="shared" si="1"/>
        <v>82</v>
      </c>
      <c r="F9" s="12">
        <f t="shared" si="2"/>
        <v>0.3902439024390244</v>
      </c>
      <c r="G9" s="12">
        <f t="shared" si="3"/>
        <v>0.45121951219512196</v>
      </c>
      <c r="H9" s="12">
        <f t="shared" si="4"/>
        <v>0.15853658536585366</v>
      </c>
    </row>
    <row r="10" spans="1:9" x14ac:dyDescent="0.3">
      <c r="A10" t="s">
        <v>8387</v>
      </c>
      <c r="B10">
        <f>COUNTIFS(Data!$D$2:$D$4115,"&lt;=39999",Data!$D$2:$D$4115,"&gt;=35000",Data!$F$2:$F$4115,"successful")</f>
        <v>26</v>
      </c>
      <c r="C10">
        <f>COUNTIFS(Data!$D$2:$D$4115,"&lt;=39999",Data!$D$2:$D$4115,"&gt;=35000",Data!$F$2:$F$4115,"failed")</f>
        <v>22</v>
      </c>
      <c r="D10">
        <f>COUNTIFS(Data!$D$2:$D$4115,"&lt;=39999",Data!$D$2:$D$4115,"&gt;=35000",Data!$F$2:$F$4115,"canceled")</f>
        <v>7</v>
      </c>
      <c r="E10">
        <f t="shared" si="1"/>
        <v>55</v>
      </c>
      <c r="F10" s="12">
        <f t="shared" si="2"/>
        <v>0.47272727272727272</v>
      </c>
      <c r="G10" s="12">
        <f t="shared" si="3"/>
        <v>0.4</v>
      </c>
      <c r="H10" s="12">
        <f t="shared" si="4"/>
        <v>0.12727272727272726</v>
      </c>
    </row>
    <row r="11" spans="1:9" x14ac:dyDescent="0.3">
      <c r="A11" t="s">
        <v>8388</v>
      </c>
      <c r="B11">
        <f>COUNTIFS(Data!$D$2:$D$4115,"&lt;=44999",Data!$D$2:$D$4115,"&gt;=40000",Data!$F$2:$F$4115,"successful")</f>
        <v>21</v>
      </c>
      <c r="C11">
        <f>COUNTIFS(Data!$D$2:$D$4115,"&lt;=44999",Data!$D$2:$D$4115,"&gt;=40000",Data!$F$2:$F$4115,"failed")</f>
        <v>16</v>
      </c>
      <c r="D11">
        <f>COUNTIFS(Data!$D$2:$D$4115,"&lt;=44999",Data!$D$2:$D$4115,"&gt;=40000",Data!$F$2:$F$4115,"canceled")</f>
        <v>6</v>
      </c>
      <c r="E11">
        <f t="shared" si="1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4"/>
        <v>0.13953488372093023</v>
      </c>
      <c r="I11" s="11"/>
    </row>
    <row r="12" spans="1:9" x14ac:dyDescent="0.3">
      <c r="A12" t="s">
        <v>8389</v>
      </c>
      <c r="B12">
        <f>COUNTIFS(Data!$D$2:$D$4115,"&lt;=49999",Data!$D$2:$D$4115,"&gt;=45000",Data!$F$2:$F$4115,"successful")</f>
        <v>6</v>
      </c>
      <c r="C12">
        <f>COUNTIFS(Data!$D$2:$D$4115,"&lt;=49999",Data!$D$2:$D$4115,"&gt;=45000",Data!$F$2:$F$4115,"failed")</f>
        <v>11</v>
      </c>
      <c r="D12">
        <f>COUNTIFS(Data!$D$2:$D$4115,"&lt;=49999",Data!$D$2:$D$4115,"&gt;=45000",Data!$F$2:$F$4115,"canceled")</f>
        <v>4</v>
      </c>
      <c r="E12">
        <f t="shared" si="1"/>
        <v>21</v>
      </c>
      <c r="F12" s="12">
        <f t="shared" si="2"/>
        <v>0.2857142857142857</v>
      </c>
      <c r="G12" s="12">
        <f t="shared" si="3"/>
        <v>0.52380952380952384</v>
      </c>
      <c r="H12" s="12">
        <f t="shared" si="4"/>
        <v>0.19047619047619047</v>
      </c>
      <c r="I12" s="11"/>
    </row>
    <row r="13" spans="1:9" x14ac:dyDescent="0.3">
      <c r="A13" t="s">
        <v>8390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12">
        <f t="shared" si="2"/>
        <v>0.19369369369369369</v>
      </c>
      <c r="G13" s="12">
        <f t="shared" si="3"/>
        <v>0.58108108108108103</v>
      </c>
      <c r="H13" s="12">
        <f t="shared" si="4"/>
        <v>0.22522522522522523</v>
      </c>
      <c r="I13" s="11"/>
    </row>
    <row r="14" spans="1:9" x14ac:dyDescent="0.3">
      <c r="I14" s="11"/>
    </row>
    <row r="15" spans="1:9" x14ac:dyDescent="0.3">
      <c r="I15" s="11"/>
    </row>
    <row r="16" spans="1:9" x14ac:dyDescent="0.3">
      <c r="I16" s="11"/>
    </row>
    <row r="17" spans="9:9" x14ac:dyDescent="0.3">
      <c r="I17" s="11"/>
    </row>
    <row r="18" spans="9:9" x14ac:dyDescent="0.3">
      <c r="I18" s="11"/>
    </row>
    <row r="19" spans="9:9" x14ac:dyDescent="0.3">
      <c r="I19" s="11"/>
    </row>
    <row r="20" spans="9:9" x14ac:dyDescent="0.3">
      <c r="I20" s="11"/>
    </row>
    <row r="21" spans="9:9" x14ac:dyDescent="0.3">
      <c r="I21" s="11"/>
    </row>
    <row r="22" spans="9:9" x14ac:dyDescent="0.3">
      <c r="I22" s="11"/>
    </row>
    <row r="23" spans="9:9" x14ac:dyDescent="0.3">
      <c r="I23" s="11"/>
    </row>
    <row r="24" spans="9:9" x14ac:dyDescent="0.3">
      <c r="I24" s="11"/>
    </row>
    <row r="25" spans="9:9" x14ac:dyDescent="0.3">
      <c r="I25" s="11"/>
    </row>
    <row r="26" spans="9:9" x14ac:dyDescent="0.3">
      <c r="I26" s="11"/>
    </row>
    <row r="27" spans="9:9" x14ac:dyDescent="0.3">
      <c r="I27" s="11"/>
    </row>
    <row r="28" spans="9:9" x14ac:dyDescent="0.3">
      <c r="I28" s="11"/>
    </row>
    <row r="29" spans="9:9" x14ac:dyDescent="0.3">
      <c r="I29" s="11"/>
    </row>
    <row r="30" spans="9:9" x14ac:dyDescent="0.3">
      <c r="I30" s="11"/>
    </row>
    <row r="31" spans="9:9" x14ac:dyDescent="0.3">
      <c r="I31" s="11"/>
    </row>
    <row r="32" spans="9:9" x14ac:dyDescent="0.3">
      <c r="I32" s="11"/>
    </row>
    <row r="33" spans="9:9" x14ac:dyDescent="0.3">
      <c r="I33" s="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DEFF9-F03A-4221-9821-47B678866175}">
  <dimension ref="A3:H8"/>
  <sheetViews>
    <sheetView tabSelected="1" workbookViewId="0">
      <selection activeCell="B13" sqref="B13"/>
    </sheetView>
  </sheetViews>
  <sheetFormatPr defaultRowHeight="14.4" x14ac:dyDescent="0.3"/>
  <cols>
    <col min="1" max="1" width="12.5546875" bestFit="1" customWidth="1"/>
    <col min="2" max="2" width="24.5546875" style="13" bestFit="1" customWidth="1"/>
    <col min="3" max="3" width="20.88671875" style="13" bestFit="1" customWidth="1"/>
    <col min="4" max="4" width="21.33203125" style="13" bestFit="1" customWidth="1"/>
    <col min="5" max="5" width="20.44140625" style="13" bestFit="1" customWidth="1"/>
    <col min="6" max="6" width="23.6640625" style="13" bestFit="1" customWidth="1"/>
  </cols>
  <sheetData>
    <row r="3" spans="1:8" x14ac:dyDescent="0.3">
      <c r="A3" s="7" t="s">
        <v>8310</v>
      </c>
      <c r="B3" s="14" t="s">
        <v>8392</v>
      </c>
      <c r="C3" s="14" t="s">
        <v>8393</v>
      </c>
      <c r="D3" s="14" t="s">
        <v>8394</v>
      </c>
      <c r="E3" s="14" t="s">
        <v>8395</v>
      </c>
      <c r="F3" s="14" t="s">
        <v>8396</v>
      </c>
      <c r="G3" s="14" t="s">
        <v>8397</v>
      </c>
      <c r="H3" s="14"/>
    </row>
    <row r="4" spans="1:8" x14ac:dyDescent="0.3">
      <c r="A4" s="8" t="s">
        <v>8220</v>
      </c>
      <c r="B4" s="14">
        <v>27.306590257879655</v>
      </c>
      <c r="C4" s="14">
        <v>0</v>
      </c>
      <c r="D4" s="14">
        <v>1501</v>
      </c>
      <c r="E4" s="14">
        <v>11648.45458288048</v>
      </c>
      <c r="F4" s="14">
        <v>107.92800648061873</v>
      </c>
      <c r="G4">
        <f t="array" ref="G4">MEDIAN(IF(Data!$F$2:$F$4115="canceled",Data!$L$2:$L$4115,""))</f>
        <v>2</v>
      </c>
    </row>
    <row r="5" spans="1:8" x14ac:dyDescent="0.3">
      <c r="A5" s="8" t="s">
        <v>8221</v>
      </c>
      <c r="B5" s="14">
        <v>17.709803921568628</v>
      </c>
      <c r="C5" s="14">
        <v>0</v>
      </c>
      <c r="D5" s="14">
        <v>1293</v>
      </c>
      <c r="E5" s="14">
        <v>3775.6894394644714</v>
      </c>
      <c r="F5" s="14">
        <v>61.446638959868842</v>
      </c>
      <c r="G5">
        <f t="array" ref="G5">MEDIAN(IF(Data!$F$2:$F$4115="failed",Data!$L$2:$L$4115,""))</f>
        <v>4</v>
      </c>
    </row>
    <row r="6" spans="1:8" x14ac:dyDescent="0.3">
      <c r="A6" s="8" t="s">
        <v>8222</v>
      </c>
      <c r="B6" s="14">
        <v>36.020000000000003</v>
      </c>
      <c r="C6" s="14">
        <v>0</v>
      </c>
      <c r="D6" s="14">
        <v>884</v>
      </c>
      <c r="E6" s="14">
        <v>15648.67306122449</v>
      </c>
      <c r="F6" s="14">
        <v>125.0946564055575</v>
      </c>
      <c r="G6">
        <f t="array" ref="G6">MEDIAN(IF(Data!$F$2:$F$4115="live",Data!$L$2:$L$4115,""))</f>
        <v>8</v>
      </c>
    </row>
    <row r="7" spans="1:8" x14ac:dyDescent="0.3">
      <c r="A7" s="8" t="s">
        <v>8219</v>
      </c>
      <c r="B7" s="14">
        <v>194.42517162471395</v>
      </c>
      <c r="C7" s="14">
        <v>1</v>
      </c>
      <c r="D7" s="14">
        <v>26457</v>
      </c>
      <c r="E7" s="14">
        <v>713167.37912800396</v>
      </c>
      <c r="F7" s="14">
        <v>844.49237955591047</v>
      </c>
      <c r="G7">
        <f t="array" ref="G7">MEDIAN(IF(Data!$F$2:$F$4115="successful",Data!$L$2:$L$4115,""))</f>
        <v>62</v>
      </c>
    </row>
    <row r="8" spans="1:8" x14ac:dyDescent="0.3">
      <c r="A8" s="8" t="s">
        <v>8320</v>
      </c>
      <c r="B8" s="14">
        <v>112.60233349538163</v>
      </c>
      <c r="C8" s="14">
        <v>0</v>
      </c>
      <c r="D8" s="14">
        <v>26457</v>
      </c>
      <c r="E8" s="14">
        <v>388861.88364152651</v>
      </c>
      <c r="F8" s="14">
        <v>623.58791171856956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E3" sqref="E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33203125" bestFit="1" customWidth="1"/>
    <col min="16" max="16" width="16.5546875" bestFit="1" customWidth="1"/>
    <col min="17" max="17" width="11.5546875" bestFit="1" customWidth="1"/>
    <col min="18" max="18" width="12.441406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 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 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 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 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 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 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 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 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 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 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 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 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 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 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 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 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 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 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 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 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 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 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 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 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 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 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 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 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 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 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 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 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 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 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 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 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 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 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 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 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 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 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 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 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 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 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 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 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 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 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 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 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 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 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 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 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 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 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 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 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 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 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 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 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 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 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5" priority="2" operator="equal">
      <formula>"canceled"</formula>
    </cfRule>
    <cfRule type="cellIs" dxfId="4" priority="3" operator="equal">
      <formula>"live"</formula>
    </cfRule>
    <cfRule type="cellIs" dxfId="3" priority="4" operator="equal">
      <formula>"failed"</formula>
    </cfRule>
    <cfRule type="cellIs" dxfId="2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PivotTable and Chart - category</vt:lpstr>
      <vt:lpstr>PivotTable and Chart - subcateg</vt:lpstr>
      <vt:lpstr>PivotTable and Chart - Date</vt:lpstr>
      <vt:lpstr>Bonus - CountIFs</vt:lpstr>
      <vt:lpstr>Bonus - Stats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nerojan varnakumar</cp:lastModifiedBy>
  <dcterms:created xsi:type="dcterms:W3CDTF">2017-04-20T15:17:24Z</dcterms:created>
  <dcterms:modified xsi:type="dcterms:W3CDTF">2020-05-16T19:35:57Z</dcterms:modified>
</cp:coreProperties>
</file>