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rradoa\Documents\SLABoard\SLABoard\"/>
    </mc:Choice>
  </mc:AlternateContent>
  <bookViews>
    <workbookView xWindow="0" yWindow="0" windowWidth="28800" windowHeight="12300"/>
  </bookViews>
  <sheets>
    <sheet name="bom" sheetId="1" r:id="rId1"/>
  </sheets>
  <calcPr calcId="162913"/>
</workbook>
</file>

<file path=xl/calcChain.xml><?xml version="1.0" encoding="utf-8"?>
<calcChain xmlns="http://schemas.openxmlformats.org/spreadsheetml/2006/main">
  <c r="I19" i="1" l="1"/>
  <c r="N19" i="1" s="1"/>
  <c r="N26" i="1"/>
  <c r="I26" i="1"/>
  <c r="N24" i="1"/>
  <c r="I24" i="1"/>
  <c r="I40" i="1"/>
  <c r="N40" i="1" s="1"/>
  <c r="E32" i="1"/>
  <c r="E31" i="1"/>
  <c r="E39" i="1" l="1"/>
  <c r="E38" i="1"/>
  <c r="E37" i="1"/>
  <c r="M25" i="1"/>
  <c r="N25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E35" i="1"/>
  <c r="E19" i="1"/>
  <c r="E14" i="1"/>
  <c r="E13" i="1"/>
  <c r="E10" i="1"/>
  <c r="E9" i="1"/>
  <c r="E8" i="1"/>
  <c r="E6" i="1"/>
  <c r="E5" i="1"/>
  <c r="E4" i="1"/>
  <c r="E3" i="1"/>
  <c r="M15" i="1"/>
  <c r="N15" i="1" s="1"/>
  <c r="M14" i="1"/>
  <c r="E11" i="1"/>
  <c r="M4" i="1"/>
  <c r="M5" i="1"/>
  <c r="M6" i="1"/>
  <c r="M7" i="1"/>
  <c r="N7" i="1" s="1"/>
  <c r="M8" i="1"/>
  <c r="M9" i="1"/>
  <c r="M10" i="1"/>
  <c r="M11" i="1"/>
  <c r="M12" i="1"/>
  <c r="N12" i="1" s="1"/>
  <c r="M13" i="1"/>
  <c r="M16" i="1"/>
  <c r="N16" i="1" s="1"/>
  <c r="M17" i="1"/>
  <c r="N17" i="1" s="1"/>
  <c r="M18" i="1"/>
  <c r="N18" i="1" s="1"/>
  <c r="M20" i="1"/>
  <c r="N20" i="1" s="1"/>
  <c r="M21" i="1"/>
  <c r="N21" i="1" s="1"/>
  <c r="M22" i="1"/>
  <c r="N22" i="1" s="1"/>
  <c r="M3" i="1"/>
  <c r="N35" i="1" l="1"/>
  <c r="N38" i="1"/>
  <c r="N37" i="1"/>
  <c r="N3" i="1"/>
  <c r="N14" i="1"/>
  <c r="N8" i="1"/>
  <c r="N4" i="1"/>
  <c r="N13" i="1"/>
  <c r="N10" i="1"/>
  <c r="N9" i="1"/>
  <c r="N6" i="1"/>
  <c r="N5" i="1"/>
  <c r="N11" i="1"/>
  <c r="N43" i="1" l="1"/>
</calcChain>
</file>

<file path=xl/sharedStrings.xml><?xml version="1.0" encoding="utf-8"?>
<sst xmlns="http://schemas.openxmlformats.org/spreadsheetml/2006/main" count="90" uniqueCount="84">
  <si>
    <t>100n</t>
  </si>
  <si>
    <t>C19 C21</t>
  </si>
  <si>
    <t>220n</t>
  </si>
  <si>
    <t>C1 C2 C3 C7 C8 C9 C10 C11 C12 C13 C14 C15 C16 C22 C23 C24 C25 C26 C27 C28</t>
  </si>
  <si>
    <t>10u</t>
  </si>
  <si>
    <t>C5 C6 C18 C20</t>
  </si>
  <si>
    <t>220u</t>
  </si>
  <si>
    <t>C4 C17</t>
  </si>
  <si>
    <t>DIODE</t>
  </si>
  <si>
    <t>D1 D2</t>
  </si>
  <si>
    <t>INDUCTOR</t>
  </si>
  <si>
    <t>L1 L2 L3 L4</t>
  </si>
  <si>
    <t>FDS6898A</t>
  </si>
  <si>
    <t>Q1 Q2</t>
  </si>
  <si>
    <t>DMG3420U</t>
  </si>
  <si>
    <t>Q3 Q4 Q5</t>
  </si>
  <si>
    <t>R2</t>
  </si>
  <si>
    <t>R6 R7 R8 R9</t>
  </si>
  <si>
    <t>R11 R12 R13 R14</t>
  </si>
  <si>
    <t>1k</t>
  </si>
  <si>
    <t>R15 R16 R18 R20 R22</t>
  </si>
  <si>
    <t>10k</t>
  </si>
  <si>
    <t>R1 R3 R4 R5 R10 R24 R25 R26 R32</t>
  </si>
  <si>
    <t>SPEAKER</t>
  </si>
  <si>
    <t>SP1</t>
  </si>
  <si>
    <t>TEENSY3.6</t>
  </si>
  <si>
    <t>U1</t>
  </si>
  <si>
    <t>LM5106</t>
  </si>
  <si>
    <t>U2 U3</t>
  </si>
  <si>
    <t>AD1852</t>
  </si>
  <si>
    <t>U6</t>
  </si>
  <si>
    <t>TMC2100</t>
  </si>
  <si>
    <t>U7</t>
  </si>
  <si>
    <t>OPA1632</t>
  </si>
  <si>
    <t>U8 U9</t>
  </si>
  <si>
    <t>Généré par KiCad</t>
  </si>
  <si>
    <t>Valeur</t>
  </si>
  <si>
    <t>Nombre</t>
  </si>
  <si>
    <t>Références</t>
  </si>
  <si>
    <t>RS</t>
  </si>
  <si>
    <t>Quantité par paquet</t>
  </si>
  <si>
    <t>Référence RS</t>
  </si>
  <si>
    <t>619-9875</t>
  </si>
  <si>
    <t>Prix TTC pièce</t>
  </si>
  <si>
    <t>709-5614</t>
  </si>
  <si>
    <t>651-2789</t>
  </si>
  <si>
    <t>264-4191</t>
  </si>
  <si>
    <t>Quantité à commander</t>
  </si>
  <si>
    <t>Prix commande</t>
  </si>
  <si>
    <t>786-7175</t>
  </si>
  <si>
    <t> 8648701</t>
  </si>
  <si>
    <t>828-0976</t>
  </si>
  <si>
    <t>1,3k</t>
  </si>
  <si>
    <t>Val alternative pour R11 R12 R13 R14</t>
  </si>
  <si>
    <t xml:space="preserve">Total </t>
  </si>
  <si>
    <t>Lunettes UV</t>
  </si>
  <si>
    <t>2.2n</t>
  </si>
  <si>
    <t>C1 C2 C12 C13</t>
  </si>
  <si>
    <t>22n</t>
  </si>
  <si>
    <t>C4</t>
  </si>
  <si>
    <t>C7 C8 C9 C10</t>
  </si>
  <si>
    <t>2.2u</t>
  </si>
  <si>
    <t>C3 C5 C6</t>
  </si>
  <si>
    <t>4.7u</t>
  </si>
  <si>
    <t>CAPAPOL</t>
  </si>
  <si>
    <t>C17 C18 C19</t>
  </si>
  <si>
    <t>NTMFS1935N</t>
  </si>
  <si>
    <t>Q1 Q2 Q3 Q4 Q5 Q6</t>
  </si>
  <si>
    <t>20m</t>
  </si>
  <si>
    <t>5.1</t>
  </si>
  <si>
    <t>R6 R7 R10 R11 R14 R15</t>
  </si>
  <si>
    <t>R1 R2</t>
  </si>
  <si>
    <t>18k</t>
  </si>
  <si>
    <t>R5</t>
  </si>
  <si>
    <t>DRV8301</t>
  </si>
  <si>
    <t>R13 R9</t>
  </si>
  <si>
    <t>794-4092</t>
  </si>
  <si>
    <t>R3 R4 R8 R12</t>
  </si>
  <si>
    <t>679-0550</t>
  </si>
  <si>
    <t>C11 C14 C15 C16</t>
  </si>
  <si>
    <t>756-7825</t>
  </si>
  <si>
    <t>Farnell</t>
  </si>
  <si>
    <t>Lunettes de sécurité</t>
  </si>
  <si>
    <t>Alcool Isopropylique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</si>
</sst>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13" zoomScaleNormal="100" workbookViewId="0">
      <selection activeCell="J27" sqref="J27"/>
    </sheetView>
  </sheetViews>
  <sheetFormatPr baseColWidth="10" defaultRowHeight="15" x14ac:dyDescent="0.25"/>
  <cols>
    <col min="1" max="1" width="11.42578125" style="3" customWidth="1"/>
    <col min="2" max="2" width="11.42578125" style="3"/>
    <col min="3" max="3" width="34.28515625" style="8" customWidth="1"/>
    <col min="4" max="4" width="2.7109375" style="5" customWidth="1"/>
    <col min="5" max="7" width="11.42578125" style="4"/>
    <col min="8" max="8" width="2.7109375" style="16" customWidth="1"/>
    <col min="9" max="11" width="11.42578125" style="4"/>
    <col min="12" max="12" width="2.7109375" style="5" customWidth="1"/>
    <col min="13" max="14" width="11.42578125" style="4"/>
  </cols>
  <sheetData>
    <row r="1" spans="1:14" ht="30" customHeight="1" x14ac:dyDescent="0.25">
      <c r="A1" s="11" t="s">
        <v>35</v>
      </c>
      <c r="B1" s="11"/>
      <c r="C1" s="11"/>
      <c r="D1" s="17"/>
      <c r="E1" s="12" t="s">
        <v>39</v>
      </c>
      <c r="F1" s="12"/>
      <c r="G1" s="12"/>
      <c r="H1" s="18"/>
      <c r="I1" s="12" t="s">
        <v>81</v>
      </c>
      <c r="J1" s="12"/>
      <c r="K1" s="12"/>
      <c r="L1" s="17"/>
    </row>
    <row r="2" spans="1:14" ht="45" x14ac:dyDescent="0.25">
      <c r="A2" s="3" t="s">
        <v>36</v>
      </c>
      <c r="B2" s="3" t="s">
        <v>37</v>
      </c>
      <c r="C2" s="8" t="s">
        <v>38</v>
      </c>
      <c r="D2" s="17"/>
      <c r="E2" s="1" t="s">
        <v>43</v>
      </c>
      <c r="F2" s="1" t="s">
        <v>40</v>
      </c>
      <c r="G2" s="1" t="s">
        <v>41</v>
      </c>
      <c r="H2" s="19"/>
      <c r="I2" s="1" t="s">
        <v>43</v>
      </c>
      <c r="J2" s="1" t="s">
        <v>40</v>
      </c>
      <c r="K2" s="1" t="s">
        <v>41</v>
      </c>
      <c r="L2" s="17"/>
      <c r="M2" s="1" t="s">
        <v>47</v>
      </c>
      <c r="N2" s="1" t="s">
        <v>48</v>
      </c>
    </row>
    <row r="3" spans="1:14" x14ac:dyDescent="0.25">
      <c r="A3" s="3" t="s">
        <v>0</v>
      </c>
      <c r="B3" s="3">
        <v>2</v>
      </c>
      <c r="C3" s="8" t="s">
        <v>1</v>
      </c>
      <c r="D3" s="17"/>
      <c r="E3" s="4">
        <f>4.35/125</f>
        <v>3.4799999999999998E-2</v>
      </c>
      <c r="F3" s="4">
        <v>125</v>
      </c>
      <c r="G3" s="4" t="s">
        <v>46</v>
      </c>
      <c r="H3" s="18"/>
      <c r="L3" s="17"/>
      <c r="M3" s="4">
        <f>CEILING(B3,F3)</f>
        <v>125</v>
      </c>
      <c r="N3" s="4">
        <f>M3*E3</f>
        <v>4.3499999999999996</v>
      </c>
    </row>
    <row r="4" spans="1:14" ht="32.25" customHeight="1" x14ac:dyDescent="0.25">
      <c r="A4" s="3" t="s">
        <v>2</v>
      </c>
      <c r="B4" s="3">
        <v>20</v>
      </c>
      <c r="C4" s="8" t="s">
        <v>3</v>
      </c>
      <c r="D4" s="17"/>
      <c r="E4" s="4">
        <f>1.23/25</f>
        <v>4.9200000000000001E-2</v>
      </c>
      <c r="F4" s="4">
        <v>25</v>
      </c>
      <c r="G4" s="4">
        <v>1886344</v>
      </c>
      <c r="H4" s="18"/>
      <c r="L4" s="17"/>
      <c r="M4" s="4">
        <f>CEILING(B4,F4)</f>
        <v>25</v>
      </c>
      <c r="N4" s="4">
        <f>M4*E4</f>
        <v>1.23</v>
      </c>
    </row>
    <row r="5" spans="1:14" x14ac:dyDescent="0.25">
      <c r="A5" s="3" t="s">
        <v>4</v>
      </c>
      <c r="B5" s="3">
        <v>4</v>
      </c>
      <c r="C5" s="8" t="s">
        <v>5</v>
      </c>
      <c r="D5" s="17"/>
      <c r="E5" s="4">
        <f>4.16/10</f>
        <v>0.41600000000000004</v>
      </c>
      <c r="F5" s="4">
        <v>10</v>
      </c>
      <c r="G5" s="4">
        <v>7900613</v>
      </c>
      <c r="H5" s="18"/>
      <c r="L5" s="17"/>
      <c r="M5" s="4">
        <f>CEILING(B5,F5)</f>
        <v>10</v>
      </c>
      <c r="N5" s="4">
        <f>M5*E5</f>
        <v>4.16</v>
      </c>
    </row>
    <row r="6" spans="1:14" x14ac:dyDescent="0.25">
      <c r="A6" s="3" t="s">
        <v>6</v>
      </c>
      <c r="B6" s="3">
        <v>2</v>
      </c>
      <c r="C6" s="8" t="s">
        <v>7</v>
      </c>
      <c r="D6" s="17"/>
      <c r="E6" s="4">
        <f>4.02/50</f>
        <v>8.0399999999999985E-2</v>
      </c>
      <c r="F6" s="4">
        <v>50</v>
      </c>
      <c r="G6" s="4">
        <v>7111097</v>
      </c>
      <c r="H6" s="18"/>
      <c r="L6" s="17"/>
      <c r="M6" s="4">
        <f>CEILING(B6,F6)</f>
        <v>50</v>
      </c>
      <c r="N6" s="4">
        <f>M6*E6</f>
        <v>4.0199999999999996</v>
      </c>
    </row>
    <row r="7" spans="1:14" x14ac:dyDescent="0.25">
      <c r="A7" s="3" t="s">
        <v>8</v>
      </c>
      <c r="B7" s="3">
        <v>2</v>
      </c>
      <c r="C7" s="8" t="s">
        <v>9</v>
      </c>
      <c r="D7" s="17"/>
      <c r="H7" s="18"/>
      <c r="L7" s="17"/>
      <c r="M7" s="4">
        <f>CEILING(B7,F7)</f>
        <v>0</v>
      </c>
      <c r="N7" s="4">
        <f>M7*E7</f>
        <v>0</v>
      </c>
    </row>
    <row r="8" spans="1:14" x14ac:dyDescent="0.25">
      <c r="A8" s="3" t="s">
        <v>10</v>
      </c>
      <c r="B8" s="3">
        <v>4</v>
      </c>
      <c r="C8" s="8" t="s">
        <v>11</v>
      </c>
      <c r="D8" s="17"/>
      <c r="E8" s="4">
        <f>3.23/10</f>
        <v>0.32300000000000001</v>
      </c>
      <c r="F8" s="4">
        <v>10</v>
      </c>
      <c r="G8" s="4" t="s">
        <v>49</v>
      </c>
      <c r="H8" s="18"/>
      <c r="L8" s="17"/>
      <c r="M8" s="4">
        <f>CEILING(B8,F8)</f>
        <v>10</v>
      </c>
      <c r="N8" s="4">
        <f>M8*E8</f>
        <v>3.23</v>
      </c>
    </row>
    <row r="9" spans="1:14" x14ac:dyDescent="0.25">
      <c r="A9" s="3" t="s">
        <v>12</v>
      </c>
      <c r="B9" s="3">
        <v>2</v>
      </c>
      <c r="C9" s="8" t="s">
        <v>13</v>
      </c>
      <c r="D9" s="17"/>
      <c r="E9" s="4">
        <f>4.97/5</f>
        <v>0.99399999999999999</v>
      </c>
      <c r="F9" s="4">
        <v>5</v>
      </c>
      <c r="G9" s="4" t="s">
        <v>50</v>
      </c>
      <c r="H9" s="18"/>
      <c r="L9" s="17"/>
      <c r="M9" s="4">
        <f>CEILING(B9,F9)</f>
        <v>5</v>
      </c>
      <c r="N9" s="4">
        <f>M9*E9</f>
        <v>4.97</v>
      </c>
    </row>
    <row r="10" spans="1:14" x14ac:dyDescent="0.25">
      <c r="A10" s="3" t="s">
        <v>14</v>
      </c>
      <c r="B10" s="3">
        <v>3</v>
      </c>
      <c r="C10" s="8" t="s">
        <v>15</v>
      </c>
      <c r="D10" s="17"/>
      <c r="E10" s="4">
        <f>2.58/50</f>
        <v>5.16E-2</v>
      </c>
      <c r="F10" s="4">
        <v>50</v>
      </c>
      <c r="G10" s="4">
        <v>7514092</v>
      </c>
      <c r="H10" s="18"/>
      <c r="L10" s="17"/>
      <c r="M10" s="4">
        <f>CEILING(B10,F10)</f>
        <v>50</v>
      </c>
      <c r="N10" s="4">
        <f>M10*E10</f>
        <v>2.58</v>
      </c>
    </row>
    <row r="11" spans="1:14" x14ac:dyDescent="0.25">
      <c r="A11" s="3">
        <v>100</v>
      </c>
      <c r="B11" s="3">
        <v>1</v>
      </c>
      <c r="C11" s="8" t="s">
        <v>16</v>
      </c>
      <c r="D11" s="17"/>
      <c r="E11" s="4">
        <f>0.54/50</f>
        <v>1.0800000000000001E-2</v>
      </c>
      <c r="F11" s="4">
        <v>50</v>
      </c>
      <c r="G11" s="4">
        <v>2232120</v>
      </c>
      <c r="H11" s="18"/>
      <c r="L11" s="17"/>
      <c r="M11" s="4">
        <f>CEILING(B11,F11)</f>
        <v>50</v>
      </c>
      <c r="N11" s="4">
        <f>M11*E11</f>
        <v>0.54</v>
      </c>
    </row>
    <row r="12" spans="1:14" x14ac:dyDescent="0.25">
      <c r="A12" s="3">
        <v>374</v>
      </c>
      <c r="B12" s="3">
        <v>4</v>
      </c>
      <c r="C12" s="8" t="s">
        <v>17</v>
      </c>
      <c r="D12" s="17"/>
      <c r="E12" s="4">
        <v>0.84</v>
      </c>
      <c r="F12" s="4">
        <v>5</v>
      </c>
      <c r="G12" s="4" t="s">
        <v>51</v>
      </c>
      <c r="H12" s="18"/>
      <c r="L12" s="17"/>
      <c r="M12" s="4">
        <f>CEILING(B12,F12)</f>
        <v>5</v>
      </c>
      <c r="N12" s="4">
        <f>M12*E12</f>
        <v>4.2</v>
      </c>
    </row>
    <row r="13" spans="1:14" x14ac:dyDescent="0.25">
      <c r="A13" s="3">
        <v>750</v>
      </c>
      <c r="B13" s="3">
        <v>4</v>
      </c>
      <c r="C13" s="8" t="s">
        <v>18</v>
      </c>
      <c r="D13" s="17"/>
      <c r="E13" s="4">
        <f>1.13/5</f>
        <v>0.22599999999999998</v>
      </c>
      <c r="F13" s="4">
        <v>5</v>
      </c>
      <c r="G13" s="4">
        <v>6696540</v>
      </c>
      <c r="H13" s="18"/>
      <c r="L13" s="17"/>
      <c r="M13" s="4">
        <f>CEILING(B13,F13)</f>
        <v>5</v>
      </c>
      <c r="N13" s="4">
        <f>M13*E13</f>
        <v>1.1299999999999999</v>
      </c>
    </row>
    <row r="14" spans="1:14" ht="15" customHeight="1" x14ac:dyDescent="0.25">
      <c r="A14" s="7" t="s">
        <v>52</v>
      </c>
      <c r="B14" s="7">
        <v>4</v>
      </c>
      <c r="C14" s="9" t="s">
        <v>53</v>
      </c>
      <c r="D14" s="17"/>
      <c r="E14" s="4">
        <f>1.15/5</f>
        <v>0.22999999999999998</v>
      </c>
      <c r="F14" s="4">
        <v>5</v>
      </c>
      <c r="G14" s="4">
        <v>8280885</v>
      </c>
      <c r="H14" s="18"/>
      <c r="L14" s="17"/>
      <c r="M14" s="4">
        <f>CEILING(B14,F14)</f>
        <v>5</v>
      </c>
      <c r="N14" s="4">
        <f>M14*E14</f>
        <v>1.1499999999999999</v>
      </c>
    </row>
    <row r="15" spans="1:14" x14ac:dyDescent="0.25">
      <c r="A15" s="3" t="s">
        <v>19</v>
      </c>
      <c r="B15" s="3">
        <v>5</v>
      </c>
      <c r="C15" s="8" t="s">
        <v>20</v>
      </c>
      <c r="D15" s="17"/>
      <c r="E15" s="4">
        <v>9.5999999999999992E-3</v>
      </c>
      <c r="F15" s="4">
        <v>100</v>
      </c>
      <c r="G15" s="4">
        <v>9013724</v>
      </c>
      <c r="H15" s="18"/>
      <c r="L15" s="17"/>
      <c r="M15" s="4">
        <f>CEILING(B15,F15)</f>
        <v>100</v>
      </c>
      <c r="N15" s="4">
        <f>M15*E15</f>
        <v>0.96</v>
      </c>
    </row>
    <row r="16" spans="1:14" x14ac:dyDescent="0.25">
      <c r="A16" s="3" t="s">
        <v>21</v>
      </c>
      <c r="B16" s="3">
        <v>9</v>
      </c>
      <c r="C16" s="8" t="s">
        <v>22</v>
      </c>
      <c r="D16" s="17"/>
      <c r="E16" s="4">
        <v>9.5999999999999992E-3</v>
      </c>
      <c r="F16" s="4">
        <v>100</v>
      </c>
      <c r="G16" s="4">
        <v>9013733</v>
      </c>
      <c r="H16" s="18"/>
      <c r="L16" s="17"/>
      <c r="M16" s="4">
        <f>CEILING(B16,F16)</f>
        <v>100</v>
      </c>
      <c r="N16" s="4">
        <f>M16*E16</f>
        <v>0.96</v>
      </c>
    </row>
    <row r="17" spans="1:14" x14ac:dyDescent="0.25">
      <c r="A17" s="3" t="s">
        <v>23</v>
      </c>
      <c r="B17" s="3">
        <v>1</v>
      </c>
      <c r="C17" s="8" t="s">
        <v>24</v>
      </c>
      <c r="D17" s="17"/>
      <c r="H17" s="18"/>
      <c r="L17" s="17"/>
      <c r="M17" s="4">
        <f>CEILING(B17,F17)</f>
        <v>0</v>
      </c>
      <c r="N17" s="4">
        <f>M17*E17</f>
        <v>0</v>
      </c>
    </row>
    <row r="18" spans="1:14" x14ac:dyDescent="0.25">
      <c r="A18" s="3" t="s">
        <v>25</v>
      </c>
      <c r="B18" s="3">
        <v>1</v>
      </c>
      <c r="C18" s="8" t="s">
        <v>26</v>
      </c>
      <c r="D18" s="17"/>
      <c r="H18" s="18"/>
      <c r="L18" s="17"/>
      <c r="M18" s="4">
        <f>CEILING(B18,F18)</f>
        <v>0</v>
      </c>
      <c r="N18" s="4">
        <f>M18*E18</f>
        <v>0</v>
      </c>
    </row>
    <row r="19" spans="1:14" x14ac:dyDescent="0.25">
      <c r="A19" s="3" t="s">
        <v>27</v>
      </c>
      <c r="B19" s="3">
        <v>2</v>
      </c>
      <c r="C19" s="8" t="s">
        <v>28</v>
      </c>
      <c r="D19" s="17"/>
      <c r="E19" s="4">
        <f>8.78/5</f>
        <v>1.7559999999999998</v>
      </c>
      <c r="F19" s="4">
        <v>5</v>
      </c>
      <c r="G19" s="13" t="s">
        <v>45</v>
      </c>
      <c r="H19" s="18"/>
      <c r="I19" s="4">
        <f>1.2*1.54</f>
        <v>1.8479999999999999</v>
      </c>
      <c r="J19" s="4">
        <v>1</v>
      </c>
      <c r="K19" s="16">
        <v>1312793</v>
      </c>
      <c r="L19" s="17"/>
      <c r="M19" s="4">
        <v>3</v>
      </c>
      <c r="N19" s="4">
        <f>M19*I19</f>
        <v>5.5439999999999996</v>
      </c>
    </row>
    <row r="20" spans="1:14" x14ac:dyDescent="0.25">
      <c r="A20" s="3" t="s">
        <v>29</v>
      </c>
      <c r="B20" s="3">
        <v>1</v>
      </c>
      <c r="C20" s="8" t="s">
        <v>30</v>
      </c>
      <c r="D20" s="17"/>
      <c r="E20" s="4">
        <v>15.47</v>
      </c>
      <c r="F20" s="4">
        <v>1</v>
      </c>
      <c r="G20" s="4" t="s">
        <v>44</v>
      </c>
      <c r="H20" s="18"/>
      <c r="K20" s="16"/>
      <c r="L20" s="17"/>
      <c r="M20" s="4">
        <f>CEILING(B20,F20)</f>
        <v>1</v>
      </c>
      <c r="N20" s="4">
        <f>M20*E20</f>
        <v>15.47</v>
      </c>
    </row>
    <row r="21" spans="1:14" x14ac:dyDescent="0.25">
      <c r="A21" s="3" t="s">
        <v>31</v>
      </c>
      <c r="B21" s="3">
        <v>1</v>
      </c>
      <c r="C21" s="8" t="s">
        <v>32</v>
      </c>
      <c r="D21" s="17"/>
      <c r="H21" s="18"/>
      <c r="K21" s="16"/>
      <c r="L21" s="17"/>
      <c r="M21" s="4">
        <f>CEILING(B21,F21)</f>
        <v>0</v>
      </c>
      <c r="N21" s="4">
        <f>M21*E21</f>
        <v>0</v>
      </c>
    </row>
    <row r="22" spans="1:14" x14ac:dyDescent="0.25">
      <c r="A22" s="3" t="s">
        <v>33</v>
      </c>
      <c r="B22" s="3">
        <v>2</v>
      </c>
      <c r="C22" s="8" t="s">
        <v>34</v>
      </c>
      <c r="D22" s="17"/>
      <c r="E22" s="4">
        <v>6.48</v>
      </c>
      <c r="F22" s="4">
        <v>1</v>
      </c>
      <c r="G22" s="4" t="s">
        <v>42</v>
      </c>
      <c r="H22" s="18"/>
      <c r="K22" s="16"/>
      <c r="L22" s="17"/>
      <c r="M22" s="4">
        <f>CEILING(B22,F22)</f>
        <v>2</v>
      </c>
      <c r="N22" s="4">
        <f>M22*E22</f>
        <v>12.96</v>
      </c>
    </row>
    <row r="23" spans="1:14" s="5" customFormat="1" x14ac:dyDescent="0.25">
      <c r="A23" s="14"/>
      <c r="B23" s="14"/>
      <c r="C23" s="15"/>
      <c r="D23" s="17"/>
      <c r="E23" s="16"/>
      <c r="F23" s="16"/>
      <c r="G23" s="16"/>
      <c r="H23" s="18"/>
      <c r="I23" s="16"/>
      <c r="J23" s="16"/>
      <c r="K23" s="16"/>
      <c r="L23" s="17"/>
      <c r="M23" s="16"/>
      <c r="N23" s="16"/>
    </row>
    <row r="24" spans="1:14" s="5" customFormat="1" x14ac:dyDescent="0.25">
      <c r="A24" s="14"/>
      <c r="B24" s="14">
        <v>2</v>
      </c>
      <c r="C24" s="15" t="s">
        <v>82</v>
      </c>
      <c r="D24" s="17"/>
      <c r="E24" s="16"/>
      <c r="F24" s="16"/>
      <c r="G24" s="16"/>
      <c r="H24" s="18"/>
      <c r="I24" s="16">
        <f>6*1.2</f>
        <v>7.1999999999999993</v>
      </c>
      <c r="J24" s="16">
        <v>1</v>
      </c>
      <c r="K24" s="16">
        <v>1555620</v>
      </c>
      <c r="L24" s="17"/>
      <c r="M24" s="16">
        <v>2</v>
      </c>
      <c r="N24" s="16">
        <f>I24*M24</f>
        <v>14.399999999999999</v>
      </c>
    </row>
    <row r="25" spans="1:14" x14ac:dyDescent="0.25">
      <c r="B25" s="3">
        <v>1</v>
      </c>
      <c r="C25" s="8" t="s">
        <v>55</v>
      </c>
      <c r="D25" s="17"/>
      <c r="E25" s="4">
        <v>13.55</v>
      </c>
      <c r="F25" s="4">
        <v>1</v>
      </c>
      <c r="G25" s="4">
        <v>7258102</v>
      </c>
      <c r="H25" s="18"/>
      <c r="K25" s="16"/>
      <c r="L25" s="17"/>
      <c r="M25" s="4">
        <f>CEILING(B25,F25)</f>
        <v>1</v>
      </c>
      <c r="N25" s="4">
        <f>M25*E25</f>
        <v>13.55</v>
      </c>
    </row>
    <row r="26" spans="1:14" x14ac:dyDescent="0.25">
      <c r="A26" s="6"/>
      <c r="B26" s="6">
        <v>1</v>
      </c>
      <c r="C26" s="8" t="s">
        <v>83</v>
      </c>
      <c r="D26" s="17"/>
      <c r="H26" s="18"/>
      <c r="I26" s="4">
        <f>17.52*1.2</f>
        <v>21.023999999999997</v>
      </c>
      <c r="J26" s="4">
        <v>1</v>
      </c>
      <c r="K26" s="16">
        <v>106970</v>
      </c>
      <c r="L26" s="17"/>
      <c r="M26" s="4">
        <v>1</v>
      </c>
      <c r="N26" s="4">
        <f>I26</f>
        <v>21.023999999999997</v>
      </c>
    </row>
    <row r="27" spans="1:14" s="5" customFormat="1" x14ac:dyDescent="0.25">
      <c r="A27" s="14"/>
      <c r="B27" s="14"/>
      <c r="C27" s="15"/>
      <c r="D27" s="17"/>
      <c r="E27" s="16"/>
      <c r="F27" s="16"/>
      <c r="G27" s="16"/>
      <c r="H27" s="18"/>
      <c r="I27" s="16"/>
      <c r="J27" s="16"/>
      <c r="K27" s="16"/>
      <c r="L27" s="17"/>
      <c r="M27" s="16"/>
      <c r="N27" s="16"/>
    </row>
    <row r="28" spans="1:14" x14ac:dyDescent="0.25">
      <c r="A28" s="2" t="s">
        <v>56</v>
      </c>
      <c r="B28" s="2">
        <v>4</v>
      </c>
      <c r="C28" s="10" t="s">
        <v>57</v>
      </c>
      <c r="D28" s="17"/>
      <c r="E28" s="4">
        <v>1.7999999999999999E-2</v>
      </c>
      <c r="F28" s="4">
        <v>100</v>
      </c>
      <c r="G28" s="4">
        <v>8392940</v>
      </c>
      <c r="H28" s="18"/>
      <c r="K28" s="16"/>
      <c r="L28" s="17"/>
      <c r="M28" s="4">
        <f>CEILING(B28,F28)</f>
        <v>100</v>
      </c>
      <c r="N28" s="4">
        <f>M28*E28</f>
        <v>1.7999999999999998</v>
      </c>
    </row>
    <row r="29" spans="1:14" x14ac:dyDescent="0.25">
      <c r="A29" s="2" t="s">
        <v>58</v>
      </c>
      <c r="B29" s="2">
        <v>1</v>
      </c>
      <c r="C29" s="10" t="s">
        <v>59</v>
      </c>
      <c r="D29" s="17"/>
      <c r="E29" s="4">
        <v>8.3999999999999995E-3</v>
      </c>
      <c r="F29" s="4">
        <v>100</v>
      </c>
      <c r="G29" s="4">
        <v>7980329</v>
      </c>
      <c r="H29" s="18"/>
      <c r="K29" s="16"/>
      <c r="L29" s="17"/>
      <c r="M29" s="4">
        <f>CEILING(B29,F29)</f>
        <v>100</v>
      </c>
      <c r="N29" s="4">
        <f>M29*E29</f>
        <v>0.84</v>
      </c>
    </row>
    <row r="30" spans="1:14" x14ac:dyDescent="0.25">
      <c r="A30" s="2" t="s">
        <v>0</v>
      </c>
      <c r="B30" s="2">
        <v>4</v>
      </c>
      <c r="C30" s="10" t="s">
        <v>60</v>
      </c>
      <c r="D30" s="17"/>
      <c r="E30" s="4">
        <v>8.3999999999999995E-3</v>
      </c>
      <c r="F30" s="4">
        <v>100</v>
      </c>
      <c r="G30" s="4">
        <v>6983320</v>
      </c>
      <c r="H30" s="18"/>
      <c r="K30" s="16"/>
      <c r="L30" s="17"/>
      <c r="M30" s="4">
        <f>CEILING(B30,F30)</f>
        <v>100</v>
      </c>
      <c r="N30" s="4">
        <f>M30*E30</f>
        <v>0.84</v>
      </c>
    </row>
    <row r="31" spans="1:14" x14ac:dyDescent="0.25">
      <c r="A31" s="2" t="s">
        <v>61</v>
      </c>
      <c r="B31" s="2">
        <v>3</v>
      </c>
      <c r="C31" s="10" t="s">
        <v>62</v>
      </c>
      <c r="D31" s="17"/>
      <c r="E31" s="4">
        <f>4.68/50</f>
        <v>9.3599999999999989E-2</v>
      </c>
      <c r="F31" s="4">
        <v>50</v>
      </c>
      <c r="G31" s="4">
        <v>8151358</v>
      </c>
      <c r="H31" s="18"/>
      <c r="K31" s="16"/>
      <c r="L31" s="17"/>
      <c r="M31" s="4">
        <f>CEILING(B31,F31)</f>
        <v>50</v>
      </c>
      <c r="N31" s="4">
        <f>M31*E31</f>
        <v>4.68</v>
      </c>
    </row>
    <row r="32" spans="1:14" x14ac:dyDescent="0.25">
      <c r="A32" s="2" t="s">
        <v>63</v>
      </c>
      <c r="B32" s="2">
        <v>4</v>
      </c>
      <c r="C32" s="10" t="s">
        <v>79</v>
      </c>
      <c r="D32" s="17"/>
      <c r="E32" s="4">
        <f>1.61/20</f>
        <v>8.0500000000000002E-2</v>
      </c>
      <c r="F32" s="4">
        <v>20</v>
      </c>
      <c r="G32" s="4">
        <v>9159173</v>
      </c>
      <c r="H32" s="18"/>
      <c r="K32" s="16"/>
      <c r="L32" s="17"/>
      <c r="M32" s="4">
        <f>CEILING(B32,F32)</f>
        <v>20</v>
      </c>
      <c r="N32" s="4">
        <f>M32*E32</f>
        <v>1.61</v>
      </c>
    </row>
    <row r="33" spans="1:14" x14ac:dyDescent="0.25">
      <c r="A33" s="2" t="s">
        <v>64</v>
      </c>
      <c r="B33" s="2">
        <v>3</v>
      </c>
      <c r="C33" s="10" t="s">
        <v>65</v>
      </c>
      <c r="D33" s="17"/>
      <c r="E33" s="4">
        <v>0.15</v>
      </c>
      <c r="F33" s="4">
        <v>10</v>
      </c>
      <c r="G33" s="4" t="s">
        <v>80</v>
      </c>
      <c r="H33" s="18"/>
      <c r="K33" s="16"/>
      <c r="L33" s="17"/>
      <c r="M33" s="4">
        <f>CEILING(B33,F33)</f>
        <v>10</v>
      </c>
      <c r="N33" s="4">
        <f>M33*E33</f>
        <v>1.5</v>
      </c>
    </row>
    <row r="34" spans="1:14" x14ac:dyDescent="0.25">
      <c r="A34" s="2" t="s">
        <v>66</v>
      </c>
      <c r="B34" s="2">
        <v>6</v>
      </c>
      <c r="C34" s="10" t="s">
        <v>67</v>
      </c>
      <c r="D34" s="17"/>
      <c r="E34" s="4">
        <v>0.51600000000000001</v>
      </c>
      <c r="F34" s="4">
        <v>10</v>
      </c>
      <c r="G34" s="4">
        <v>7804711</v>
      </c>
      <c r="H34" s="18"/>
      <c r="K34" s="16"/>
      <c r="L34" s="17"/>
      <c r="M34" s="4">
        <f>CEILING(B34,F34)</f>
        <v>10</v>
      </c>
      <c r="N34" s="4">
        <f>M34*E34</f>
        <v>5.16</v>
      </c>
    </row>
    <row r="35" spans="1:14" x14ac:dyDescent="0.25">
      <c r="A35" s="2" t="s">
        <v>68</v>
      </c>
      <c r="B35" s="2">
        <v>2</v>
      </c>
      <c r="C35" s="10" t="s">
        <v>75</v>
      </c>
      <c r="D35" s="17"/>
      <c r="E35" s="4">
        <f>1.92/5</f>
        <v>0.38400000000000001</v>
      </c>
      <c r="F35" s="4">
        <v>5</v>
      </c>
      <c r="G35" s="4">
        <v>566569</v>
      </c>
      <c r="H35" s="18"/>
      <c r="K35" s="16"/>
      <c r="L35" s="17"/>
      <c r="M35" s="4">
        <f>CEILING(B35,F35)</f>
        <v>5</v>
      </c>
      <c r="N35" s="4">
        <f>M35*E35</f>
        <v>1.92</v>
      </c>
    </row>
    <row r="36" spans="1:14" x14ac:dyDescent="0.25">
      <c r="A36" s="2" t="s">
        <v>69</v>
      </c>
      <c r="B36" s="2">
        <v>6</v>
      </c>
      <c r="C36" s="10" t="s">
        <v>70</v>
      </c>
      <c r="D36" s="17"/>
      <c r="E36" s="4">
        <v>3.1E-2</v>
      </c>
      <c r="F36" s="4">
        <v>10</v>
      </c>
      <c r="G36" s="4" t="s">
        <v>76</v>
      </c>
      <c r="H36" s="18"/>
      <c r="K36" s="16"/>
      <c r="L36" s="17"/>
      <c r="M36" s="4">
        <f>CEILING(B36,F36)</f>
        <v>10</v>
      </c>
      <c r="N36" s="4">
        <f>M36*E36</f>
        <v>0.31</v>
      </c>
    </row>
    <row r="37" spans="1:14" x14ac:dyDescent="0.25">
      <c r="A37" s="2">
        <v>56</v>
      </c>
      <c r="B37" s="2">
        <v>4</v>
      </c>
      <c r="C37" s="10" t="s">
        <v>77</v>
      </c>
      <c r="D37" s="17"/>
      <c r="E37" s="4">
        <f>0.9/50</f>
        <v>1.8000000000000002E-2</v>
      </c>
      <c r="F37" s="4">
        <v>50</v>
      </c>
      <c r="G37" s="4" t="s">
        <v>78</v>
      </c>
      <c r="H37" s="18"/>
      <c r="K37" s="16"/>
      <c r="L37" s="17"/>
      <c r="M37" s="4">
        <f>CEILING(B37,F37)</f>
        <v>50</v>
      </c>
      <c r="N37" s="4">
        <f>M37*E37</f>
        <v>0.90000000000000013</v>
      </c>
    </row>
    <row r="38" spans="1:14" x14ac:dyDescent="0.25">
      <c r="A38" s="2" t="s">
        <v>21</v>
      </c>
      <c r="B38" s="2">
        <v>2</v>
      </c>
      <c r="C38" s="10" t="s">
        <v>71</v>
      </c>
      <c r="D38" s="17"/>
      <c r="E38" s="4">
        <f>1.02/50</f>
        <v>2.0400000000000001E-2</v>
      </c>
      <c r="F38" s="4">
        <v>50</v>
      </c>
      <c r="G38" s="4">
        <v>7408805</v>
      </c>
      <c r="H38" s="18"/>
      <c r="K38" s="16"/>
      <c r="L38" s="17"/>
      <c r="M38" s="4">
        <f>CEILING(B38,F38)</f>
        <v>50</v>
      </c>
      <c r="N38" s="4">
        <f>M38*E38</f>
        <v>1.02</v>
      </c>
    </row>
    <row r="39" spans="1:14" x14ac:dyDescent="0.25">
      <c r="A39" s="2" t="s">
        <v>72</v>
      </c>
      <c r="B39" s="2">
        <v>1</v>
      </c>
      <c r="C39" s="10" t="s">
        <v>73</v>
      </c>
      <c r="D39" s="17"/>
      <c r="E39" s="4">
        <f>1.2/50</f>
        <v>2.4E-2</v>
      </c>
      <c r="F39" s="4">
        <v>50</v>
      </c>
      <c r="G39" s="4">
        <v>6789857</v>
      </c>
      <c r="H39" s="18"/>
      <c r="K39" s="16"/>
      <c r="L39" s="17"/>
      <c r="M39" s="4">
        <f>CEILING(B39,F39)</f>
        <v>50</v>
      </c>
      <c r="N39" s="4">
        <f>M39*E39</f>
        <v>1.2</v>
      </c>
    </row>
    <row r="40" spans="1:14" x14ac:dyDescent="0.25">
      <c r="A40" s="2" t="s">
        <v>74</v>
      </c>
      <c r="B40" s="2">
        <v>1</v>
      </c>
      <c r="C40" s="10" t="s">
        <v>26</v>
      </c>
      <c r="D40" s="17"/>
      <c r="E40" s="4">
        <v>6.6</v>
      </c>
      <c r="F40" s="4">
        <v>1</v>
      </c>
      <c r="G40" s="13">
        <v>8136466</v>
      </c>
      <c r="H40" s="18"/>
      <c r="I40" s="4">
        <f>6.6*1.2</f>
        <v>7.919999999999999</v>
      </c>
      <c r="J40" s="4">
        <v>1</v>
      </c>
      <c r="K40" s="16">
        <v>2057084</v>
      </c>
      <c r="L40" s="17"/>
      <c r="M40" s="4">
        <v>1</v>
      </c>
      <c r="N40" s="4">
        <f>M40*I40</f>
        <v>7.919999999999999</v>
      </c>
    </row>
    <row r="41" spans="1:14" s="5" customFormat="1" x14ac:dyDescent="0.25">
      <c r="A41" s="14"/>
      <c r="B41" s="14"/>
      <c r="C41" s="15"/>
      <c r="E41" s="16"/>
      <c r="F41" s="16"/>
      <c r="G41" s="16"/>
      <c r="H41" s="16"/>
      <c r="I41" s="16"/>
      <c r="J41" s="16"/>
      <c r="K41" s="16"/>
      <c r="M41" s="16"/>
      <c r="N41" s="16"/>
    </row>
    <row r="42" spans="1:14" x14ac:dyDescent="0.25">
      <c r="G42" s="16"/>
    </row>
    <row r="43" spans="1:14" x14ac:dyDescent="0.25">
      <c r="G43" s="16"/>
      <c r="M43" s="4" t="s">
        <v>54</v>
      </c>
      <c r="N43" s="4">
        <f>SUM(N3:N40)</f>
        <v>146.12799999999999</v>
      </c>
    </row>
    <row r="44" spans="1:14" s="5" customFormat="1" x14ac:dyDescent="0.25">
      <c r="A44" s="14"/>
      <c r="B44" s="14"/>
      <c r="C44" s="15"/>
      <c r="E44" s="16"/>
      <c r="F44" s="16"/>
      <c r="G44" s="16"/>
      <c r="H44" s="16"/>
      <c r="I44" s="16"/>
      <c r="J44" s="16"/>
      <c r="K44" s="16"/>
      <c r="M44" s="16"/>
      <c r="N44" s="16"/>
    </row>
    <row r="45" spans="1:14" s="5" customFormat="1" x14ac:dyDescent="0.25">
      <c r="A45" s="14"/>
      <c r="B45" s="14"/>
      <c r="C45" s="15"/>
      <c r="E45" s="16"/>
      <c r="F45" s="16"/>
      <c r="G45" s="16"/>
      <c r="H45" s="16"/>
      <c r="I45" s="16"/>
      <c r="J45" s="16"/>
      <c r="K45" s="16"/>
      <c r="M45" s="16"/>
      <c r="N45" s="16"/>
    </row>
    <row r="46" spans="1:14" s="5" customFormat="1" x14ac:dyDescent="0.25">
      <c r="A46" s="14"/>
      <c r="B46" s="14"/>
      <c r="C46" s="15"/>
      <c r="E46" s="16"/>
      <c r="F46" s="16"/>
      <c r="G46" s="16"/>
      <c r="H46" s="16"/>
      <c r="I46" s="16"/>
      <c r="J46" s="16"/>
      <c r="K46" s="16"/>
      <c r="M46" s="16"/>
      <c r="N46" s="16"/>
    </row>
    <row r="47" spans="1:14" s="5" customFormat="1" x14ac:dyDescent="0.25">
      <c r="A47" s="14"/>
      <c r="B47" s="14"/>
      <c r="C47" s="15"/>
      <c r="E47" s="16"/>
      <c r="F47" s="16"/>
      <c r="G47" s="16"/>
      <c r="H47" s="16"/>
      <c r="I47" s="16"/>
      <c r="J47" s="16"/>
      <c r="K47" s="16"/>
      <c r="M47" s="16"/>
      <c r="N47" s="16"/>
    </row>
    <row r="48" spans="1:14" s="5" customFormat="1" x14ac:dyDescent="0.25">
      <c r="A48" s="14"/>
      <c r="B48" s="14"/>
      <c r="C48" s="15"/>
      <c r="E48" s="16"/>
      <c r="F48" s="16"/>
      <c r="G48" s="16"/>
      <c r="H48" s="16"/>
      <c r="I48" s="16"/>
      <c r="J48" s="16"/>
      <c r="K48" s="16"/>
      <c r="M48" s="16"/>
      <c r="N48" s="16"/>
    </row>
    <row r="49" spans="1:14" s="5" customFormat="1" x14ac:dyDescent="0.25">
      <c r="A49" s="14"/>
      <c r="B49" s="14"/>
      <c r="C49" s="15"/>
      <c r="E49" s="16"/>
      <c r="F49" s="16"/>
      <c r="G49" s="16"/>
      <c r="H49" s="16"/>
      <c r="I49" s="16"/>
      <c r="J49" s="16"/>
      <c r="K49" s="16"/>
      <c r="M49" s="16"/>
      <c r="N49" s="16"/>
    </row>
    <row r="50" spans="1:14" s="5" customFormat="1" x14ac:dyDescent="0.25">
      <c r="A50" s="14"/>
      <c r="B50" s="14"/>
      <c r="C50" s="15"/>
      <c r="E50" s="16"/>
      <c r="F50" s="16"/>
      <c r="G50" s="16"/>
      <c r="H50" s="16"/>
      <c r="I50" s="16"/>
      <c r="J50" s="16"/>
      <c r="K50" s="16"/>
      <c r="M50" s="16"/>
      <c r="N50" s="16"/>
    </row>
    <row r="51" spans="1:14" s="5" customFormat="1" x14ac:dyDescent="0.25">
      <c r="A51" s="14"/>
      <c r="B51" s="14"/>
      <c r="C51" s="15"/>
      <c r="E51" s="16"/>
      <c r="F51" s="16"/>
      <c r="G51" s="16"/>
      <c r="H51" s="16"/>
      <c r="I51" s="16"/>
      <c r="J51" s="16"/>
      <c r="K51" s="16"/>
      <c r="M51" s="16"/>
      <c r="N51" s="16"/>
    </row>
    <row r="52" spans="1:14" s="5" customFormat="1" x14ac:dyDescent="0.25">
      <c r="A52" s="14"/>
      <c r="B52" s="14"/>
      <c r="C52" s="15"/>
      <c r="E52" s="16"/>
      <c r="F52" s="16"/>
      <c r="G52" s="16"/>
      <c r="H52" s="16"/>
      <c r="I52" s="16"/>
      <c r="J52" s="16"/>
      <c r="K52" s="16"/>
      <c r="M52" s="16"/>
      <c r="N52" s="16"/>
    </row>
    <row r="53" spans="1:14" s="5" customFormat="1" x14ac:dyDescent="0.25">
      <c r="A53" s="14"/>
      <c r="B53" s="14"/>
      <c r="C53" s="15"/>
      <c r="E53" s="16"/>
      <c r="F53" s="16"/>
      <c r="G53" s="16"/>
      <c r="H53" s="16"/>
      <c r="I53" s="16"/>
      <c r="J53" s="16"/>
      <c r="K53" s="16"/>
      <c r="M53" s="16"/>
      <c r="N53" s="16"/>
    </row>
    <row r="54" spans="1:14" s="5" customFormat="1" x14ac:dyDescent="0.25">
      <c r="A54" s="14"/>
      <c r="B54" s="14"/>
      <c r="C54" s="15"/>
      <c r="E54" s="16"/>
      <c r="F54" s="16"/>
      <c r="G54" s="16"/>
      <c r="H54" s="16"/>
      <c r="I54" s="16"/>
      <c r="J54" s="16"/>
      <c r="K54" s="16"/>
      <c r="M54" s="16"/>
      <c r="N54" s="16"/>
    </row>
    <row r="55" spans="1:14" s="5" customFormat="1" x14ac:dyDescent="0.25">
      <c r="A55" s="14"/>
      <c r="B55" s="14"/>
      <c r="C55" s="15"/>
      <c r="E55" s="16"/>
      <c r="F55" s="16"/>
      <c r="G55" s="16"/>
      <c r="H55" s="16"/>
      <c r="I55" s="16"/>
      <c r="J55" s="16"/>
      <c r="K55" s="16"/>
      <c r="M55" s="16"/>
      <c r="N55" s="16"/>
    </row>
    <row r="56" spans="1:14" s="5" customFormat="1" x14ac:dyDescent="0.25">
      <c r="A56" s="14"/>
      <c r="B56" s="14"/>
      <c r="C56" s="15"/>
      <c r="E56" s="16"/>
      <c r="F56" s="16"/>
      <c r="G56" s="16"/>
      <c r="H56" s="16"/>
      <c r="I56" s="16"/>
      <c r="J56" s="16"/>
      <c r="K56" s="16"/>
      <c r="M56" s="16"/>
      <c r="N56" s="16"/>
    </row>
    <row r="57" spans="1:14" s="5" customFormat="1" x14ac:dyDescent="0.25">
      <c r="A57" s="14"/>
      <c r="B57" s="14"/>
      <c r="C57" s="15"/>
      <c r="E57" s="16"/>
      <c r="F57" s="16"/>
      <c r="G57" s="16"/>
      <c r="H57" s="16"/>
      <c r="I57" s="16"/>
      <c r="J57" s="16"/>
      <c r="K57" s="16"/>
      <c r="M57" s="16"/>
      <c r="N57" s="16"/>
    </row>
    <row r="58" spans="1:14" s="5" customFormat="1" x14ac:dyDescent="0.25">
      <c r="A58" s="14"/>
      <c r="B58" s="14"/>
      <c r="C58" s="15"/>
      <c r="E58" s="16"/>
      <c r="F58" s="16"/>
      <c r="G58" s="16"/>
      <c r="H58" s="16"/>
      <c r="I58" s="16"/>
      <c r="J58" s="16"/>
      <c r="K58" s="16"/>
      <c r="M58" s="16"/>
      <c r="N58" s="16"/>
    </row>
    <row r="59" spans="1:14" s="5" customFormat="1" x14ac:dyDescent="0.25">
      <c r="A59" s="14"/>
      <c r="B59" s="14"/>
      <c r="C59" s="15"/>
      <c r="E59" s="16"/>
      <c r="F59" s="16"/>
      <c r="G59" s="16"/>
      <c r="H59" s="16"/>
      <c r="I59" s="16"/>
      <c r="J59" s="16"/>
      <c r="K59" s="16"/>
      <c r="M59" s="16"/>
      <c r="N59" s="16"/>
    </row>
    <row r="60" spans="1:14" s="5" customFormat="1" x14ac:dyDescent="0.25">
      <c r="A60" s="14"/>
      <c r="B60" s="14"/>
      <c r="C60" s="15"/>
      <c r="E60" s="16"/>
      <c r="F60" s="16"/>
      <c r="G60" s="16"/>
      <c r="H60" s="16"/>
      <c r="I60" s="16"/>
      <c r="J60" s="16"/>
      <c r="K60" s="16"/>
      <c r="M60" s="16"/>
      <c r="N60" s="16"/>
    </row>
    <row r="61" spans="1:14" s="5" customFormat="1" x14ac:dyDescent="0.25">
      <c r="A61" s="14"/>
      <c r="B61" s="14"/>
      <c r="C61" s="15"/>
      <c r="E61" s="16"/>
      <c r="F61" s="16"/>
      <c r="G61" s="16"/>
      <c r="H61" s="16"/>
      <c r="I61" s="16"/>
      <c r="J61" s="16"/>
      <c r="K61" s="16"/>
      <c r="M61" s="16"/>
      <c r="N61" s="16"/>
    </row>
    <row r="62" spans="1:14" s="5" customFormat="1" x14ac:dyDescent="0.25">
      <c r="A62" s="14"/>
      <c r="B62" s="14"/>
      <c r="C62" s="15"/>
      <c r="E62" s="16"/>
      <c r="F62" s="16"/>
      <c r="G62" s="16"/>
      <c r="H62" s="16"/>
      <c r="I62" s="16"/>
      <c r="J62" s="16"/>
      <c r="K62" s="16"/>
      <c r="M62" s="16"/>
      <c r="N62" s="16"/>
    </row>
    <row r="63" spans="1:14" s="5" customFormat="1" x14ac:dyDescent="0.25">
      <c r="A63" s="14"/>
      <c r="B63" s="14"/>
      <c r="C63" s="15"/>
      <c r="E63" s="16"/>
      <c r="F63" s="16"/>
      <c r="G63" s="16"/>
      <c r="H63" s="16"/>
      <c r="I63" s="16"/>
      <c r="J63" s="16"/>
      <c r="K63" s="16"/>
      <c r="M63" s="16"/>
      <c r="N63" s="16"/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Nerradia</dc:creator>
  <cp:lastModifiedBy>Nerradia</cp:lastModifiedBy>
  <dcterms:created xsi:type="dcterms:W3CDTF">2017-09-08T15:18:15Z</dcterms:created>
  <dcterms:modified xsi:type="dcterms:W3CDTF">2017-09-09T12:59:39Z</dcterms:modified>
</cp:coreProperties>
</file>