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ESCO\"/>
    </mc:Choice>
  </mc:AlternateContent>
  <xr:revisionPtr revIDLastSave="0" documentId="13_ncr:1_{8237D607-34CE-4408-B01F-BD7B81C556BF}" xr6:coauthVersionLast="45" xr6:coauthVersionMax="45" xr10:uidLastSave="{00000000-0000-0000-0000-000000000000}"/>
  <bookViews>
    <workbookView xWindow="-120" yWindow="-120" windowWidth="29040" windowHeight="16440" tabRatio="824" activeTab="3" xr2:uid="{00000000-000D-0000-FFFF-FFFF00000000}"/>
  </bookViews>
  <sheets>
    <sheet name="1-觀音廠-節能標的DD表" sheetId="47" r:id="rId1"/>
    <sheet name="2-節電效益評估表" sheetId="38" r:id="rId2"/>
    <sheet name="3-建置成本費用表" sheetId="37" r:id="rId3"/>
    <sheet name="4-財務模型分析表" sheetId="31" r:id="rId4"/>
    <sheet name="5-財務效益分析表 " sheetId="41" r:id="rId5"/>
    <sheet name="6-施工計畫時程表" sheetId="40" r:id="rId6"/>
    <sheet name="節能標的(站別＆電機)" sheetId="44" r:id="rId7"/>
    <sheet name="節能標的" sheetId="39" r:id="rId8"/>
  </sheets>
  <externalReferences>
    <externalReference r:id="rId9"/>
    <externalReference r:id="rId10"/>
    <externalReference r:id="rId11"/>
    <externalReference r:id="rId12"/>
  </externalReferences>
  <definedNames>
    <definedName name="__123Graph_A" hidden="1">[1]A6!$C$51:$C$86</definedName>
    <definedName name="__123Graph_B" hidden="1">[1]A6!$D$51:$D$86</definedName>
    <definedName name="__123Graph_C" hidden="1">[1]A6!$E$51:$E$86</definedName>
    <definedName name="__123Graph_X" hidden="1">[1]A6!$B$51:$B$86</definedName>
    <definedName name="aaa">#REF!,#REF!</definedName>
    <definedName name="_xlnm.Print_Area" localSheetId="0">'1-觀音廠-節能標的DD表'!$A$1:$W$4</definedName>
    <definedName name="_xlnm.Print_Area">'[2]5-1參考'!#REF!</definedName>
    <definedName name="PRINT_AREA_MI">'[2]5-1參考'!#REF!</definedName>
    <definedName name="print_Area1">'[3]5-1參考'!#REF!</definedName>
    <definedName name="本月">#REF!</definedName>
    <definedName name="本季">#REF!</definedName>
    <definedName name="用電種類">[4]電價對照表!$C$78,[4]電價對照表!$C$86,[4]電價對照表!$C$94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8" l="1"/>
  <c r="E13" i="31" l="1"/>
  <c r="F13" i="31" s="1"/>
  <c r="G13" i="31" s="1"/>
  <c r="H13" i="31" s="1"/>
  <c r="I13" i="31" s="1"/>
  <c r="J13" i="31" s="1"/>
  <c r="K13" i="31" s="1"/>
  <c r="L13" i="31" s="1"/>
  <c r="M13" i="31" s="1"/>
  <c r="N13" i="31" s="1"/>
  <c r="O13" i="31" s="1"/>
  <c r="P13" i="31" s="1"/>
  <c r="D13" i="31"/>
  <c r="F7" i="37" l="1"/>
  <c r="F4" i="37"/>
  <c r="G4" i="38" l="1"/>
  <c r="H4" i="38"/>
  <c r="E4" i="38"/>
  <c r="F4" i="38"/>
  <c r="D4" i="38"/>
  <c r="D21" i="31" l="1"/>
  <c r="E21" i="31" s="1"/>
  <c r="F21" i="31" s="1"/>
  <c r="G21" i="31" s="1"/>
  <c r="H21" i="31" s="1"/>
  <c r="I21" i="31" s="1"/>
  <c r="J21" i="31" s="1"/>
  <c r="K21" i="31" s="1"/>
  <c r="L21" i="31" s="1"/>
  <c r="M21" i="31" s="1"/>
  <c r="N21" i="31" s="1"/>
  <c r="O21" i="31" s="1"/>
  <c r="P21" i="31" s="1"/>
  <c r="C5" i="41"/>
  <c r="G5" i="38" l="1"/>
  <c r="D14" i="31"/>
  <c r="E14" i="31" s="1"/>
  <c r="F14" i="31" s="1"/>
  <c r="G14" i="31" s="1"/>
  <c r="D15" i="31"/>
  <c r="E15" i="31" s="1"/>
  <c r="F15" i="31" s="1"/>
  <c r="G15" i="31" s="1"/>
  <c r="H15" i="31" s="1"/>
  <c r="I15" i="31" s="1"/>
  <c r="J15" i="31" s="1"/>
  <c r="K15" i="31" s="1"/>
  <c r="L15" i="31" s="1"/>
  <c r="M15" i="31" s="1"/>
  <c r="N15" i="31" s="1"/>
  <c r="O15" i="31" s="1"/>
  <c r="P15" i="31" s="1"/>
  <c r="D16" i="31"/>
  <c r="D17" i="31"/>
  <c r="E17" i="31" s="1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D18" i="31"/>
  <c r="E18" i="31" s="1"/>
  <c r="F18" i="31" s="1"/>
  <c r="G18" i="31" s="1"/>
  <c r="H18" i="31" s="1"/>
  <c r="I18" i="31" s="1"/>
  <c r="J18" i="31" s="1"/>
  <c r="K18" i="31" s="1"/>
  <c r="L18" i="31" s="1"/>
  <c r="M18" i="31" s="1"/>
  <c r="N18" i="31" s="1"/>
  <c r="O18" i="31" s="1"/>
  <c r="P18" i="31" s="1"/>
  <c r="D19" i="31"/>
  <c r="E19" i="31" s="1"/>
  <c r="F19" i="31" s="1"/>
  <c r="G19" i="31" s="1"/>
  <c r="H19" i="31" s="1"/>
  <c r="I19" i="31" s="1"/>
  <c r="J19" i="31" s="1"/>
  <c r="K19" i="31" s="1"/>
  <c r="L19" i="31" s="1"/>
  <c r="M19" i="31" s="1"/>
  <c r="N19" i="31" s="1"/>
  <c r="O19" i="31" s="1"/>
  <c r="P19" i="31" s="1"/>
  <c r="D26" i="31"/>
  <c r="E26" i="31" s="1"/>
  <c r="F26" i="31" s="1"/>
  <c r="G26" i="31" s="1"/>
  <c r="H26" i="31" s="1"/>
  <c r="I26" i="31" s="1"/>
  <c r="J26" i="31" s="1"/>
  <c r="K26" i="31" s="1"/>
  <c r="L26" i="31" s="1"/>
  <c r="M26" i="31" s="1"/>
  <c r="N26" i="31" s="1"/>
  <c r="O26" i="31" s="1"/>
  <c r="P26" i="31" s="1"/>
  <c r="J19" i="39"/>
  <c r="J18" i="39"/>
  <c r="J17" i="39"/>
  <c r="J16" i="39"/>
  <c r="J15" i="39"/>
  <c r="H14" i="39"/>
  <c r="J14" i="39" s="1"/>
  <c r="J13" i="39"/>
  <c r="J12" i="39"/>
  <c r="H11" i="39"/>
  <c r="J11" i="39" s="1"/>
  <c r="J10" i="39"/>
  <c r="H9" i="39"/>
  <c r="J9" i="39" s="1"/>
  <c r="H8" i="39"/>
  <c r="J8" i="39" s="1"/>
  <c r="H7" i="39"/>
  <c r="J7" i="39"/>
  <c r="J6" i="39"/>
  <c r="J5" i="39"/>
  <c r="J4" i="39"/>
  <c r="J3" i="39"/>
  <c r="I4" i="38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J4" i="38" l="1"/>
  <c r="H6" i="38"/>
  <c r="H14" i="31"/>
  <c r="C5" i="31"/>
  <c r="E16" i="31"/>
  <c r="C6" i="31" l="1"/>
  <c r="A31" i="31"/>
  <c r="O6" i="38"/>
  <c r="O7" i="38" s="1"/>
  <c r="F16" i="31"/>
  <c r="F8" i="37"/>
  <c r="I14" i="31"/>
  <c r="O23" i="31" l="1"/>
  <c r="K23" i="31"/>
  <c r="E23" i="31"/>
  <c r="D23" i="31"/>
  <c r="P23" i="31"/>
  <c r="L23" i="31"/>
  <c r="F23" i="31"/>
  <c r="G23" i="31"/>
  <c r="N23" i="31"/>
  <c r="M23" i="31"/>
  <c r="J23" i="31"/>
  <c r="I23" i="31"/>
  <c r="H23" i="31"/>
  <c r="G16" i="31"/>
  <c r="J14" i="31"/>
  <c r="C7" i="31"/>
  <c r="C8" i="31"/>
  <c r="F40" i="31"/>
  <c r="J40" i="31"/>
  <c r="N40" i="31"/>
  <c r="D33" i="31"/>
  <c r="H33" i="31"/>
  <c r="L33" i="31"/>
  <c r="P33" i="31"/>
  <c r="P40" i="31"/>
  <c r="G40" i="31"/>
  <c r="K40" i="31"/>
  <c r="O40" i="31"/>
  <c r="E33" i="31"/>
  <c r="I33" i="31"/>
  <c r="M33" i="31"/>
  <c r="A33" i="31"/>
  <c r="D40" i="31"/>
  <c r="H40" i="31"/>
  <c r="L40" i="31"/>
  <c r="C40" i="31"/>
  <c r="F33" i="31"/>
  <c r="J33" i="31"/>
  <c r="N33" i="31"/>
  <c r="E40" i="31"/>
  <c r="I40" i="31"/>
  <c r="M40" i="31"/>
  <c r="C33" i="31"/>
  <c r="G33" i="31"/>
  <c r="K33" i="31"/>
  <c r="O33" i="31"/>
  <c r="C9" i="31" l="1"/>
  <c r="D22" i="31" s="1"/>
  <c r="Q33" i="31"/>
  <c r="K20" i="31"/>
  <c r="F20" i="31"/>
  <c r="O20" i="31"/>
  <c r="J20" i="31"/>
  <c r="I20" i="31"/>
  <c r="H20" i="31"/>
  <c r="K14" i="31"/>
  <c r="E20" i="31"/>
  <c r="D20" i="31"/>
  <c r="G20" i="31"/>
  <c r="P41" i="31"/>
  <c r="P20" i="31"/>
  <c r="C20" i="31"/>
  <c r="N20" i="31"/>
  <c r="M20" i="31"/>
  <c r="L20" i="31"/>
  <c r="H16" i="31"/>
  <c r="M22" i="31" l="1"/>
  <c r="I22" i="31"/>
  <c r="G25" i="31"/>
  <c r="K25" i="31"/>
  <c r="E22" i="31"/>
  <c r="C24" i="31"/>
  <c r="O25" i="31"/>
  <c r="P25" i="31"/>
  <c r="L25" i="31"/>
  <c r="H25" i="31"/>
  <c r="D25" i="31"/>
  <c r="N22" i="31"/>
  <c r="J22" i="31"/>
  <c r="F22" i="31"/>
  <c r="O22" i="31"/>
  <c r="K22" i="31"/>
  <c r="G22" i="31"/>
  <c r="C25" i="31"/>
  <c r="N24" i="31"/>
  <c r="J24" i="31"/>
  <c r="F24" i="31"/>
  <c r="O24" i="31"/>
  <c r="K24" i="31"/>
  <c r="G24" i="31"/>
  <c r="C22" i="31"/>
  <c r="M25" i="31"/>
  <c r="I25" i="31"/>
  <c r="E25" i="31"/>
  <c r="N25" i="31"/>
  <c r="J25" i="31"/>
  <c r="F25" i="31"/>
  <c r="B42" i="31"/>
  <c r="P24" i="31"/>
  <c r="L24" i="31"/>
  <c r="H24" i="31"/>
  <c r="D24" i="31"/>
  <c r="M24" i="31"/>
  <c r="I24" i="31"/>
  <c r="E24" i="31"/>
  <c r="P22" i="31"/>
  <c r="L22" i="31"/>
  <c r="H22" i="31"/>
  <c r="I16" i="31"/>
  <c r="L14" i="31"/>
  <c r="F27" i="31" l="1"/>
  <c r="F34" i="31" s="1"/>
  <c r="F42" i="31" s="1"/>
  <c r="E27" i="31"/>
  <c r="E34" i="31" s="1"/>
  <c r="E42" i="31" s="1"/>
  <c r="C27" i="31"/>
  <c r="C34" i="31" s="1"/>
  <c r="C42" i="31" s="1"/>
  <c r="G27" i="31"/>
  <c r="G34" i="31" s="1"/>
  <c r="G42" i="31" s="1"/>
  <c r="D27" i="31"/>
  <c r="D34" i="31" s="1"/>
  <c r="D42" i="31" s="1"/>
  <c r="H27" i="31"/>
  <c r="H34" i="31" s="1"/>
  <c r="H42" i="31" s="1"/>
  <c r="M14" i="31"/>
  <c r="J16" i="31"/>
  <c r="I27" i="31"/>
  <c r="I34" i="31" s="1"/>
  <c r="I42" i="31" s="1"/>
  <c r="N14" i="31" l="1"/>
  <c r="K16" i="31"/>
  <c r="J27" i="31"/>
  <c r="D35" i="31"/>
  <c r="H35" i="31"/>
  <c r="I35" i="31"/>
  <c r="E35" i="31"/>
  <c r="G35" i="31"/>
  <c r="F35" i="31"/>
  <c r="C35" i="31"/>
  <c r="L16" i="31" l="1"/>
  <c r="K27" i="31"/>
  <c r="K34" i="31" s="1"/>
  <c r="K42" i="31" s="1"/>
  <c r="O14" i="31"/>
  <c r="J34" i="31"/>
  <c r="P14" i="31" l="1"/>
  <c r="J42" i="31"/>
  <c r="M16" i="31"/>
  <c r="L27" i="31"/>
  <c r="J35" i="31" l="1"/>
  <c r="K35" i="31"/>
  <c r="L34" i="31"/>
  <c r="N16" i="31"/>
  <c r="M27" i="31"/>
  <c r="M34" i="31" s="1"/>
  <c r="M42" i="31" s="1"/>
  <c r="L42" i="31" l="1"/>
  <c r="O16" i="31"/>
  <c r="N27" i="31"/>
  <c r="N34" i="31" s="1"/>
  <c r="N42" i="31" s="1"/>
  <c r="P16" i="31" l="1"/>
  <c r="P27" i="31" s="1"/>
  <c r="O27" i="31"/>
  <c r="O34" i="31" s="1"/>
  <c r="O42" i="31" s="1"/>
  <c r="O35" i="31" s="1"/>
  <c r="N35" i="31"/>
  <c r="M35" i="31"/>
  <c r="L35" i="31"/>
  <c r="P34" i="31" l="1"/>
  <c r="P28" i="31"/>
  <c r="P42" i="31" l="1"/>
  <c r="P35" i="31" s="1"/>
  <c r="C3" i="41" s="1"/>
  <c r="Q34" i="31"/>
</calcChain>
</file>

<file path=xl/sharedStrings.xml><?xml version="1.0" encoding="utf-8"?>
<sst xmlns="http://schemas.openxmlformats.org/spreadsheetml/2006/main" count="407" uniqueCount="264">
  <si>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</si>
  <si>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</si>
  <si>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</si>
  <si>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</si>
  <si>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</si>
  <si>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</si>
  <si>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</si>
  <si>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</si>
  <si>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</si>
  <si>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</si>
  <si>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</si>
  <si>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項次</t>
    <phoneticPr fontId="4" type="noConversion"/>
  </si>
  <si>
    <t>合計</t>
    <phoneticPr fontId="4" type="noConversion"/>
  </si>
  <si>
    <t>Y0</t>
    <phoneticPr fontId="4" type="noConversion"/>
  </si>
  <si>
    <t>文書費</t>
    <phoneticPr fontId="4" type="noConversion"/>
  </si>
  <si>
    <t>辦公室費用</t>
    <phoneticPr fontId="4" type="noConversion"/>
  </si>
  <si>
    <t>備標期間</t>
    <phoneticPr fontId="4" type="noConversion"/>
  </si>
  <si>
    <t>Y1</t>
  </si>
  <si>
    <t>Y2</t>
  </si>
  <si>
    <t>Y3</t>
  </si>
  <si>
    <t>水電/網通支出費用</t>
    <phoneticPr fontId="4" type="noConversion"/>
  </si>
  <si>
    <t>營運期甲/乙方設施保險</t>
    <phoneticPr fontId="4" type="noConversion"/>
  </si>
  <si>
    <t>交通費</t>
    <phoneticPr fontId="4" type="noConversion"/>
  </si>
  <si>
    <t>交際費 (營收 0.3%)</t>
    <phoneticPr fontId="4" type="noConversion"/>
  </si>
  <si>
    <t>項                    目</t>
    <phoneticPr fontId="4" type="noConversion"/>
  </si>
  <si>
    <t>小計</t>
    <phoneticPr fontId="4" type="noConversion"/>
  </si>
  <si>
    <t>合計</t>
    <phoneticPr fontId="4" type="noConversion"/>
  </si>
  <si>
    <t>年稅前獲利</t>
    <phoneticPr fontId="4" type="noConversion"/>
  </si>
  <si>
    <t>公司營運管銷費用</t>
    <phoneticPr fontId="4" type="noConversion"/>
  </si>
  <si>
    <t>專案人事成本 (每3年增2%)</t>
    <phoneticPr fontId="4" type="noConversion"/>
  </si>
  <si>
    <t>金融機構資金成本 (5%)</t>
    <phoneticPr fontId="4" type="noConversion"/>
  </si>
  <si>
    <t>節能營收</t>
    <phoneticPr fontId="4" type="noConversion"/>
  </si>
  <si>
    <t>單價</t>
    <phoneticPr fontId="4" type="noConversion"/>
  </si>
  <si>
    <t>數量</t>
    <phoneticPr fontId="4" type="noConversion"/>
  </si>
  <si>
    <t>總價</t>
    <phoneticPr fontId="4" type="noConversion"/>
  </si>
  <si>
    <t>備註</t>
    <phoneticPr fontId="4" type="noConversion"/>
  </si>
  <si>
    <t>小  計</t>
    <phoneticPr fontId="4" type="noConversion"/>
  </si>
  <si>
    <t>設備-小計</t>
    <phoneticPr fontId="4" type="noConversion"/>
  </si>
  <si>
    <t>安裝-小計</t>
    <phoneticPr fontId="4" type="noConversion"/>
  </si>
  <si>
    <t>總       計</t>
    <phoneticPr fontId="4" type="noConversion"/>
  </si>
  <si>
    <t>備標建設資本支出</t>
    <phoneticPr fontId="4" type="noConversion"/>
  </si>
  <si>
    <t>項                    目</t>
    <phoneticPr fontId="11" type="noConversion"/>
  </si>
  <si>
    <t>第二階段</t>
    <phoneticPr fontId="11" type="noConversion"/>
  </si>
  <si>
    <t>站     名</t>
    <phoneticPr fontId="4" type="noConversion"/>
  </si>
  <si>
    <t>設  備  名  稱</t>
    <phoneticPr fontId="4" type="noConversion"/>
  </si>
  <si>
    <t>營運期資本支出</t>
    <phoneticPr fontId="4" type="noConversion"/>
  </si>
  <si>
    <t>營運期營收</t>
    <phoneticPr fontId="4" type="noConversion"/>
  </si>
  <si>
    <t>節能總營收</t>
    <phoneticPr fontId="4" type="noConversion"/>
  </si>
  <si>
    <t>財務計畫</t>
    <phoneticPr fontId="4" type="noConversion"/>
  </si>
  <si>
    <t>自有資金成本 (2.5%)</t>
    <phoneticPr fontId="4" type="noConversion"/>
  </si>
  <si>
    <t>設置
數量</t>
    <phoneticPr fontId="4" type="noConversion"/>
  </si>
  <si>
    <t>原運轉
數量</t>
    <phoneticPr fontId="4" type="noConversion"/>
  </si>
  <si>
    <t>規劃運
轉數量</t>
    <phoneticPr fontId="4" type="noConversion"/>
  </si>
  <si>
    <r>
      <t>設置總
馬力</t>
    </r>
    <r>
      <rPr>
        <sz val="14"/>
        <rFont val="Arial"/>
        <family val="2"/>
      </rPr>
      <t>(HP)</t>
    </r>
    <phoneticPr fontId="4" type="noConversion"/>
  </si>
  <si>
    <r>
      <t xml:space="preserve">運轉狀況
</t>
    </r>
    <r>
      <rPr>
        <sz val="14"/>
        <rFont val="Arial"/>
        <family val="2"/>
      </rPr>
      <t>(Hr.)</t>
    </r>
    <phoneticPr fontId="4" type="noConversion"/>
  </si>
  <si>
    <t>主辦機關獲益</t>
    <phoneticPr fontId="4" type="noConversion"/>
  </si>
  <si>
    <t>觀音工業區污水處理廠-節能系統-施工費</t>
    <phoneticPr fontId="4" type="noConversion"/>
  </si>
  <si>
    <t>觀音工業區污水處理廠-節能系統建置費用</t>
    <phoneticPr fontId="4" type="noConversion"/>
  </si>
  <si>
    <t>觀音工業區污水處理廠-節能評估標的</t>
    <phoneticPr fontId="4" type="noConversion"/>
  </si>
  <si>
    <r>
      <rPr>
        <sz val="12"/>
        <color rgb="FF0432FF"/>
        <rFont val="Arial"/>
        <family val="2"/>
      </rPr>
      <t>NT$/</t>
    </r>
    <r>
      <rPr>
        <sz val="12"/>
        <color rgb="FF0432FF"/>
        <rFont val="標楷體"/>
        <family val="3"/>
        <charset val="136"/>
      </rPr>
      <t>度</t>
    </r>
    <phoneticPr fontId="4" type="noConversion"/>
  </si>
  <si>
    <t>觀音工業區污水處理廠-進流抽水站單元-進流抽水機A</t>
    <phoneticPr fontId="4" type="noConversion"/>
  </si>
  <si>
    <t>觀音工業區污水處理廠-進流抽水站單元-進流抽水機B</t>
    <phoneticPr fontId="4" type="noConversion"/>
  </si>
  <si>
    <t>觀音工業區污水處理廠-調和池單元-調和池鼓風機A</t>
    <phoneticPr fontId="4" type="noConversion"/>
  </si>
  <si>
    <t>觀音工業區污水處理廠-調和池單元-沉水泵B</t>
    <phoneticPr fontId="4" type="noConversion"/>
  </si>
  <si>
    <t>觀音工業區污水處理廠-調和池單元-調和池鼓風機B</t>
    <phoneticPr fontId="4" type="noConversion"/>
  </si>
  <si>
    <t>觀音工業區污水處理廠-調和池單元-沉水泵C</t>
    <phoneticPr fontId="4" type="noConversion"/>
  </si>
  <si>
    <t>觀音工業區污水處理廠-MBR外陰井-沉水泵</t>
    <phoneticPr fontId="4" type="noConversion"/>
  </si>
  <si>
    <t>觀音工業區污水處理廠-活性污泥曝氣池單元-活性污泥曝氣池鼓風機</t>
    <phoneticPr fontId="4" type="noConversion"/>
  </si>
  <si>
    <t>觀音工業區污水處理廠-初沉池單元-沉水式污水泵</t>
    <phoneticPr fontId="4" type="noConversion"/>
  </si>
  <si>
    <t>觀音工業區污水處理廠-三次沉澱池單元-三沉進流加壓站抽水機A</t>
    <phoneticPr fontId="4" type="noConversion"/>
  </si>
  <si>
    <t>觀音工業區污水處理廠-三次沉澱池單元-三沉進流加壓站抽水機B</t>
    <phoneticPr fontId="4" type="noConversion"/>
  </si>
  <si>
    <t>觀音工業區污水處理廠-三次沉澱池單元-三沉進流加壓站抽水機C</t>
    <phoneticPr fontId="4" type="noConversion"/>
  </si>
  <si>
    <t>觀音工業區污水處理廠-迴流污泥抽送站-污泥泵</t>
    <phoneticPr fontId="4" type="noConversion"/>
  </si>
  <si>
    <t>觀音工業區污水處理廠-污泥抽送站-鼓風機</t>
    <phoneticPr fontId="4" type="noConversion"/>
  </si>
  <si>
    <t>第一階段</t>
    <phoneticPr fontId="11" type="noConversion"/>
  </si>
  <si>
    <r>
      <t xml:space="preserve">內部報酬率 </t>
    </r>
    <r>
      <rPr>
        <sz val="12"/>
        <rFont val="Arial"/>
        <family val="2"/>
      </rPr>
      <t>IRR</t>
    </r>
    <phoneticPr fontId="4" type="noConversion"/>
  </si>
  <si>
    <r>
      <rPr>
        <sz val="12"/>
        <rFont val="Arial"/>
        <family val="2"/>
      </rPr>
      <t>1M</t>
    </r>
    <r>
      <rPr>
        <sz val="12"/>
        <rFont val="標楷體"/>
        <family val="3"/>
        <charset val="136"/>
      </rPr>
      <t xml:space="preserve"> 工期</t>
    </r>
    <phoneticPr fontId="11" type="noConversion"/>
  </si>
  <si>
    <r>
      <t>進口變頻器訂料期+節能系統電盤設計訂製期</t>
    </r>
    <r>
      <rPr>
        <sz val="12"/>
        <rFont val="Arial"/>
        <family val="2"/>
      </rPr>
      <t>3M</t>
    </r>
    <phoneticPr fontId="4" type="noConversion"/>
  </si>
  <si>
    <r>
      <rPr>
        <sz val="12"/>
        <rFont val="Arial"/>
        <family val="2"/>
      </rPr>
      <t xml:space="preserve">1M </t>
    </r>
    <r>
      <rPr>
        <sz val="12"/>
        <rFont val="標楷體"/>
        <family val="3"/>
        <charset val="136"/>
      </rPr>
      <t>工期</t>
    </r>
    <phoneticPr fontId="11" type="noConversion"/>
  </si>
  <si>
    <t>雲端系統維運費用</t>
    <phoneticPr fontId="4" type="noConversion"/>
  </si>
  <si>
    <r>
      <t>單機
馬力</t>
    </r>
    <r>
      <rPr>
        <sz val="14"/>
        <rFont val="Arial"/>
        <family val="2"/>
      </rPr>
      <t>(HP)</t>
    </r>
    <phoneticPr fontId="4" type="noConversion"/>
  </si>
  <si>
    <r>
      <t>實際運轉
功率</t>
    </r>
    <r>
      <rPr>
        <sz val="12"/>
        <color rgb="FF0432FF"/>
        <rFont val="Arial"/>
        <family val="2"/>
      </rPr>
      <t>(KW)</t>
    </r>
    <phoneticPr fontId="4" type="noConversion"/>
  </si>
  <si>
    <r>
      <t>實際總運轉
功率</t>
    </r>
    <r>
      <rPr>
        <sz val="12"/>
        <color rgb="FF0432FF"/>
        <rFont val="Arial"/>
        <family val="2"/>
      </rPr>
      <t>(KW)</t>
    </r>
    <phoneticPr fontId="4" type="noConversion"/>
  </si>
  <si>
    <t>進流抽水站單元</t>
    <phoneticPr fontId="4" type="noConversion"/>
  </si>
  <si>
    <r>
      <t xml:space="preserve">進流抽水機 </t>
    </r>
    <r>
      <rPr>
        <sz val="12"/>
        <rFont val="Arial"/>
        <family val="2"/>
      </rPr>
      <t>(103)</t>
    </r>
    <phoneticPr fontId="4" type="noConversion"/>
  </si>
  <si>
    <r>
      <t xml:space="preserve">進流抽水機 </t>
    </r>
    <r>
      <rPr>
        <sz val="12"/>
        <rFont val="Arial"/>
        <family val="2"/>
      </rPr>
      <t>(104)</t>
    </r>
    <r>
      <rPr>
        <sz val="12"/>
        <color theme="1"/>
        <rFont val="新細明體"/>
        <family val="2"/>
        <charset val="136"/>
        <scheme val="minor"/>
      </rPr>
      <t/>
    </r>
    <phoneticPr fontId="11" type="noConversion"/>
  </si>
  <si>
    <r>
      <t xml:space="preserve">進流抽水機 </t>
    </r>
    <r>
      <rPr>
        <sz val="12"/>
        <rFont val="Arial"/>
        <family val="2"/>
      </rPr>
      <t>(101)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</si>
  <si>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r>
      <t xml:space="preserve">進流抽水機 </t>
    </r>
    <r>
      <rPr>
        <sz val="12"/>
        <rFont val="Arial"/>
        <family val="2"/>
      </rPr>
      <t>(102)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</si>
  <si>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調和池單元</t>
    <phoneticPr fontId="4" type="noConversion"/>
  </si>
  <si>
    <r>
      <t xml:space="preserve">調和池鼓風機 </t>
    </r>
    <r>
      <rPr>
        <sz val="12"/>
        <rFont val="Arial"/>
        <family val="2"/>
      </rPr>
      <t>(#105)</t>
    </r>
    <phoneticPr fontId="4" type="noConversion"/>
  </si>
  <si>
    <r>
      <t xml:space="preserve">調和池鼓風機 </t>
    </r>
    <r>
      <rPr>
        <sz val="12"/>
        <rFont val="Arial"/>
        <family val="2"/>
      </rPr>
      <t>(#106)</t>
    </r>
    <phoneticPr fontId="11" type="noConversion"/>
  </si>
  <si>
    <r>
      <t xml:space="preserve">調和池鼓風機 </t>
    </r>
    <r>
      <rPr>
        <sz val="12"/>
        <rFont val="Arial"/>
        <family val="2"/>
      </rPr>
      <t>(#103)</t>
    </r>
    <phoneticPr fontId="4" type="noConversion"/>
  </si>
  <si>
    <r>
      <t xml:space="preserve">調和池鼓風機 </t>
    </r>
    <r>
      <rPr>
        <sz val="12"/>
        <rFont val="Arial"/>
        <family val="2"/>
      </rPr>
      <t>(#104)</t>
    </r>
    <phoneticPr fontId="4" type="noConversion"/>
  </si>
  <si>
    <r>
      <rPr>
        <sz val="12"/>
        <rFont val="Arial"/>
        <family val="2"/>
      </rPr>
      <t>MBR</t>
    </r>
    <r>
      <rPr>
        <sz val="12"/>
        <rFont val="標楷體"/>
        <family val="3"/>
        <charset val="136"/>
      </rPr>
      <t>外陰井</t>
    </r>
    <phoneticPr fontId="4" type="noConversion"/>
  </si>
  <si>
    <t>沉水泵</t>
    <phoneticPr fontId="4" type="noConversion"/>
  </si>
  <si>
    <t>活性污泥曝氣池單元</t>
    <phoneticPr fontId="4" type="noConversion"/>
  </si>
  <si>
    <r>
      <t xml:space="preserve">活性污泥曝氣池鼓風機 </t>
    </r>
    <r>
      <rPr>
        <sz val="12"/>
        <rFont val="Arial"/>
        <family val="2"/>
      </rPr>
      <t>(108/109/110)</t>
    </r>
    <phoneticPr fontId="4" type="noConversion"/>
  </si>
  <si>
    <r>
      <t xml:space="preserve">活性污泥曝氣池鼓風機 </t>
    </r>
    <r>
      <rPr>
        <sz val="12"/>
        <rFont val="Arial"/>
        <family val="2"/>
      </rPr>
      <t>(102/103/107)</t>
    </r>
    <phoneticPr fontId="4" type="noConversion"/>
  </si>
  <si>
    <t>初沉池單元</t>
    <phoneticPr fontId="4" type="noConversion"/>
  </si>
  <si>
    <t>沉水式污水泵</t>
    <phoneticPr fontId="4" type="noConversion"/>
  </si>
  <si>
    <t>三次沉澱池單元</t>
    <phoneticPr fontId="4" type="noConversion"/>
  </si>
  <si>
    <r>
      <t>三沉進流加壓站抽水機</t>
    </r>
    <r>
      <rPr>
        <sz val="12"/>
        <rFont val="Arial"/>
        <family val="2"/>
      </rPr>
      <t>A  (MP-01)</t>
    </r>
    <phoneticPr fontId="4" type="noConversion"/>
  </si>
  <si>
    <r>
      <t>三沉進流加壓站抽水機</t>
    </r>
    <r>
      <rPr>
        <sz val="12"/>
        <rFont val="Arial"/>
        <family val="2"/>
      </rPr>
      <t>B  (MP-02)</t>
    </r>
    <phoneticPr fontId="4" type="noConversion"/>
  </si>
  <si>
    <r>
      <t>三沉進流加壓站抽水機</t>
    </r>
    <r>
      <rPr>
        <sz val="12"/>
        <rFont val="Arial"/>
        <family val="2"/>
      </rPr>
      <t>C  (MP-02-1)</t>
    </r>
    <phoneticPr fontId="4" type="noConversion"/>
  </si>
  <si>
    <t>迴流污泥抽送站</t>
    <phoneticPr fontId="4" type="noConversion"/>
  </si>
  <si>
    <t>污泥泵</t>
    <phoneticPr fontId="4" type="noConversion"/>
  </si>
  <si>
    <t>污泥抽送站</t>
    <phoneticPr fontId="4" type="noConversion"/>
  </si>
  <si>
    <t>鼓風機</t>
    <phoneticPr fontId="4" type="noConversion"/>
  </si>
  <si>
    <r>
      <rPr>
        <sz val="12"/>
        <rFont val="Arial"/>
        <family val="2"/>
      </rPr>
      <t>IRR</t>
    </r>
    <r>
      <rPr>
        <sz val="12"/>
        <rFont val="標楷體"/>
        <family val="3"/>
        <charset val="136"/>
      </rPr>
      <t>參數列</t>
    </r>
    <phoneticPr fontId="4" type="noConversion"/>
  </si>
  <si>
    <r>
      <t>總設備款</t>
    </r>
    <r>
      <rPr>
        <sz val="12"/>
        <color rgb="FFFF0000"/>
        <rFont val="Arial"/>
        <family val="2"/>
      </rPr>
      <t>+10%</t>
    </r>
    <phoneticPr fontId="4" type="noConversion"/>
  </si>
  <si>
    <t>評估指標</t>
    <phoneticPr fontId="11" type="noConversion"/>
  </si>
  <si>
    <t>指標值</t>
    <phoneticPr fontId="11" type="noConversion"/>
  </si>
  <si>
    <r>
      <t>權益內部報酬率</t>
    </r>
    <r>
      <rPr>
        <sz val="14"/>
        <rFont val="Times New Roman"/>
        <family val="1"/>
      </rPr>
      <t>(Equity IRR)</t>
    </r>
    <phoneticPr fontId="11" type="noConversion"/>
  </si>
  <si>
    <t>權益折現回收年限</t>
    <phoneticPr fontId="11" type="noConversion"/>
  </si>
  <si>
    <t>自有資金比率最低值</t>
    <phoneticPr fontId="11" type="noConversion"/>
  </si>
  <si>
    <t>折舊攤提 (14年攤提)</t>
    <phoneticPr fontId="4" type="noConversion"/>
  </si>
  <si>
    <t>觀音工業區污水處理廠-節能系統-設備費</t>
    <phoneticPr fontId="4" type="noConversion"/>
  </si>
  <si>
    <t>建置期工程險</t>
    <phoneticPr fontId="4" type="noConversion"/>
  </si>
  <si>
    <t>營業稅</t>
    <phoneticPr fontId="4" type="noConversion"/>
  </si>
  <si>
    <t>KW</t>
    <phoneticPr fontId="4" type="noConversion"/>
  </si>
  <si>
    <r>
      <rPr>
        <sz val="14"/>
        <rFont val="Arial"/>
        <family val="2"/>
      </rPr>
      <t>14</t>
    </r>
    <r>
      <rPr>
        <sz val="14"/>
        <rFont val="標楷體"/>
        <family val="3"/>
        <charset val="136"/>
      </rPr>
      <t>年營運期間-資本支出</t>
    </r>
    <phoneticPr fontId="4" type="noConversion"/>
  </si>
  <si>
    <r>
      <rPr>
        <sz val="14"/>
        <rFont val="Arial"/>
        <family val="2"/>
      </rPr>
      <t>14</t>
    </r>
    <r>
      <rPr>
        <sz val="14"/>
        <rFont val="標楷體"/>
        <family val="3"/>
        <charset val="136"/>
      </rPr>
      <t>營運期間-營收</t>
    </r>
    <phoneticPr fontId="4" type="noConversion"/>
  </si>
  <si>
    <r>
      <rPr>
        <sz val="14"/>
        <rFont val="Arial"/>
        <family val="2"/>
      </rPr>
      <t>14</t>
    </r>
    <r>
      <rPr>
        <sz val="14"/>
        <rFont val="標楷體"/>
        <family val="3"/>
        <charset val="136"/>
      </rPr>
      <t>營運期間-主辦機關獲利</t>
    </r>
    <phoneticPr fontId="4" type="noConversion"/>
  </si>
  <si>
    <t>自有資金百分比</t>
    <phoneticPr fontId="4" type="noConversion"/>
  </si>
  <si>
    <r>
      <rPr>
        <sz val="12"/>
        <rFont val="Arial"/>
        <family val="2"/>
      </rPr>
      <t xml:space="preserve">75:25 </t>
    </r>
    <r>
      <rPr>
        <sz val="12"/>
        <rFont val="標楷體"/>
        <family val="3"/>
        <charset val="136"/>
      </rPr>
      <t>配比</t>
    </r>
    <phoneticPr fontId="4" type="noConversion"/>
  </si>
  <si>
    <t>污泥抽送站</t>
    <phoneticPr fontId="11" type="noConversion"/>
  </si>
  <si>
    <t>觀音工業區污水處理廠-雲端「節能標的」站別＆電機說明</t>
    <phoneticPr fontId="4" type="noConversion"/>
  </si>
  <si>
    <t>進流抽水站</t>
    <phoneticPr fontId="4" type="noConversion"/>
  </si>
  <si>
    <t>調和池一</t>
    <phoneticPr fontId="4" type="noConversion"/>
  </si>
  <si>
    <t>調和池二＆三</t>
    <phoneticPr fontId="4" type="noConversion"/>
  </si>
  <si>
    <t>活性污泥曝氣池一</t>
    <phoneticPr fontId="4" type="noConversion"/>
  </si>
  <si>
    <t>活性污泥曝氣池二</t>
    <phoneticPr fontId="4" type="noConversion"/>
  </si>
  <si>
    <t>備  註  說  明</t>
    <phoneticPr fontId="11" type="noConversion"/>
  </si>
  <si>
    <t>沉水泵1_15HP</t>
    <phoneticPr fontId="4" type="noConversion"/>
  </si>
  <si>
    <t>沉水泵2_15HP</t>
    <phoneticPr fontId="4" type="noConversion"/>
  </si>
  <si>
    <t>單機
馬力(HP)</t>
    <phoneticPr fontId="4" type="noConversion"/>
  </si>
  <si>
    <t>進流抽水機103_75HP</t>
    <phoneticPr fontId="4" type="noConversion"/>
  </si>
  <si>
    <t>進流抽水機104_60HP</t>
    <phoneticPr fontId="11" type="noConversion"/>
  </si>
  <si>
    <t>進流抽水機101_124HP</t>
    <phoneticPr fontId="4" type="noConversion"/>
  </si>
  <si>
    <t>進流抽水機102_124HP</t>
    <phoneticPr fontId="4" type="noConversion"/>
  </si>
  <si>
    <t>調和池鼓風機105_150HP</t>
    <phoneticPr fontId="4" type="noConversion"/>
  </si>
  <si>
    <t>調和池鼓風機106_100HP</t>
    <phoneticPr fontId="11" type="noConversion"/>
  </si>
  <si>
    <t>調和池鼓風機103_100HP</t>
    <phoneticPr fontId="4" type="noConversion"/>
  </si>
  <si>
    <t>調和池鼓風機104_100HP</t>
    <phoneticPr fontId="4" type="noConversion"/>
  </si>
  <si>
    <t>MBR外陰井</t>
    <phoneticPr fontId="4" type="noConversion"/>
  </si>
  <si>
    <t>初沉池</t>
    <phoneticPr fontId="4" type="noConversion"/>
  </si>
  <si>
    <t>沉水式污水泵1_50HP</t>
    <phoneticPr fontId="4" type="noConversion"/>
  </si>
  <si>
    <t>沉水式污水泵2_50HP</t>
    <phoneticPr fontId="4" type="noConversion"/>
  </si>
  <si>
    <t>三沉進流加壓站</t>
    <phoneticPr fontId="4" type="noConversion"/>
  </si>
  <si>
    <t>污泥泵1_20HP</t>
    <phoneticPr fontId="4" type="noConversion"/>
  </si>
  <si>
    <t>鼓風機1_60HP</t>
    <phoneticPr fontId="11" type="noConversion"/>
  </si>
  <si>
    <t>鼓風機2_60HP</t>
    <phoneticPr fontId="4" type="noConversion"/>
  </si>
  <si>
    <t>能源基線</t>
    <phoneticPr fontId="11" type="noConversion"/>
  </si>
  <si>
    <t>單機基線</t>
    <phoneticPr fontId="11" type="noConversion"/>
  </si>
  <si>
    <r>
      <rPr>
        <sz val="12"/>
        <color rgb="FF0432FF"/>
        <rFont val="BiauKai"/>
        <family val="1"/>
        <charset val="136"/>
      </rPr>
      <t>既設</t>
    </r>
    <r>
      <rPr>
        <sz val="12"/>
        <rFont val="BiauKai"/>
        <family val="1"/>
        <charset val="136"/>
      </rPr>
      <t xml:space="preserve">台達電VFD </t>
    </r>
    <r>
      <rPr>
        <sz val="12"/>
        <color rgb="FF0432FF"/>
        <rFont val="BiauKai"/>
        <family val="1"/>
        <charset val="136"/>
      </rPr>
      <t>(1控1)</t>
    </r>
    <r>
      <rPr>
        <sz val="12"/>
        <rFont val="BiauKai"/>
        <family val="1"/>
        <charset val="136"/>
      </rPr>
      <t>，採廠內</t>
    </r>
    <r>
      <rPr>
        <sz val="12"/>
        <color rgb="FF0432FF"/>
        <rFont val="BiauKai"/>
        <family val="1"/>
        <charset val="136"/>
      </rPr>
      <t>既設</t>
    </r>
    <r>
      <rPr>
        <sz val="12"/>
        <rFont val="BiauKai"/>
        <family val="1"/>
        <charset val="136"/>
      </rPr>
      <t>水位計回控機制</t>
    </r>
    <phoneticPr fontId="11" type="noConversion"/>
  </si>
  <si>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 xml:space="preserve">節能系統VFD </t>
    </r>
    <r>
      <rPr>
        <sz val="12"/>
        <color rgb="FF0432FF"/>
        <rFont val="BiauKai"/>
        <family val="1"/>
        <charset val="136"/>
      </rPr>
      <t>(1控1)</t>
    </r>
    <phoneticPr fontId="11" type="noConversion"/>
  </si>
  <si>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節能系統VFD採</t>
    </r>
    <r>
      <rPr>
        <sz val="12"/>
        <color rgb="FFFF0000"/>
        <rFont val="BiauKai"/>
        <family val="1"/>
        <charset val="136"/>
      </rPr>
      <t>1控2</t>
    </r>
    <r>
      <rPr>
        <sz val="12"/>
        <rFont val="BiauKai"/>
        <family val="1"/>
        <charset val="136"/>
      </rPr>
      <t>切換，採廠內</t>
    </r>
    <r>
      <rPr>
        <sz val="12"/>
        <color rgb="FF0432FF"/>
        <rFont val="BiauKai"/>
        <family val="1"/>
        <charset val="136"/>
      </rPr>
      <t>既設</t>
    </r>
    <r>
      <rPr>
        <sz val="12"/>
        <rFont val="BiauKai"/>
        <family val="1"/>
        <charset val="136"/>
      </rPr>
      <t>水位計回控機制</t>
    </r>
    <phoneticPr fontId="11" type="noConversion"/>
  </si>
  <si>
    <t>曝氣池鼓風機108_200HP</t>
    <phoneticPr fontId="4" type="noConversion"/>
  </si>
  <si>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節能系統VFD採</t>
    </r>
    <r>
      <rPr>
        <sz val="12"/>
        <color rgb="FFFF0000"/>
        <rFont val="BiauKai"/>
        <family val="1"/>
        <charset val="136"/>
      </rPr>
      <t>1控2</t>
    </r>
    <r>
      <rPr>
        <sz val="12"/>
        <rFont val="BiauKai"/>
        <family val="1"/>
        <charset val="136"/>
      </rPr>
      <t>切換，採</t>
    </r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溶氧計(DO_2)回控機制</t>
    </r>
    <phoneticPr fontId="11" type="noConversion"/>
  </si>
  <si>
    <t>曝氣池鼓風機109_200HP</t>
    <phoneticPr fontId="11" type="noConversion"/>
  </si>
  <si>
    <t>曝氣池鼓風機110_200HP</t>
    <phoneticPr fontId="11" type="noConversion"/>
  </si>
  <si>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 xml:space="preserve">節能系統VFD </t>
    </r>
    <r>
      <rPr>
        <sz val="12"/>
        <color rgb="FF0432FF"/>
        <rFont val="BiauKai"/>
        <family val="1"/>
        <charset val="136"/>
      </rPr>
      <t>(1控1)</t>
    </r>
    <r>
      <rPr>
        <sz val="12"/>
        <rFont val="BiauKai"/>
        <family val="1"/>
        <charset val="136"/>
      </rPr>
      <t>，採</t>
    </r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溶氧計(DO_2)回控機制</t>
    </r>
    <phoneticPr fontId="11" type="noConversion"/>
  </si>
  <si>
    <t>曝氣池鼓風機102_150HP</t>
    <phoneticPr fontId="4" type="noConversion"/>
  </si>
  <si>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節能系統VFD採</t>
    </r>
    <r>
      <rPr>
        <sz val="12"/>
        <color rgb="FFFF0000"/>
        <rFont val="BiauKai"/>
        <family val="1"/>
        <charset val="136"/>
      </rPr>
      <t>1控2</t>
    </r>
    <r>
      <rPr>
        <sz val="12"/>
        <rFont val="BiauKai"/>
        <family val="1"/>
        <charset val="136"/>
      </rPr>
      <t>切換，採</t>
    </r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溶氧計(DO_1)回控機制</t>
    </r>
    <phoneticPr fontId="11" type="noConversion"/>
  </si>
  <si>
    <t>曝氣池鼓風機103_150HP</t>
    <phoneticPr fontId="11" type="noConversion"/>
  </si>
  <si>
    <t>曝氣池鼓風機107_150HP</t>
    <phoneticPr fontId="11" type="noConversion"/>
  </si>
  <si>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 xml:space="preserve">節能系統VFD </t>
    </r>
    <r>
      <rPr>
        <sz val="12"/>
        <color rgb="FF0432FF"/>
        <rFont val="BiauKai"/>
        <family val="1"/>
        <charset val="136"/>
      </rPr>
      <t>(1控1)</t>
    </r>
    <r>
      <rPr>
        <sz val="12"/>
        <rFont val="BiauKai"/>
        <family val="1"/>
        <charset val="136"/>
      </rPr>
      <t>，採</t>
    </r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溶氧計(DO_1)回控機制</t>
    </r>
    <phoneticPr fontId="11" type="noConversion"/>
  </si>
  <si>
    <t>抽水機A_MP-01_50HP</t>
    <phoneticPr fontId="4" type="noConversion"/>
  </si>
  <si>
    <t>抽水機B_MP-02_50HP</t>
    <phoneticPr fontId="4" type="noConversion"/>
  </si>
  <si>
    <t>抽水機C_MP-02-1_50HP</t>
    <phoneticPr fontId="4" type="noConversion"/>
  </si>
  <si>
    <t>污泥泵2_20HP</t>
    <phoneticPr fontId="11" type="noConversion"/>
  </si>
  <si>
    <t>污泥泵3_20HP</t>
    <phoneticPr fontId="11" type="noConversion"/>
  </si>
  <si>
    <t>污泥泵4_20HP</t>
    <phoneticPr fontId="11" type="noConversion"/>
  </si>
  <si>
    <r>
      <rPr>
        <sz val="12"/>
        <color rgb="FF0432FF"/>
        <rFont val="BiauKai"/>
        <family val="1"/>
        <charset val="136"/>
      </rPr>
      <t>新設</t>
    </r>
    <r>
      <rPr>
        <sz val="12"/>
        <rFont val="BiauKai"/>
        <family val="1"/>
        <charset val="136"/>
      </rPr>
      <t>節能系統VFD採</t>
    </r>
    <r>
      <rPr>
        <sz val="12"/>
        <color rgb="FFFF0000"/>
        <rFont val="BiauKai"/>
        <family val="1"/>
        <charset val="136"/>
      </rPr>
      <t>1控2</t>
    </r>
    <r>
      <rPr>
        <sz val="12"/>
        <rFont val="BiauKai"/>
        <family val="1"/>
        <charset val="136"/>
      </rPr>
      <t>切換</t>
    </r>
    <phoneticPr fontId="11" type="noConversion"/>
  </si>
  <si>
    <t>8年</t>
    <phoneticPr fontId="11" type="noConversion"/>
  </si>
  <si>
    <r>
      <rPr>
        <sz val="14"/>
        <color rgb="FF0432FF"/>
        <rFont val="BiauKai"/>
        <family val="1"/>
        <charset val="136"/>
      </rPr>
      <t>雲端</t>
    </r>
    <r>
      <rPr>
        <sz val="14"/>
        <rFont val="BiauKai"/>
        <family val="1"/>
        <charset val="136"/>
      </rPr>
      <t>站名</t>
    </r>
    <phoneticPr fontId="4" type="noConversion"/>
  </si>
  <si>
    <r>
      <rPr>
        <sz val="14"/>
        <color rgb="FF0432FF"/>
        <rFont val="BiauKai"/>
        <family val="1"/>
        <charset val="136"/>
      </rPr>
      <t>雲端</t>
    </r>
    <r>
      <rPr>
        <sz val="14"/>
        <rFont val="BiauKai"/>
        <family val="1"/>
        <charset val="136"/>
      </rPr>
      <t>設備名稱</t>
    </r>
    <phoneticPr fontId="4" type="noConversion"/>
  </si>
  <si>
    <t>設備名稱</t>
    <phoneticPr fontId="4" type="noConversion"/>
  </si>
  <si>
    <t>設備編號</t>
    <phoneticPr fontId="38" type="noConversion"/>
  </si>
  <si>
    <t>設備
銘牌
馬力
(HP)</t>
    <phoneticPr fontId="4" type="noConversion"/>
  </si>
  <si>
    <t>設備
運轉
功率
(kW)</t>
    <phoneticPr fontId="4" type="noConversion"/>
  </si>
  <si>
    <t>VFD
(Hz)</t>
    <phoneticPr fontId="4" type="noConversion"/>
  </si>
  <si>
    <t>運轉
條件
(Hrs/天)</t>
    <phoneticPr fontId="4" type="noConversion"/>
  </si>
  <si>
    <t>回控機制說明</t>
    <phoneticPr fontId="38" type="noConversion"/>
  </si>
  <si>
    <r>
      <rPr>
        <sz val="14"/>
        <rFont val="BiauKai"/>
        <family val="1"/>
        <charset val="136"/>
      </rPr>
      <t>設備銘牌
馬力</t>
    </r>
    <r>
      <rPr>
        <sz val="14"/>
        <rFont val="Arial"/>
        <family val="2"/>
      </rPr>
      <t>(HP)</t>
    </r>
    <phoneticPr fontId="4" type="noConversion"/>
  </si>
  <si>
    <t>運轉
數量</t>
    <phoneticPr fontId="4" type="noConversion"/>
  </si>
  <si>
    <r>
      <rPr>
        <sz val="14"/>
        <color rgb="FF0432FF"/>
        <rFont val="BiauKai"/>
        <family val="1"/>
        <charset val="136"/>
      </rPr>
      <t>設備運轉
功率</t>
    </r>
    <r>
      <rPr>
        <sz val="14"/>
        <color rgb="FF0432FF"/>
        <rFont val="Arial"/>
        <family val="2"/>
      </rPr>
      <t>(kW)</t>
    </r>
    <phoneticPr fontId="4" type="noConversion"/>
  </si>
  <si>
    <r>
      <rPr>
        <sz val="14"/>
        <rFont val="BiauKai"/>
        <family val="1"/>
        <charset val="136"/>
      </rPr>
      <t xml:space="preserve">運轉條件
</t>
    </r>
    <r>
      <rPr>
        <sz val="14"/>
        <rFont val="Arial"/>
        <family val="2"/>
      </rPr>
      <t>(Hrs/</t>
    </r>
    <r>
      <rPr>
        <sz val="14"/>
        <rFont val="BiauKai"/>
        <family val="1"/>
        <charset val="136"/>
      </rPr>
      <t>天</t>
    </r>
    <r>
      <rPr>
        <sz val="14"/>
        <rFont val="Arial"/>
        <family val="2"/>
      </rPr>
      <t>)</t>
    </r>
    <phoneticPr fontId="4" type="noConversion"/>
  </si>
  <si>
    <r>
      <rPr>
        <sz val="14"/>
        <rFont val="BiauKai"/>
        <family val="1"/>
        <charset val="136"/>
      </rPr>
      <t xml:space="preserve">運轉條件
</t>
    </r>
    <r>
      <rPr>
        <sz val="14"/>
        <rFont val="Arial"/>
        <family val="2"/>
      </rPr>
      <t>(</t>
    </r>
    <r>
      <rPr>
        <sz val="14"/>
        <rFont val="BiauKai"/>
        <family val="1"/>
        <charset val="136"/>
      </rPr>
      <t>天</t>
    </r>
    <r>
      <rPr>
        <sz val="14"/>
        <rFont val="Cambria"/>
        <family val="1"/>
      </rPr>
      <t>/</t>
    </r>
    <r>
      <rPr>
        <sz val="14"/>
        <rFont val="BiauKai"/>
        <family val="1"/>
        <charset val="136"/>
      </rPr>
      <t>年</t>
    </r>
    <r>
      <rPr>
        <sz val="14"/>
        <rFont val="Arial"/>
        <family val="2"/>
      </rPr>
      <t>)</t>
    </r>
    <phoneticPr fontId="4" type="noConversion"/>
  </si>
  <si>
    <r>
      <rPr>
        <sz val="14"/>
        <rFont val="BiauKai"/>
        <family val="1"/>
        <charset val="136"/>
      </rPr>
      <t>預估
節電率</t>
    </r>
    <r>
      <rPr>
        <sz val="14"/>
        <rFont val="Cambria"/>
        <family val="1"/>
      </rPr>
      <t>(</t>
    </r>
    <r>
      <rPr>
        <sz val="14"/>
        <rFont val="Arial"/>
        <family val="2"/>
      </rPr>
      <t>%</t>
    </r>
    <r>
      <rPr>
        <sz val="14"/>
        <rFont val="Cambria"/>
        <family val="1"/>
      </rPr>
      <t>)</t>
    </r>
    <phoneticPr fontId="4" type="noConversion"/>
  </si>
  <si>
    <r>
      <rPr>
        <sz val="16"/>
        <rFont val="BiauKai"/>
        <family val="1"/>
        <charset val="136"/>
      </rPr>
      <t>觀音工業區污水處理廠</t>
    </r>
    <r>
      <rPr>
        <sz val="16"/>
        <rFont val="Cambria"/>
        <family val="1"/>
      </rPr>
      <t>-</t>
    </r>
    <r>
      <rPr>
        <sz val="16"/>
        <rFont val="BiauKai"/>
        <family val="1"/>
        <charset val="136"/>
      </rPr>
      <t>節電效益評估表</t>
    </r>
    <phoneticPr fontId="4" type="noConversion"/>
  </si>
  <si>
    <t>節  能  設  施</t>
    <phoneticPr fontId="4" type="noConversion"/>
  </si>
  <si>
    <t>投入金額</t>
    <phoneticPr fontId="4" type="noConversion"/>
  </si>
  <si>
    <r>
      <rPr>
        <sz val="16"/>
        <color rgb="FF0432FF"/>
        <rFont val="BiauKai"/>
        <family val="1"/>
        <charset val="136"/>
      </rPr>
      <t>分潤比例：</t>
    </r>
    <r>
      <rPr>
        <sz val="16"/>
        <color rgb="FF0432FF"/>
        <rFont val="Arial"/>
        <family val="2"/>
      </rPr>
      <t>75%</t>
    </r>
    <phoneticPr fontId="4" type="noConversion"/>
  </si>
  <si>
    <r>
      <rPr>
        <sz val="12"/>
        <rFont val="BiauKai"/>
        <family val="1"/>
        <charset val="136"/>
      </rPr>
      <t>維修成本</t>
    </r>
    <r>
      <rPr>
        <sz val="12"/>
        <rFont val="標楷體"/>
        <family val="1"/>
      </rPr>
      <t xml:space="preserve"> (Y2</t>
    </r>
    <r>
      <rPr>
        <sz val="12"/>
        <rFont val="BiauKai"/>
        <family val="1"/>
        <charset val="136"/>
      </rPr>
      <t>年起總建置成本</t>
    </r>
    <r>
      <rPr>
        <sz val="12"/>
        <rFont val="標楷體"/>
        <family val="1"/>
      </rPr>
      <t>3%</t>
    </r>
    <r>
      <rPr>
        <sz val="12"/>
        <rFont val="BiauKai"/>
        <family val="1"/>
        <charset val="136"/>
      </rPr>
      <t>，每</t>
    </r>
    <r>
      <rPr>
        <sz val="12"/>
        <rFont val="標楷體"/>
        <family val="1"/>
      </rPr>
      <t>5</t>
    </r>
    <r>
      <rPr>
        <sz val="12"/>
        <rFont val="BiauKai"/>
        <family val="1"/>
        <charset val="136"/>
      </rPr>
      <t>年增</t>
    </r>
    <r>
      <rPr>
        <sz val="12"/>
        <rFont val="Cambria"/>
        <family val="1"/>
      </rPr>
      <t>1</t>
    </r>
    <r>
      <rPr>
        <sz val="12"/>
        <rFont val="標楷體"/>
        <family val="1"/>
      </rPr>
      <t>%)</t>
    </r>
    <phoneticPr fontId="4" type="noConversion"/>
  </si>
  <si>
    <t>系統名稱</t>
    <phoneticPr fontId="4" type="noConversion"/>
  </si>
  <si>
    <t>[[系統名稱]]</t>
    <phoneticPr fontId="38" type="noConversion"/>
  </si>
  <si>
    <t>[[設備名稱]]</t>
    <phoneticPr fontId="38" type="noConversion"/>
  </si>
  <si>
    <t>[[回控機制說明]]</t>
    <phoneticPr fontId="38" type="noConversion"/>
  </si>
  <si>
    <t>[[設備編號]]</t>
    <phoneticPr fontId="38" type="noConversion"/>
  </si>
  <si>
    <r>
      <rPr>
        <sz val="14"/>
        <rFont val="新細明體"/>
        <family val="1"/>
        <charset val="136"/>
      </rPr>
      <t xml:space="preserve">設置
數量
</t>
    </r>
    <r>
      <rPr>
        <sz val="14"/>
        <rFont val="細明體-ExtB"/>
        <family val="1"/>
        <charset val="136"/>
      </rPr>
      <t>(</t>
    </r>
    <r>
      <rPr>
        <sz val="14"/>
        <rFont val="新細明體"/>
        <family val="1"/>
        <charset val="136"/>
      </rPr>
      <t>台</t>
    </r>
    <r>
      <rPr>
        <sz val="14"/>
        <rFont val="細明體-ExtB"/>
        <family val="1"/>
        <charset val="136"/>
      </rPr>
      <t>)</t>
    </r>
    <phoneticPr fontId="4" type="noConversion"/>
  </si>
  <si>
    <t>[[設置數量]]</t>
    <phoneticPr fontId="38" type="noConversion"/>
  </si>
  <si>
    <r>
      <rPr>
        <sz val="14"/>
        <rFont val="新細明體"/>
        <family val="1"/>
        <charset val="136"/>
      </rPr>
      <t xml:space="preserve">運轉
數量
</t>
    </r>
    <r>
      <rPr>
        <sz val="14"/>
        <rFont val="細明體-ExtB"/>
        <family val="1"/>
        <charset val="136"/>
      </rPr>
      <t>(</t>
    </r>
    <r>
      <rPr>
        <sz val="14"/>
        <rFont val="新細明體"/>
        <family val="1"/>
        <charset val="136"/>
      </rPr>
      <t>台</t>
    </r>
    <r>
      <rPr>
        <sz val="14"/>
        <rFont val="細明體-ExtB"/>
        <family val="1"/>
        <charset val="136"/>
      </rPr>
      <t>)</t>
    </r>
    <phoneticPr fontId="4" type="noConversion"/>
  </si>
  <si>
    <t>[[運轉數量]]</t>
    <phoneticPr fontId="38" type="noConversion"/>
  </si>
  <si>
    <t>[[電壓規格]]</t>
    <phoneticPr fontId="38" type="noConversion"/>
  </si>
  <si>
    <r>
      <rPr>
        <sz val="14"/>
        <rFont val="新細明體"/>
        <family val="1"/>
        <charset val="136"/>
      </rPr>
      <t xml:space="preserve">設備
銘牌
功率
</t>
    </r>
    <r>
      <rPr>
        <sz val="14"/>
        <rFont val="細明體-ExtB"/>
        <family val="1"/>
        <charset val="136"/>
      </rPr>
      <t>(kW)</t>
    </r>
    <phoneticPr fontId="4" type="noConversion"/>
  </si>
  <si>
    <t>[[設備銘牌功率]]</t>
    <phoneticPr fontId="38" type="noConversion"/>
  </si>
  <si>
    <t>[[設備銘牌馬力]]</t>
    <phoneticPr fontId="38" type="noConversion"/>
  </si>
  <si>
    <t>[[設備運轉功率]]</t>
    <phoneticPr fontId="38" type="noConversion"/>
  </si>
  <si>
    <r>
      <rPr>
        <sz val="14"/>
        <rFont val="新細明體"/>
        <family val="1"/>
        <charset val="136"/>
      </rPr>
      <t>功率
因素</t>
    </r>
    <r>
      <rPr>
        <sz val="14"/>
        <rFont val="細明體-ExtB"/>
        <family val="1"/>
        <charset val="136"/>
      </rPr>
      <t>(%)</t>
    </r>
    <phoneticPr fontId="38" type="noConversion"/>
  </si>
  <si>
    <t>[[功率因素]]</t>
    <phoneticPr fontId="38" type="noConversion"/>
  </si>
  <si>
    <r>
      <rPr>
        <sz val="14"/>
        <rFont val="新細明體"/>
        <family val="1"/>
        <charset val="136"/>
      </rPr>
      <t>三相運轉
電流</t>
    </r>
    <r>
      <rPr>
        <sz val="14"/>
        <rFont val="細明體-ExtB"/>
        <family val="1"/>
        <charset val="136"/>
      </rPr>
      <t>(A)</t>
    </r>
    <phoneticPr fontId="4" type="noConversion"/>
  </si>
  <si>
    <t>[[三相運轉電流]]</t>
    <phoneticPr fontId="38" type="noConversion"/>
  </si>
  <si>
    <r>
      <rPr>
        <sz val="14"/>
        <rFont val="新細明體"/>
        <family val="1"/>
        <charset val="136"/>
      </rPr>
      <t xml:space="preserve">三相
動力線
工作溫度
</t>
    </r>
    <r>
      <rPr>
        <sz val="14"/>
        <rFont val="細明體-ExtB"/>
        <family val="1"/>
        <charset val="136"/>
      </rPr>
      <t>(</t>
    </r>
    <r>
      <rPr>
        <sz val="14"/>
        <rFont val="Kaiti TC"/>
        <family val="1"/>
        <charset val="136"/>
      </rPr>
      <t>℃</t>
    </r>
    <r>
      <rPr>
        <sz val="14"/>
        <rFont val="細明體-ExtB"/>
        <family val="1"/>
        <charset val="136"/>
      </rPr>
      <t>)</t>
    </r>
    <phoneticPr fontId="4" type="noConversion"/>
  </si>
  <si>
    <t>[[三相動力線]]</t>
    <phoneticPr fontId="38" type="noConversion"/>
  </si>
  <si>
    <t>[[VFD]]</t>
    <phoneticPr fontId="38" type="noConversion"/>
  </si>
  <si>
    <r>
      <rPr>
        <sz val="14"/>
        <rFont val="新細明體"/>
        <family val="1"/>
        <charset val="136"/>
      </rPr>
      <t xml:space="preserve">銘牌
揚程
</t>
    </r>
    <r>
      <rPr>
        <sz val="14"/>
        <rFont val="細明體-ExtB"/>
        <family val="1"/>
        <charset val="136"/>
      </rPr>
      <t>(M)</t>
    </r>
    <phoneticPr fontId="4" type="noConversion"/>
  </si>
  <si>
    <t>[[銘牌揚程]]</t>
    <phoneticPr fontId="38" type="noConversion"/>
  </si>
  <si>
    <r>
      <rPr>
        <sz val="14"/>
        <rFont val="新細明體"/>
        <family val="1"/>
        <charset val="136"/>
      </rPr>
      <t xml:space="preserve">實際
需求
揚程
</t>
    </r>
    <r>
      <rPr>
        <sz val="14"/>
        <rFont val="細明體-ExtB"/>
        <family val="1"/>
        <charset val="136"/>
      </rPr>
      <t>(M)</t>
    </r>
    <phoneticPr fontId="4" type="noConversion"/>
  </si>
  <si>
    <t>[[實際需求]]</t>
    <phoneticPr fontId="38" type="noConversion"/>
  </si>
  <si>
    <r>
      <rPr>
        <sz val="14"/>
        <rFont val="新細明體"/>
        <family val="1"/>
        <charset val="136"/>
      </rPr>
      <t xml:space="preserve">銘牌
流量
</t>
    </r>
    <r>
      <rPr>
        <sz val="14"/>
        <rFont val="細明體-ExtB"/>
        <family val="1"/>
        <charset val="136"/>
      </rPr>
      <t>(CMH/
CMD)</t>
    </r>
    <phoneticPr fontId="4" type="noConversion"/>
  </si>
  <si>
    <t>[[銘牌流量]]</t>
    <phoneticPr fontId="38" type="noConversion"/>
  </si>
  <si>
    <r>
      <rPr>
        <sz val="14"/>
        <rFont val="新細明體"/>
        <family val="1"/>
        <charset val="136"/>
      </rPr>
      <t xml:space="preserve">需求
流量
</t>
    </r>
    <r>
      <rPr>
        <sz val="14"/>
        <rFont val="細明體-ExtB"/>
        <family val="1"/>
        <charset val="136"/>
      </rPr>
      <t>(CMH/
CMD)</t>
    </r>
    <phoneticPr fontId="4" type="noConversion"/>
  </si>
  <si>
    <t>[[需求流量]]</t>
    <phoneticPr fontId="38" type="noConversion"/>
  </si>
  <si>
    <r>
      <rPr>
        <sz val="14"/>
        <rFont val="新細明體"/>
        <family val="1"/>
        <charset val="136"/>
      </rPr>
      <t xml:space="preserve">閥門開度
</t>
    </r>
    <r>
      <rPr>
        <sz val="14"/>
        <rFont val="細明體-ExtB"/>
        <family val="1"/>
        <charset val="136"/>
      </rPr>
      <t>(%)</t>
    </r>
    <phoneticPr fontId="38" type="noConversion"/>
  </si>
  <si>
    <t>[[閥門開度]]</t>
    <phoneticPr fontId="38" type="noConversion"/>
  </si>
  <si>
    <t>[[運轉條件]]</t>
    <phoneticPr fontId="38" type="noConversion"/>
  </si>
  <si>
    <r>
      <rPr>
        <sz val="14"/>
        <rFont val="新細明體"/>
        <family val="1"/>
        <charset val="136"/>
      </rPr>
      <t>有</t>
    </r>
    <r>
      <rPr>
        <sz val="14"/>
        <rFont val="細明體-ExtB"/>
        <family val="1"/>
        <charset val="136"/>
      </rPr>
      <t>/</t>
    </r>
    <r>
      <rPr>
        <sz val="14"/>
        <rFont val="新細明體"/>
        <family val="1"/>
        <charset val="136"/>
      </rPr>
      <t>無設置感測器回控</t>
    </r>
    <phoneticPr fontId="38" type="noConversion"/>
  </si>
  <si>
    <t>[[感測器回控]]</t>
    <phoneticPr fontId="38" type="noConversion"/>
  </si>
  <si>
    <t>[[站名]]</t>
    <phoneticPr fontId="4" type="noConversion"/>
  </si>
  <si>
    <t>[[設備名稱]]</t>
    <phoneticPr fontId="4" type="noConversion"/>
  </si>
  <si>
    <r>
      <t>[[</t>
    </r>
    <r>
      <rPr>
        <sz val="12"/>
        <rFont val="細明體"/>
        <family val="2"/>
        <charset val="136"/>
      </rPr>
      <t>設置數量</t>
    </r>
    <r>
      <rPr>
        <sz val="12"/>
        <rFont val="Arial"/>
        <family val="2"/>
      </rPr>
      <t>]]</t>
    </r>
    <phoneticPr fontId="4" type="noConversion"/>
  </si>
  <si>
    <r>
      <t>[[</t>
    </r>
    <r>
      <rPr>
        <sz val="12"/>
        <rFont val="細明體"/>
        <family val="2"/>
        <charset val="136"/>
      </rPr>
      <t>運轉數量</t>
    </r>
    <r>
      <rPr>
        <sz val="12"/>
        <rFont val="Arial"/>
        <family val="2"/>
      </rPr>
      <t>]]</t>
    </r>
    <phoneticPr fontId="4" type="noConversion"/>
  </si>
  <si>
    <r>
      <t>[[</t>
    </r>
    <r>
      <rPr>
        <sz val="12"/>
        <rFont val="細明體"/>
        <family val="2"/>
        <charset val="136"/>
      </rPr>
      <t>規劃運轉數量</t>
    </r>
    <r>
      <rPr>
        <sz val="12"/>
        <rFont val="Arial"/>
        <family val="2"/>
      </rPr>
      <t>]]</t>
    </r>
    <phoneticPr fontId="4" type="noConversion"/>
  </si>
  <si>
    <r>
      <t>[[</t>
    </r>
    <r>
      <rPr>
        <sz val="12"/>
        <rFont val="細明體"/>
        <family val="2"/>
        <charset val="136"/>
      </rPr>
      <t>設備銘牌馬力</t>
    </r>
    <r>
      <rPr>
        <sz val="12"/>
        <rFont val="Arial"/>
        <family val="2"/>
      </rPr>
      <t>]]</t>
    </r>
    <phoneticPr fontId="4" type="noConversion"/>
  </si>
  <si>
    <r>
      <t>[[</t>
    </r>
    <r>
      <rPr>
        <sz val="12"/>
        <color rgb="FF0432FF"/>
        <rFont val="細明體"/>
        <family val="2"/>
        <charset val="136"/>
      </rPr>
      <t>設備運轉功率</t>
    </r>
    <r>
      <rPr>
        <sz val="12"/>
        <color rgb="FF0432FF"/>
        <rFont val="Arial"/>
        <family val="2"/>
      </rPr>
      <t>]]</t>
    </r>
    <phoneticPr fontId="4" type="noConversion"/>
  </si>
  <si>
    <r>
      <t>[[</t>
    </r>
    <r>
      <rPr>
        <sz val="12"/>
        <color rgb="FF0432FF"/>
        <rFont val="細明體"/>
        <family val="2"/>
        <charset val="136"/>
      </rPr>
      <t>運轉條件天</t>
    </r>
    <r>
      <rPr>
        <sz val="12"/>
        <color rgb="FF0432FF"/>
        <rFont val="Arial"/>
        <family val="2"/>
      </rPr>
      <t>]]</t>
    </r>
    <phoneticPr fontId="4" type="noConversion"/>
  </si>
  <si>
    <r>
      <t>[[</t>
    </r>
    <r>
      <rPr>
        <sz val="12"/>
        <rFont val="細明體"/>
        <family val="2"/>
        <charset val="136"/>
      </rPr>
      <t>運轉條件年</t>
    </r>
    <r>
      <rPr>
        <sz val="12"/>
        <rFont val="Arial"/>
        <family val="2"/>
      </rPr>
      <t>]]</t>
    </r>
    <phoneticPr fontId="4" type="noConversion"/>
  </si>
  <si>
    <r>
      <t>[[</t>
    </r>
    <r>
      <rPr>
        <sz val="12"/>
        <rFont val="細明體"/>
        <family val="2"/>
        <charset val="136"/>
      </rPr>
      <t>節電率</t>
    </r>
    <r>
      <rPr>
        <sz val="12"/>
        <rFont val="Arial"/>
        <family val="2"/>
      </rPr>
      <t>]]</t>
    </r>
    <phoneticPr fontId="4" type="noConversion"/>
  </si>
  <si>
    <t>[[節能設施]]</t>
    <phoneticPr fontId="4" type="noConversion"/>
  </si>
  <si>
    <t>類別</t>
    <phoneticPr fontId="4" type="noConversion"/>
  </si>
  <si>
    <t>[[類別]]</t>
    <phoneticPr fontId="4" type="noConversion"/>
  </si>
  <si>
    <r>
      <t>[[</t>
    </r>
    <r>
      <rPr>
        <sz val="12"/>
        <rFont val="細明體"/>
        <family val="2"/>
        <charset val="136"/>
      </rPr>
      <t>單價</t>
    </r>
    <r>
      <rPr>
        <sz val="12"/>
        <rFont val="Arial"/>
        <family val="2"/>
      </rPr>
      <t>]]</t>
    </r>
    <phoneticPr fontId="4" type="noConversion"/>
  </si>
  <si>
    <r>
      <t>[[</t>
    </r>
    <r>
      <rPr>
        <sz val="12"/>
        <rFont val="細明體"/>
        <family val="2"/>
        <charset val="136"/>
      </rPr>
      <t>數量</t>
    </r>
    <r>
      <rPr>
        <sz val="12"/>
        <rFont val="Arial"/>
        <family val="2"/>
      </rPr>
      <t>]]</t>
    </r>
    <phoneticPr fontId="4" type="noConversion"/>
  </si>
  <si>
    <r>
      <t>[[</t>
    </r>
    <r>
      <rPr>
        <sz val="12"/>
        <rFont val="細明體"/>
        <family val="2"/>
        <charset val="136"/>
      </rPr>
      <t>項次</t>
    </r>
    <r>
      <rPr>
        <sz val="12"/>
        <rFont val="Arial"/>
        <family val="2"/>
      </rPr>
      <t>]]</t>
    </r>
    <phoneticPr fontId="4" type="noConversion"/>
  </si>
  <si>
    <t>[[備註]]</t>
    <phoneticPr fontId="4" type="noConversion"/>
  </si>
  <si>
    <r>
      <t>[[</t>
    </r>
    <r>
      <rPr>
        <sz val="12"/>
        <rFont val="細明體"/>
        <family val="2"/>
        <charset val="136"/>
      </rPr>
      <t>總價</t>
    </r>
    <r>
      <rPr>
        <sz val="12"/>
        <rFont val="Arial"/>
        <family val="2"/>
      </rPr>
      <t>]]</t>
    </r>
    <phoneticPr fontId="4" type="noConversion"/>
  </si>
  <si>
    <r>
      <rPr>
        <sz val="14"/>
        <rFont val="新細明體"/>
        <family val="1"/>
        <charset val="136"/>
      </rPr>
      <t xml:space="preserve">電壓
規格
</t>
    </r>
    <r>
      <rPr>
        <sz val="14"/>
        <rFont val="細明體-ExtB"/>
        <family val="1"/>
        <charset val="136"/>
      </rPr>
      <t>(V)</t>
    </r>
    <phoneticPr fontId="4" type="noConversion"/>
  </si>
  <si>
    <r>
      <t>[[</t>
    </r>
    <r>
      <rPr>
        <sz val="12"/>
        <rFont val="新細明體"/>
        <family val="2"/>
        <charset val="136"/>
      </rPr>
      <t>設置總馬力</t>
    </r>
    <r>
      <rPr>
        <sz val="12"/>
        <rFont val="Arial"/>
        <family val="2"/>
      </rPr>
      <t>]]</t>
    </r>
    <phoneticPr fontId="4" type="noConversion"/>
  </si>
  <si>
    <r>
      <rPr>
        <sz val="14"/>
        <color rgb="FF0432FF"/>
        <rFont val="新細明體"/>
        <family val="1"/>
        <charset val="136"/>
      </rPr>
      <t>總運轉
功率</t>
    </r>
    <r>
      <rPr>
        <sz val="14"/>
        <color rgb="FF0432FF"/>
        <rFont val="Arial"/>
        <family val="2"/>
      </rPr>
      <t>(kW)</t>
    </r>
    <phoneticPr fontId="4" type="noConversion"/>
  </si>
  <si>
    <r>
      <t>[[</t>
    </r>
    <r>
      <rPr>
        <sz val="12"/>
        <rFont val="新細明體"/>
        <family val="2"/>
        <charset val="136"/>
      </rPr>
      <t>總運轉功率]]</t>
    </r>
    <phoneticPr fontId="4" type="noConversion"/>
  </si>
  <si>
    <r>
      <rPr>
        <sz val="14"/>
        <rFont val="新細明體"/>
        <family val="1"/>
        <charset val="136"/>
      </rPr>
      <t>預估年節電
效益</t>
    </r>
    <r>
      <rPr>
        <sz val="14"/>
        <rFont val="Arial"/>
        <family val="2"/>
      </rPr>
      <t>(</t>
    </r>
    <r>
      <rPr>
        <sz val="14"/>
        <color rgb="FF0432FF"/>
        <rFont val="Arial"/>
        <family val="2"/>
      </rPr>
      <t>kWh</t>
    </r>
    <r>
      <rPr>
        <sz val="14"/>
        <rFont val="Arial"/>
        <family val="2"/>
      </rPr>
      <t>)</t>
    </r>
    <phoneticPr fontId="4" type="noConversion"/>
  </si>
  <si>
    <r>
      <t>[[</t>
    </r>
    <r>
      <rPr>
        <sz val="12"/>
        <rFont val="新細明體"/>
        <family val="2"/>
        <charset val="136"/>
      </rPr>
      <t>節電效益</t>
    </r>
    <r>
      <rPr>
        <sz val="12"/>
        <rFont val="Arial"/>
        <family val="2"/>
      </rPr>
      <t>]]</t>
    </r>
    <phoneticPr fontId="4" type="noConversion"/>
  </si>
  <si>
    <t>&lt;&lt;P1&gt;&gt;</t>
    <phoneticPr fontId="4" type="noConversion"/>
  </si>
  <si>
    <t>&lt;&lt;P2&gt;&gt;</t>
    <phoneticPr fontId="4" type="noConversion"/>
  </si>
  <si>
    <t>&lt;&lt;P3&gt;&gt;</t>
  </si>
  <si>
    <t>&lt;&lt;P4&gt;&gt;</t>
  </si>
  <si>
    <t>&lt;&lt;P5&gt;&gt;</t>
  </si>
  <si>
    <t>&lt;&lt;P6&gt;&gt;</t>
  </si>
  <si>
    <t>&lt;&lt;P7&gt;&gt;</t>
  </si>
  <si>
    <t>&lt;&lt;P8&gt;&gt;</t>
    <phoneticPr fontId="4" type="noConversion"/>
  </si>
  <si>
    <t>&lt;&lt;P9&gt;&gt;</t>
    <phoneticPr fontId="4" type="noConversion"/>
  </si>
  <si>
    <t>&lt;&lt;P10&gt;&gt;</t>
    <phoneticPr fontId="4" type="noConversion"/>
  </si>
  <si>
    <t>&lt;&lt;P11&gt;&gt;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</si>
</sst>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0_ "/>
    <numFmt numFmtId="178" formatCode="&quot;NT$&quot;#,##0"/>
    <numFmt numFmtId="179" formatCode="0.00_);[Red]\(0.00\)"/>
    <numFmt numFmtId="180" formatCode="0.0%"/>
    <numFmt numFmtId="181" formatCode="0.0_);[Red]\(0.0\)"/>
    <numFmt numFmtId="182" formatCode="0_);[Red]\(0\)"/>
  </numFmts>
  <fonts count="60">
    <font>
      <sz val="12"/>
      <name val="Kaiti TC Regular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u/>
      <sz val="12"/>
      <color theme="11"/>
      <name val="新細明體"/>
      <family val="1"/>
      <charset val="136"/>
    </font>
    <font>
      <sz val="12"/>
      <name val="Kaiti TC Regular"/>
      <charset val="136"/>
    </font>
    <font>
      <sz val="14"/>
      <color rgb="FF0000FF"/>
      <name val="Kaiti TC Regular"/>
      <charset val="136"/>
    </font>
    <font>
      <u/>
      <sz val="12"/>
      <color theme="10"/>
      <name val="Kaiti TC Regular"/>
      <charset val="136"/>
    </font>
    <font>
      <u/>
      <sz val="12"/>
      <color theme="11"/>
      <name val="Kaiti TC Regular"/>
      <charset val="136"/>
    </font>
    <font>
      <sz val="9"/>
      <name val="Kaiti TC Regular"/>
      <charset val="136"/>
    </font>
    <font>
      <sz val="12"/>
      <name val="標楷體"/>
      <family val="3"/>
      <charset val="136"/>
    </font>
    <font>
      <sz val="12"/>
      <name val="Arial"/>
      <family val="2"/>
    </font>
    <font>
      <sz val="14"/>
      <name val="標楷體"/>
      <family val="3"/>
      <charset val="136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0432FF"/>
      <name val="標楷體"/>
      <family val="3"/>
      <charset val="136"/>
    </font>
    <font>
      <sz val="12"/>
      <color rgb="FFFF0000"/>
      <name val="Arial"/>
      <family val="2"/>
    </font>
    <font>
      <sz val="12"/>
      <color rgb="FF0432FF"/>
      <name val="Arial"/>
      <family val="2"/>
    </font>
    <font>
      <sz val="14"/>
      <color rgb="FF0432FF"/>
      <name val="Arial"/>
      <family val="2"/>
    </font>
    <font>
      <sz val="12"/>
      <color rgb="FFFF0000"/>
      <name val="標楷體"/>
      <family val="3"/>
      <charset val="136"/>
    </font>
    <font>
      <sz val="14"/>
      <name val="Kaiti TC Regular"/>
      <charset val="136"/>
    </font>
    <font>
      <sz val="14"/>
      <name val="Times New Roman"/>
      <family val="1"/>
    </font>
    <font>
      <sz val="14"/>
      <color theme="0"/>
      <name val="標楷體"/>
      <family val="3"/>
      <charset val="136"/>
    </font>
    <font>
      <sz val="14"/>
      <color rgb="FF0432FF"/>
      <name val="Times New Roman"/>
      <family val="1"/>
    </font>
    <font>
      <sz val="12"/>
      <name val="標楷體"/>
      <family val="1"/>
    </font>
    <font>
      <sz val="12"/>
      <name val="標楷體"/>
      <family val="1"/>
      <charset val="136"/>
    </font>
    <font>
      <sz val="12"/>
      <color rgb="FF0432FF"/>
      <name val="BiauKai"/>
      <family val="1"/>
      <charset val="136"/>
    </font>
    <font>
      <sz val="12"/>
      <name val="BiauKai"/>
      <family val="1"/>
      <charset val="136"/>
    </font>
    <font>
      <sz val="12"/>
      <color rgb="FFFF0000"/>
      <name val="BiauKai"/>
      <family val="1"/>
      <charset val="136"/>
    </font>
    <font>
      <sz val="14"/>
      <name val="BiauKai"/>
      <family val="1"/>
      <charset val="136"/>
    </font>
    <font>
      <sz val="12"/>
      <name val="Kaiti TC"/>
      <family val="1"/>
      <charset val="136"/>
    </font>
    <font>
      <sz val="14"/>
      <name val="Kaiti TC"/>
      <family val="1"/>
      <charset val="136"/>
    </font>
    <font>
      <sz val="12"/>
      <color rgb="FFFF0000"/>
      <name val="Kaiti TC"/>
      <family val="1"/>
      <charset val="136"/>
    </font>
    <font>
      <sz val="12"/>
      <color rgb="FF0432FF"/>
      <name val="Kaiti TC"/>
      <family val="1"/>
      <charset val="136"/>
    </font>
    <font>
      <sz val="14"/>
      <color rgb="FF0432FF"/>
      <name val="BiauKai"/>
      <family val="1"/>
      <charset val="136"/>
    </font>
    <font>
      <b/>
      <sz val="18"/>
      <name val="Kaiti TC"/>
      <family val="1"/>
      <charset val="136"/>
    </font>
    <font>
      <sz val="9"/>
      <name val="新細明體"/>
      <family val="2"/>
      <charset val="136"/>
      <scheme val="minor"/>
    </font>
    <font>
      <sz val="12"/>
      <name val="Cambria"/>
      <family val="1"/>
    </font>
    <font>
      <sz val="14"/>
      <name val="標楷體"/>
      <family val="1"/>
      <charset val="136"/>
    </font>
    <font>
      <sz val="14"/>
      <color rgb="FF0432FF"/>
      <name val="標楷體"/>
      <family val="1"/>
      <charset val="136"/>
    </font>
    <font>
      <sz val="14"/>
      <name val="Cambria"/>
      <family val="1"/>
    </font>
    <font>
      <sz val="16"/>
      <name val="標楷體"/>
      <family val="1"/>
      <charset val="136"/>
    </font>
    <font>
      <sz val="16"/>
      <name val="BiauKai"/>
      <family val="1"/>
      <charset val="136"/>
    </font>
    <font>
      <sz val="16"/>
      <name val="Cambria"/>
      <family val="1"/>
    </font>
    <font>
      <sz val="16"/>
      <color rgb="FF0000FF"/>
      <name val="標楷體"/>
      <family val="1"/>
      <charset val="136"/>
    </font>
    <font>
      <sz val="16"/>
      <color rgb="FF0000FF"/>
      <name val="Arial"/>
      <family val="2"/>
    </font>
    <font>
      <sz val="16"/>
      <color rgb="FF0000FF"/>
      <name val="標楷體"/>
      <family val="3"/>
      <charset val="136"/>
    </font>
    <font>
      <sz val="12"/>
      <color theme="0"/>
      <name val="標楷體"/>
      <family val="3"/>
      <charset val="136"/>
    </font>
    <font>
      <sz val="16"/>
      <color rgb="FF0432FF"/>
      <name val="Arial"/>
      <family val="1"/>
      <charset val="136"/>
    </font>
    <font>
      <sz val="16"/>
      <color rgb="FF0432FF"/>
      <name val="BiauKai"/>
      <family val="1"/>
      <charset val="136"/>
    </font>
    <font>
      <sz val="16"/>
      <color rgb="FF0432FF"/>
      <name val="Arial"/>
      <family val="2"/>
    </font>
    <font>
      <sz val="14"/>
      <name val="新細明體"/>
      <family val="1"/>
      <charset val="136"/>
    </font>
    <font>
      <sz val="14"/>
      <name val="細明體-ExtB"/>
      <family val="1"/>
      <charset val="136"/>
    </font>
    <font>
      <sz val="12"/>
      <name val="細明體"/>
      <family val="2"/>
      <charset val="136"/>
    </font>
    <font>
      <sz val="12"/>
      <color rgb="FF0432FF"/>
      <name val="細明體"/>
      <family val="2"/>
      <charset val="136"/>
    </font>
    <font>
      <sz val="12"/>
      <color rgb="FF0432FF"/>
      <name val="新細明體"/>
      <family val="1"/>
      <charset val="136"/>
    </font>
    <font>
      <sz val="12"/>
      <name val="新細明體"/>
      <family val="2"/>
      <charset val="136"/>
    </font>
    <font>
      <sz val="14"/>
      <color rgb="FF0432FF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rgb="FF008F00"/>
      </left>
      <right style="thin">
        <color rgb="FF008F00"/>
      </right>
      <top style="medium">
        <color rgb="FF008F00"/>
      </top>
      <bottom style="thin">
        <color rgb="FF008F00"/>
      </bottom>
      <diagonal/>
    </border>
    <border>
      <left style="thin">
        <color rgb="FF008F00"/>
      </left>
      <right style="medium">
        <color rgb="FF008F00"/>
      </right>
      <top style="medium">
        <color rgb="FF008F00"/>
      </top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 style="thin">
        <color rgb="FF008F00"/>
      </top>
      <bottom style="thin">
        <color rgb="FF008F00"/>
      </bottom>
      <diagonal/>
    </border>
    <border>
      <left style="thin">
        <color rgb="FF008F00"/>
      </left>
      <right style="medium">
        <color rgb="FF008F00"/>
      </right>
      <top style="thin">
        <color rgb="FF008F00"/>
      </top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 style="medium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 style="thin">
        <color rgb="FF008F00"/>
      </right>
      <top style="medium">
        <color rgb="FF008F00"/>
      </top>
      <bottom style="thin">
        <color rgb="FF008F00"/>
      </bottom>
      <diagonal/>
    </border>
    <border>
      <left style="thin">
        <color rgb="FF008F00"/>
      </left>
      <right style="thin">
        <color rgb="FF008F00"/>
      </right>
      <top style="thin">
        <color rgb="FF008F00"/>
      </top>
      <bottom style="thin">
        <color rgb="FF008F00"/>
      </bottom>
      <diagonal/>
    </border>
    <border>
      <left style="thin">
        <color rgb="FF008F00"/>
      </left>
      <right style="thin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/>
      <top style="medium">
        <color rgb="FF008F00"/>
      </top>
      <bottom style="thin">
        <color rgb="FF008F00"/>
      </bottom>
      <diagonal/>
    </border>
    <border>
      <left/>
      <right/>
      <top style="medium">
        <color rgb="FF008F00"/>
      </top>
      <bottom style="thin">
        <color rgb="FF008F00"/>
      </bottom>
      <diagonal/>
    </border>
    <border>
      <left/>
      <right style="medium">
        <color rgb="FF008F00"/>
      </right>
      <top style="medium">
        <color rgb="FF008F00"/>
      </top>
      <bottom style="thin">
        <color rgb="FF008F00"/>
      </bottom>
      <diagonal/>
    </border>
    <border>
      <left style="thin">
        <color rgb="FF008F00"/>
      </left>
      <right style="medium">
        <color rgb="FF008F00"/>
      </right>
      <top/>
      <bottom style="thin">
        <color rgb="FF008F00"/>
      </bottom>
      <diagonal/>
    </border>
    <border>
      <left style="thin">
        <color rgb="FF008F00"/>
      </left>
      <right style="thin">
        <color rgb="FF008F00"/>
      </right>
      <top/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/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 style="medium">
        <color rgb="FF008F00"/>
      </top>
      <bottom style="medium">
        <color rgb="FF008F00"/>
      </bottom>
      <diagonal/>
    </border>
    <border>
      <left style="thin">
        <color rgb="FF008F00"/>
      </left>
      <right style="thin">
        <color rgb="FF008F00"/>
      </right>
      <top style="medium">
        <color rgb="FF008F00"/>
      </top>
      <bottom style="medium">
        <color rgb="FF008F00"/>
      </bottom>
      <diagonal/>
    </border>
    <border>
      <left style="thin">
        <color rgb="FF008F00"/>
      </left>
      <right style="medium">
        <color rgb="FF008F00"/>
      </right>
      <top style="medium">
        <color rgb="FF008F00"/>
      </top>
      <bottom style="medium">
        <color rgb="FF008F00"/>
      </bottom>
      <diagonal/>
    </border>
    <border>
      <left style="thin">
        <color rgb="FF009051"/>
      </left>
      <right style="thin">
        <color rgb="FF009051"/>
      </right>
      <top style="thick">
        <color rgb="FF009051"/>
      </top>
      <bottom style="medium">
        <color rgb="FF009051"/>
      </bottom>
      <diagonal/>
    </border>
    <border>
      <left style="thin">
        <color rgb="FF009051"/>
      </left>
      <right/>
      <top style="thick">
        <color rgb="FF009051"/>
      </top>
      <bottom style="medium">
        <color rgb="FF009051"/>
      </bottom>
      <diagonal/>
    </border>
    <border>
      <left style="thin">
        <color rgb="FF009051"/>
      </left>
      <right style="thick">
        <color rgb="FF009051"/>
      </right>
      <top style="thick">
        <color rgb="FF009051"/>
      </top>
      <bottom style="medium">
        <color rgb="FF009051"/>
      </bottom>
      <diagonal/>
    </border>
    <border>
      <left style="thin">
        <color rgb="FF009051"/>
      </left>
      <right style="thin">
        <color rgb="FF009051"/>
      </right>
      <top/>
      <bottom style="thin">
        <color rgb="FF009051"/>
      </bottom>
      <diagonal/>
    </border>
    <border>
      <left style="thin">
        <color rgb="FF009051"/>
      </left>
      <right style="thick">
        <color rgb="FF009051"/>
      </right>
      <top/>
      <bottom style="thin">
        <color rgb="FF009051"/>
      </bottom>
      <diagonal/>
    </border>
    <border>
      <left style="medium">
        <color rgb="FF0432FF"/>
      </left>
      <right style="medium">
        <color rgb="FF0432FF"/>
      </right>
      <top style="medium">
        <color rgb="FF0432FF"/>
      </top>
      <bottom style="thin">
        <color rgb="FF0432FF"/>
      </bottom>
      <diagonal/>
    </border>
    <border>
      <left style="medium">
        <color rgb="FF0432FF"/>
      </left>
      <right style="medium">
        <color rgb="FF0432FF"/>
      </right>
      <top style="thin">
        <color rgb="FF0432FF"/>
      </top>
      <bottom style="thin">
        <color rgb="FF0432FF"/>
      </bottom>
      <diagonal/>
    </border>
    <border>
      <left style="medium">
        <color rgb="FF0432FF"/>
      </left>
      <right style="medium">
        <color rgb="FF0432FF"/>
      </right>
      <top style="thin">
        <color rgb="FF0432FF"/>
      </top>
      <bottom style="medium">
        <color rgb="FF0432FF"/>
      </bottom>
      <diagonal/>
    </border>
    <border>
      <left/>
      <right style="thin">
        <color rgb="FF008F00"/>
      </right>
      <top style="thin">
        <color rgb="FF008F00"/>
      </top>
      <bottom style="thin">
        <color rgb="FF008F00"/>
      </bottom>
      <diagonal/>
    </border>
    <border>
      <left/>
      <right style="thin">
        <color rgb="FF008F00"/>
      </right>
      <top style="thin">
        <color rgb="FF008F00"/>
      </top>
      <bottom style="medium">
        <color rgb="FF008F00"/>
      </bottom>
      <diagonal/>
    </border>
  </borders>
  <cellStyleXfs count="53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37">
    <xf numFmtId="0" fontId="0" fillId="0" borderId="0" xfId="0">
      <alignment vertic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distributed" vertical="distributed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distributed" vertical="distributed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>
      <alignment vertical="center"/>
    </xf>
    <xf numFmtId="20" fontId="0" fillId="3" borderId="0" xfId="0" applyNumberFormat="1" applyFill="1" applyAlignment="1">
      <alignment horizontal="center"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12" fillId="4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76" fontId="12" fillId="0" borderId="0" xfId="0" applyNumberFormat="1" applyFont="1">
      <alignment vertical="center"/>
    </xf>
    <xf numFmtId="3" fontId="12" fillId="0" borderId="0" xfId="0" applyNumberFormat="1" applyFont="1">
      <alignment vertical="center"/>
    </xf>
    <xf numFmtId="0" fontId="13" fillId="0" borderId="0" xfId="0" applyFont="1">
      <alignment vertical="center"/>
    </xf>
    <xf numFmtId="3" fontId="13" fillId="0" borderId="0" xfId="0" applyNumberFormat="1" applyFont="1">
      <alignment vertical="center"/>
    </xf>
    <xf numFmtId="3" fontId="13" fillId="0" borderId="0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38" fontId="12" fillId="0" borderId="0" xfId="0" applyNumberFormat="1" applyFont="1" applyBorder="1" applyAlignment="1">
      <alignment horizontal="center" vertical="center"/>
    </xf>
    <xf numFmtId="38" fontId="12" fillId="0" borderId="0" xfId="0" applyNumberFormat="1" applyFont="1" applyBorder="1">
      <alignment vertical="center"/>
    </xf>
    <xf numFmtId="20" fontId="12" fillId="2" borderId="0" xfId="0" applyNumberFormat="1" applyFont="1" applyFill="1" applyAlignment="1">
      <alignment horizontal="center" vertical="center"/>
    </xf>
    <xf numFmtId="0" fontId="12" fillId="0" borderId="3" xfId="0" applyFont="1" applyBorder="1">
      <alignment vertical="center"/>
    </xf>
    <xf numFmtId="3" fontId="13" fillId="0" borderId="4" xfId="0" applyNumberFormat="1" applyFont="1" applyFill="1" applyBorder="1">
      <alignment vertical="center"/>
    </xf>
    <xf numFmtId="3" fontId="13" fillId="0" borderId="4" xfId="0" applyNumberFormat="1" applyFont="1" applyBorder="1">
      <alignment vertical="center"/>
    </xf>
    <xf numFmtId="0" fontId="12" fillId="6" borderId="5" xfId="0" applyFont="1" applyFill="1" applyBorder="1">
      <alignment vertical="center"/>
    </xf>
    <xf numFmtId="0" fontId="13" fillId="0" borderId="8" xfId="0" applyFont="1" applyBorder="1" applyAlignment="1">
      <alignment horizontal="distributed" vertical="distributed"/>
    </xf>
    <xf numFmtId="0" fontId="13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0" borderId="3" xfId="0" applyFont="1" applyBorder="1" applyAlignment="1">
      <alignment horizontal="left" vertical="center"/>
    </xf>
    <xf numFmtId="3" fontId="13" fillId="0" borderId="8" xfId="0" applyNumberFormat="1" applyFont="1" applyBorder="1" applyAlignment="1">
      <alignment horizontal="right" vertical="distributed"/>
    </xf>
    <xf numFmtId="3" fontId="13" fillId="0" borderId="4" xfId="0" applyNumberFormat="1" applyFont="1" applyBorder="1" applyAlignment="1">
      <alignment horizontal="right" vertical="distributed"/>
    </xf>
    <xf numFmtId="3" fontId="13" fillId="0" borderId="8" xfId="0" applyNumberFormat="1" applyFont="1" applyBorder="1">
      <alignment vertical="center"/>
    </xf>
    <xf numFmtId="3" fontId="13" fillId="0" borderId="9" xfId="0" applyNumberFormat="1" applyFont="1" applyBorder="1">
      <alignment vertical="center"/>
    </xf>
    <xf numFmtId="0" fontId="13" fillId="0" borderId="9" xfId="0" applyFont="1" applyBorder="1">
      <alignment vertical="center"/>
    </xf>
    <xf numFmtId="9" fontId="12" fillId="0" borderId="0" xfId="0" applyNumberFormat="1" applyFont="1" applyFill="1">
      <alignment vertical="center"/>
    </xf>
    <xf numFmtId="3" fontId="13" fillId="0" borderId="8" xfId="0" applyNumberFormat="1" applyFont="1" applyFill="1" applyBorder="1">
      <alignment vertical="center"/>
    </xf>
    <xf numFmtId="3" fontId="13" fillId="0" borderId="0" xfId="0" applyNumberFormat="1" applyFont="1" applyFill="1">
      <alignment vertical="center"/>
    </xf>
    <xf numFmtId="0" fontId="0" fillId="0" borderId="0" xfId="0" applyFill="1">
      <alignment vertical="center"/>
    </xf>
    <xf numFmtId="3" fontId="13" fillId="6" borderId="6" xfId="0" applyNumberFormat="1" applyFont="1" applyFill="1" applyBorder="1">
      <alignment vertical="center"/>
    </xf>
    <xf numFmtId="0" fontId="12" fillId="9" borderId="3" xfId="0" applyFont="1" applyFill="1" applyBorder="1">
      <alignment vertical="center"/>
    </xf>
    <xf numFmtId="3" fontId="13" fillId="6" borderId="8" xfId="0" applyNumberFormat="1" applyFont="1" applyFill="1" applyBorder="1">
      <alignment vertical="center"/>
    </xf>
    <xf numFmtId="3" fontId="13" fillId="6" borderId="4" xfId="0" applyNumberFormat="1" applyFont="1" applyFill="1" applyBorder="1">
      <alignment vertical="center"/>
    </xf>
    <xf numFmtId="0" fontId="12" fillId="9" borderId="5" xfId="0" applyFont="1" applyFill="1" applyBorder="1">
      <alignment vertical="center"/>
    </xf>
    <xf numFmtId="0" fontId="12" fillId="0" borderId="5" xfId="0" applyFont="1" applyBorder="1">
      <alignment vertical="center"/>
    </xf>
    <xf numFmtId="10" fontId="13" fillId="0" borderId="9" xfId="0" applyNumberFormat="1" applyFont="1" applyBorder="1">
      <alignment vertical="center"/>
    </xf>
    <xf numFmtId="0" fontId="12" fillId="2" borderId="0" xfId="0" applyFont="1" applyFill="1">
      <alignment vertical="center"/>
    </xf>
    <xf numFmtId="0" fontId="8" fillId="3" borderId="0" xfId="0" applyFont="1" applyFill="1" applyBorder="1" applyAlignment="1">
      <alignment horizontal="center" vertical="center"/>
    </xf>
    <xf numFmtId="3" fontId="15" fillId="3" borderId="0" xfId="0" applyNumberFormat="1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38" fontId="13" fillId="3" borderId="8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6" borderId="9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177" fontId="14" fillId="6" borderId="7" xfId="0" applyNumberFormat="1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2" fillId="3" borderId="9" xfId="0" applyFont="1" applyFill="1" applyBorder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38" fontId="13" fillId="3" borderId="9" xfId="0" applyNumberFormat="1" applyFont="1" applyFill="1" applyBorder="1" applyAlignment="1">
      <alignment horizontal="center" vertical="center"/>
    </xf>
    <xf numFmtId="0" fontId="12" fillId="3" borderId="3" xfId="0" applyFont="1" applyFill="1" applyBorder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4" xfId="0" applyFont="1" applyBorder="1">
      <alignment vertical="center"/>
    </xf>
    <xf numFmtId="0" fontId="13" fillId="0" borderId="8" xfId="0" applyFont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12" fillId="0" borderId="9" xfId="0" applyFont="1" applyBorder="1">
      <alignment vertical="center"/>
    </xf>
    <xf numFmtId="0" fontId="12" fillId="3" borderId="5" xfId="0" applyFont="1" applyFill="1" applyBorder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3" fontId="13" fillId="2" borderId="8" xfId="0" applyNumberFormat="1" applyFont="1" applyFill="1" applyBorder="1">
      <alignment vertical="center"/>
    </xf>
    <xf numFmtId="3" fontId="16" fillId="2" borderId="9" xfId="0" applyNumberFormat="1" applyFont="1" applyFill="1" applyBorder="1">
      <alignment vertical="center"/>
    </xf>
    <xf numFmtId="10" fontId="13" fillId="0" borderId="9" xfId="0" applyNumberFormat="1" applyFont="1" applyFill="1" applyBorder="1">
      <alignment vertical="center"/>
    </xf>
    <xf numFmtId="0" fontId="21" fillId="0" borderId="4" xfId="0" applyFont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distributed" vertical="distributed"/>
    </xf>
    <xf numFmtId="0" fontId="2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0" fontId="13" fillId="2" borderId="9" xfId="0" applyNumberFormat="1" applyFont="1" applyFill="1" applyBorder="1">
      <alignment vertical="center"/>
    </xf>
    <xf numFmtId="3" fontId="13" fillId="2" borderId="6" xfId="0" applyNumberFormat="1" applyFont="1" applyFill="1" applyBorder="1">
      <alignment vertical="center"/>
    </xf>
    <xf numFmtId="3" fontId="13" fillId="2" borderId="0" xfId="0" applyNumberFormat="1" applyFont="1" applyFill="1">
      <alignment vertical="center"/>
    </xf>
    <xf numFmtId="0" fontId="14" fillId="6" borderId="7" xfId="0" applyFont="1" applyFill="1" applyBorder="1" applyAlignment="1">
      <alignment horizontal="center" vertical="center"/>
    </xf>
    <xf numFmtId="177" fontId="17" fillId="6" borderId="7" xfId="0" applyNumberFormat="1" applyFont="1" applyFill="1" applyBorder="1" applyAlignment="1">
      <alignment horizontal="center" vertical="center" wrapText="1"/>
    </xf>
    <xf numFmtId="179" fontId="13" fillId="3" borderId="8" xfId="0" applyNumberFormat="1" applyFont="1" applyFill="1" applyBorder="1" applyAlignment="1">
      <alignment horizontal="center" vertical="center"/>
    </xf>
    <xf numFmtId="40" fontId="13" fillId="3" borderId="8" xfId="0" applyNumberFormat="1" applyFont="1" applyFill="1" applyBorder="1" applyAlignment="1">
      <alignment horizontal="center" vertical="center"/>
    </xf>
    <xf numFmtId="179" fontId="19" fillId="3" borderId="8" xfId="0" applyNumberFormat="1" applyFont="1" applyFill="1" applyBorder="1" applyAlignment="1">
      <alignment horizontal="center" vertical="center"/>
    </xf>
    <xf numFmtId="38" fontId="19" fillId="3" borderId="8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179" fontId="13" fillId="3" borderId="9" xfId="0" applyNumberFormat="1" applyFont="1" applyFill="1" applyBorder="1" applyAlignment="1">
      <alignment horizontal="center" vertical="center"/>
    </xf>
    <xf numFmtId="40" fontId="13" fillId="3" borderId="9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38" fontId="13" fillId="0" borderId="8" xfId="0" applyNumberFormat="1" applyFont="1" applyBorder="1" applyAlignment="1">
      <alignment horizontal="right" vertical="center"/>
    </xf>
    <xf numFmtId="20" fontId="12" fillId="3" borderId="0" xfId="0" applyNumberFormat="1" applyFont="1" applyFill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distributed" vertical="distributed"/>
    </xf>
    <xf numFmtId="20" fontId="12" fillId="0" borderId="0" xfId="0" applyNumberFormat="1" applyFont="1" applyFill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13" fillId="2" borderId="6" xfId="0" applyNumberFormat="1" applyFont="1" applyFill="1" applyBorder="1">
      <alignment vertical="center"/>
    </xf>
    <xf numFmtId="9" fontId="25" fillId="0" borderId="6" xfId="0" applyNumberFormat="1" applyFont="1" applyBorder="1" applyAlignment="1">
      <alignment horizontal="center" vertical="center"/>
    </xf>
    <xf numFmtId="0" fontId="29" fillId="3" borderId="8" xfId="0" applyFont="1" applyFill="1" applyBorder="1">
      <alignment vertical="center"/>
    </xf>
    <xf numFmtId="0" fontId="29" fillId="3" borderId="3" xfId="0" applyFont="1" applyFill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3" borderId="8" xfId="0" applyFont="1" applyFill="1" applyBorder="1" applyAlignment="1">
      <alignment horizontal="center" vertical="center"/>
    </xf>
    <xf numFmtId="38" fontId="29" fillId="3" borderId="8" xfId="0" applyNumberFormat="1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left" vertical="center"/>
    </xf>
    <xf numFmtId="0" fontId="29" fillId="3" borderId="9" xfId="0" applyFont="1" applyFill="1" applyBorder="1">
      <alignment vertical="center"/>
    </xf>
    <xf numFmtId="0" fontId="29" fillId="3" borderId="9" xfId="0" applyFont="1" applyFill="1" applyBorder="1" applyAlignment="1">
      <alignment horizontal="center" vertical="center"/>
    </xf>
    <xf numFmtId="38" fontId="29" fillId="3" borderId="9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77" fontId="29" fillId="0" borderId="0" xfId="0" applyNumberFormat="1" applyFont="1">
      <alignment vertical="center"/>
    </xf>
    <xf numFmtId="0" fontId="29" fillId="0" borderId="4" xfId="0" applyFont="1" applyBorder="1">
      <alignment vertical="center"/>
    </xf>
    <xf numFmtId="0" fontId="31" fillId="6" borderId="16" xfId="0" applyFont="1" applyFill="1" applyBorder="1" applyAlignment="1">
      <alignment horizontal="center" vertical="center"/>
    </xf>
    <xf numFmtId="0" fontId="31" fillId="6" borderId="17" xfId="0" applyFont="1" applyFill="1" applyBorder="1" applyAlignment="1">
      <alignment horizontal="center" vertical="center"/>
    </xf>
    <xf numFmtId="0" fontId="31" fillId="6" borderId="17" xfId="0" applyFont="1" applyFill="1" applyBorder="1" applyAlignment="1">
      <alignment horizontal="center" vertical="center" wrapText="1"/>
    </xf>
    <xf numFmtId="177" fontId="31" fillId="6" borderId="17" xfId="0" applyNumberFormat="1" applyFont="1" applyFill="1" applyBorder="1" applyAlignment="1">
      <alignment horizontal="center" vertical="center" wrapText="1"/>
    </xf>
    <xf numFmtId="0" fontId="31" fillId="6" borderId="18" xfId="0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left" vertical="center"/>
    </xf>
    <xf numFmtId="0" fontId="29" fillId="13" borderId="8" xfId="0" applyFont="1" applyFill="1" applyBorder="1">
      <alignment vertical="center"/>
    </xf>
    <xf numFmtId="0" fontId="29" fillId="13" borderId="8" xfId="0" applyFont="1" applyFill="1" applyBorder="1" applyAlignment="1">
      <alignment horizontal="center" vertical="center"/>
    </xf>
    <xf numFmtId="38" fontId="29" fillId="13" borderId="8" xfId="0" applyNumberFormat="1" applyFont="1" applyFill="1" applyBorder="1" applyAlignment="1">
      <alignment horizontal="center" vertical="center"/>
    </xf>
    <xf numFmtId="0" fontId="29" fillId="13" borderId="4" xfId="0" applyFont="1" applyFill="1" applyBorder="1">
      <alignment vertical="center"/>
    </xf>
    <xf numFmtId="0" fontId="29" fillId="13" borderId="15" xfId="0" applyFont="1" applyFill="1" applyBorder="1" applyAlignment="1">
      <alignment horizontal="left" vertical="center"/>
    </xf>
    <xf numFmtId="0" fontId="29" fillId="13" borderId="14" xfId="0" applyFont="1" applyFill="1" applyBorder="1">
      <alignment vertical="center"/>
    </xf>
    <xf numFmtId="0" fontId="29" fillId="13" borderId="14" xfId="0" applyFont="1" applyFill="1" applyBorder="1" applyAlignment="1">
      <alignment horizontal="center" vertical="center"/>
    </xf>
    <xf numFmtId="38" fontId="29" fillId="13" borderId="14" xfId="0" applyNumberFormat="1" applyFont="1" applyFill="1" applyBorder="1" applyAlignment="1">
      <alignment horizontal="center" vertical="center"/>
    </xf>
    <xf numFmtId="0" fontId="29" fillId="13" borderId="13" xfId="0" applyFont="1" applyFill="1" applyBorder="1">
      <alignment vertical="center"/>
    </xf>
    <xf numFmtId="10" fontId="25" fillId="0" borderId="4" xfId="0" applyNumberFormat="1" applyFont="1" applyBorder="1" applyAlignment="1">
      <alignment horizontal="center" vertical="center"/>
    </xf>
    <xf numFmtId="0" fontId="27" fillId="0" borderId="3" xfId="0" applyFont="1" applyFill="1" applyBorder="1">
      <alignment vertical="center"/>
    </xf>
    <xf numFmtId="0" fontId="36" fillId="11" borderId="4" xfId="0" applyFont="1" applyFill="1" applyBorder="1" applyAlignment="1">
      <alignment horizontal="center" vertical="center"/>
    </xf>
    <xf numFmtId="0" fontId="32" fillId="0" borderId="0" xfId="537" applyFont="1">
      <alignment vertical="center"/>
    </xf>
    <xf numFmtId="0" fontId="33" fillId="6" borderId="19" xfId="537" applyFont="1" applyFill="1" applyBorder="1" applyAlignment="1">
      <alignment horizontal="center" vertical="center" wrapText="1"/>
    </xf>
    <xf numFmtId="0" fontId="33" fillId="9" borderId="19" xfId="537" applyFont="1" applyFill="1" applyBorder="1" applyAlignment="1">
      <alignment horizontal="center" vertical="center" wrapText="1"/>
    </xf>
    <xf numFmtId="177" fontId="33" fillId="6" borderId="19" xfId="537" applyNumberFormat="1" applyFont="1" applyFill="1" applyBorder="1" applyAlignment="1">
      <alignment horizontal="center" vertical="center" wrapText="1"/>
    </xf>
    <xf numFmtId="179" fontId="33" fillId="6" borderId="19" xfId="537" applyNumberFormat="1" applyFont="1" applyFill="1" applyBorder="1" applyAlignment="1">
      <alignment horizontal="center" vertical="center" wrapText="1"/>
    </xf>
    <xf numFmtId="181" fontId="33" fillId="6" borderId="19" xfId="537" applyNumberFormat="1" applyFont="1" applyFill="1" applyBorder="1" applyAlignment="1">
      <alignment horizontal="center" vertical="center" wrapText="1"/>
    </xf>
    <xf numFmtId="0" fontId="33" fillId="6" borderId="20" xfId="537" applyFont="1" applyFill="1" applyBorder="1" applyAlignment="1">
      <alignment horizontal="center" vertical="center" wrapText="1"/>
    </xf>
    <xf numFmtId="0" fontId="33" fillId="0" borderId="0" xfId="537" applyFont="1" applyAlignment="1">
      <alignment horizontal="center" vertical="center"/>
    </xf>
    <xf numFmtId="0" fontId="32" fillId="0" borderId="0" xfId="537" applyFont="1" applyAlignment="1">
      <alignment horizontal="left" vertical="center"/>
    </xf>
    <xf numFmtId="0" fontId="32" fillId="0" borderId="0" xfId="537" applyFont="1" applyAlignment="1">
      <alignment horizontal="center" vertical="center"/>
    </xf>
    <xf numFmtId="0" fontId="35" fillId="0" borderId="0" xfId="537" applyFont="1" applyAlignment="1">
      <alignment horizontal="center" vertical="center"/>
    </xf>
    <xf numFmtId="182" fontId="32" fillId="0" borderId="0" xfId="537" applyNumberFormat="1" applyFont="1" applyAlignment="1">
      <alignment horizontal="center" vertical="center"/>
    </xf>
    <xf numFmtId="179" fontId="32" fillId="0" borderId="0" xfId="537" applyNumberFormat="1" applyFont="1" applyAlignment="1">
      <alignment horizontal="center" vertical="center"/>
    </xf>
    <xf numFmtId="181" fontId="32" fillId="0" borderId="0" xfId="537" applyNumberFormat="1" applyFont="1" applyAlignment="1">
      <alignment horizontal="center" vertical="center"/>
    </xf>
    <xf numFmtId="0" fontId="34" fillId="0" borderId="0" xfId="537" applyFont="1" applyAlignment="1">
      <alignment horizontal="center" vertical="center"/>
    </xf>
    <xf numFmtId="177" fontId="32" fillId="0" borderId="0" xfId="537" applyNumberFormat="1" applyFont="1">
      <alignment vertical="center"/>
    </xf>
    <xf numFmtId="179" fontId="32" fillId="0" borderId="0" xfId="537" applyNumberFormat="1" applyFont="1">
      <alignment vertical="center"/>
    </xf>
    <xf numFmtId="181" fontId="32" fillId="0" borderId="0" xfId="537" applyNumberFormat="1" applyFont="1">
      <alignment vertical="center"/>
    </xf>
    <xf numFmtId="0" fontId="13" fillId="0" borderId="8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left" vertical="center"/>
    </xf>
    <xf numFmtId="177" fontId="40" fillId="6" borderId="7" xfId="0" applyNumberFormat="1" applyFont="1" applyFill="1" applyBorder="1" applyAlignment="1">
      <alignment horizontal="center" vertical="center" wrapText="1"/>
    </xf>
    <xf numFmtId="0" fontId="31" fillId="9" borderId="7" xfId="0" applyFont="1" applyFill="1" applyBorder="1" applyAlignment="1">
      <alignment horizontal="center" vertical="center" wrapText="1"/>
    </xf>
    <xf numFmtId="177" fontId="41" fillId="6" borderId="7" xfId="0" applyNumberFormat="1" applyFont="1" applyFill="1" applyBorder="1" applyAlignment="1">
      <alignment horizontal="center" vertical="center" wrapText="1"/>
    </xf>
    <xf numFmtId="0" fontId="40" fillId="6" borderId="7" xfId="0" applyFont="1" applyFill="1" applyBorder="1" applyAlignment="1">
      <alignment horizontal="center" vertical="center" wrapText="1"/>
    </xf>
    <xf numFmtId="0" fontId="40" fillId="6" borderId="2" xfId="0" applyFont="1" applyFill="1" applyBorder="1" applyAlignment="1">
      <alignment horizontal="center" vertical="center" wrapText="1"/>
    </xf>
    <xf numFmtId="180" fontId="13" fillId="3" borderId="8" xfId="0" applyNumberFormat="1" applyFont="1" applyFill="1" applyBorder="1" applyAlignment="1">
      <alignment horizontal="center" vertical="center"/>
    </xf>
    <xf numFmtId="0" fontId="31" fillId="6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3" fontId="47" fillId="6" borderId="6" xfId="0" applyNumberFormat="1" applyFont="1" applyFill="1" applyBorder="1" applyAlignment="1">
      <alignment horizontal="right" vertical="center"/>
    </xf>
    <xf numFmtId="3" fontId="13" fillId="0" borderId="25" xfId="0" applyNumberFormat="1" applyFont="1" applyFill="1" applyBorder="1">
      <alignment vertical="center"/>
    </xf>
    <xf numFmtId="3" fontId="13" fillId="0" borderId="26" xfId="0" applyNumberFormat="1" applyFont="1" applyFill="1" applyBorder="1">
      <alignment vertical="center"/>
    </xf>
    <xf numFmtId="0" fontId="49" fillId="14" borderId="24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9" fontId="50" fillId="0" borderId="0" xfId="0" applyNumberFormat="1" applyFont="1" applyAlignment="1">
      <alignment horizontal="center" vertical="center"/>
    </xf>
    <xf numFmtId="3" fontId="13" fillId="4" borderId="8" xfId="0" applyNumberFormat="1" applyFont="1" applyFill="1" applyBorder="1" applyAlignment="1">
      <alignment horizontal="right" vertical="center"/>
    </xf>
    <xf numFmtId="0" fontId="13" fillId="4" borderId="8" xfId="0" applyFont="1" applyFill="1" applyBorder="1" applyAlignment="1">
      <alignment horizontal="distributed" vertical="distributed"/>
    </xf>
    <xf numFmtId="0" fontId="14" fillId="4" borderId="0" xfId="0" applyFont="1" applyFill="1" applyAlignment="1">
      <alignment horizontal="center" vertical="center"/>
    </xf>
    <xf numFmtId="0" fontId="53" fillId="6" borderId="19" xfId="537" applyFont="1" applyFill="1" applyBorder="1" applyAlignment="1">
      <alignment horizontal="center" vertical="center"/>
    </xf>
    <xf numFmtId="0" fontId="3" fillId="0" borderId="22" xfId="537" applyFont="1" applyBorder="1">
      <alignment vertical="center"/>
    </xf>
    <xf numFmtId="0" fontId="53" fillId="6" borderId="21" xfId="537" applyFont="1" applyFill="1" applyBorder="1" applyAlignment="1">
      <alignment horizontal="center" vertical="center" wrapText="1"/>
    </xf>
    <xf numFmtId="0" fontId="3" fillId="0" borderId="23" xfId="537" applyFont="1" applyBorder="1" applyAlignment="1">
      <alignment horizontal="left" vertical="center"/>
    </xf>
    <xf numFmtId="0" fontId="3" fillId="3" borderId="8" xfId="0" applyFont="1" applyFill="1" applyBorder="1">
      <alignment vertical="center"/>
    </xf>
    <xf numFmtId="0" fontId="57" fillId="0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right" vertical="center"/>
    </xf>
    <xf numFmtId="0" fontId="13" fillId="0" borderId="8" xfId="0" applyFont="1" applyBorder="1" applyAlignment="1">
      <alignment horizontal="left" vertical="center"/>
    </xf>
    <xf numFmtId="3" fontId="13" fillId="0" borderId="4" xfId="0" applyNumberFormat="1" applyFont="1" applyFill="1" applyBorder="1" applyAlignment="1">
      <alignment horizontal="right" vertical="center" wrapText="1"/>
    </xf>
    <xf numFmtId="0" fontId="13" fillId="0" borderId="27" xfId="0" applyFont="1" applyBorder="1" applyAlignment="1">
      <alignment horizontal="left" vertical="center"/>
    </xf>
    <xf numFmtId="9" fontId="13" fillId="2" borderId="0" xfId="0" applyNumberFormat="1" applyFont="1" applyFill="1" applyAlignment="1">
      <alignment horizontal="right" vertical="center"/>
    </xf>
    <xf numFmtId="0" fontId="37" fillId="0" borderId="0" xfId="537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48" fillId="6" borderId="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distributed" wrapText="1"/>
    </xf>
    <xf numFmtId="0" fontId="12" fillId="6" borderId="8" xfId="0" applyFont="1" applyFill="1" applyBorder="1" applyAlignment="1">
      <alignment horizontal="center" vertical="distributed" wrapText="1"/>
    </xf>
    <xf numFmtId="0" fontId="12" fillId="6" borderId="2" xfId="0" applyFont="1" applyFill="1" applyBorder="1" applyAlignment="1">
      <alignment horizontal="center" vertical="distributed" wrapText="1"/>
    </xf>
    <xf numFmtId="0" fontId="12" fillId="6" borderId="4" xfId="0" applyFont="1" applyFill="1" applyBorder="1" applyAlignment="1">
      <alignment horizontal="center" vertical="distributed" wrapText="1"/>
    </xf>
    <xf numFmtId="0" fontId="29" fillId="0" borderId="4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</cellXfs>
  <cellStyles count="539">
    <cellStyle name="一般" xfId="0" builtinId="0" customBuiltin="1"/>
    <cellStyle name="一般 2" xfId="538" xr:uid="{BC4A55C6-C335-E448-AAEE-EBE5D3B38062}"/>
    <cellStyle name="一般 3" xfId="537" xr:uid="{7C988026-E04D-FE45-BDAF-3577BC6D95A2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已瀏覽過的超連結" xfId="434" builtinId="9" hidden="1"/>
    <cellStyle name="已瀏覽過的超連結" xfId="436" builtinId="9" hidden="1"/>
    <cellStyle name="已瀏覽過的超連結" xfId="438" builtinId="9" hidden="1"/>
    <cellStyle name="已瀏覽過的超連結" xfId="440" builtinId="9" hidden="1"/>
    <cellStyle name="已瀏覽過的超連結" xfId="442" builtinId="9" hidden="1"/>
    <cellStyle name="已瀏覽過的超連結" xfId="444" builtinId="9" hidden="1"/>
    <cellStyle name="已瀏覽過的超連結" xfId="446" builtinId="9" hidden="1"/>
    <cellStyle name="已瀏覽過的超連結" xfId="448" builtinId="9" hidden="1"/>
    <cellStyle name="已瀏覽過的超連結" xfId="450" builtinId="9" hidden="1"/>
    <cellStyle name="已瀏覽過的超連結" xfId="452" builtinId="9" hidden="1"/>
    <cellStyle name="已瀏覽過的超連結" xfId="454" builtinId="9" hidden="1"/>
    <cellStyle name="已瀏覽過的超連結" xfId="456" builtinId="9" hidden="1"/>
    <cellStyle name="已瀏覽過的超連結" xfId="458" builtinId="9" hidden="1"/>
    <cellStyle name="已瀏覽過的超連結" xfId="460" builtinId="9" hidden="1"/>
    <cellStyle name="已瀏覽過的超連結" xfId="462" builtinId="9" hidden="1"/>
    <cellStyle name="已瀏覽過的超連結" xfId="464" builtinId="9" hidden="1"/>
    <cellStyle name="已瀏覽過的超連結" xfId="466" builtinId="9" hidden="1"/>
    <cellStyle name="已瀏覽過的超連結" xfId="468" builtinId="9" hidden="1"/>
    <cellStyle name="已瀏覽過的超連結" xfId="470" builtinId="9" hidden="1"/>
    <cellStyle name="已瀏覽過的超連結" xfId="472" builtinId="9" hidden="1"/>
    <cellStyle name="已瀏覽過的超連結" xfId="474" builtinId="9" hidden="1"/>
    <cellStyle name="已瀏覽過的超連結" xfId="476" builtinId="9" hidden="1"/>
    <cellStyle name="已瀏覽過的超連結" xfId="478" builtinId="9" hidden="1"/>
    <cellStyle name="已瀏覽過的超連結" xfId="480" builtinId="9" hidden="1"/>
    <cellStyle name="已瀏覽過的超連結" xfId="482" builtinId="9" hidden="1"/>
    <cellStyle name="已瀏覽過的超連結" xfId="484" builtinId="9" hidden="1"/>
    <cellStyle name="已瀏覽過的超連結" xfId="486" builtinId="9" hidden="1"/>
    <cellStyle name="已瀏覽過的超連結" xfId="488" builtinId="9" hidden="1"/>
    <cellStyle name="已瀏覽過的超連結" xfId="490" builtinId="9" hidden="1"/>
    <cellStyle name="已瀏覽過的超連結" xfId="492" builtinId="9" hidden="1"/>
    <cellStyle name="已瀏覽過的超連結" xfId="494" builtinId="9" hidden="1"/>
    <cellStyle name="已瀏覽過的超連結" xfId="496" builtinId="9" hidden="1"/>
    <cellStyle name="已瀏覽過的超連結" xfId="498" builtinId="9" hidden="1"/>
    <cellStyle name="已瀏覽過的超連結" xfId="500" builtinId="9" hidden="1"/>
    <cellStyle name="已瀏覽過的超連結" xfId="502" builtinId="9" hidden="1"/>
    <cellStyle name="已瀏覽過的超連結" xfId="504" builtinId="9" hidden="1"/>
    <cellStyle name="已瀏覽過的超連結" xfId="506" builtinId="9" hidden="1"/>
    <cellStyle name="已瀏覽過的超連結" xfId="508" builtinId="9" hidden="1"/>
    <cellStyle name="已瀏覽過的超連結" xfId="510" builtinId="9" hidden="1"/>
    <cellStyle name="已瀏覽過的超連結" xfId="512" builtinId="9" hidden="1"/>
    <cellStyle name="已瀏覽過的超連結" xfId="514" builtinId="9" hidden="1"/>
    <cellStyle name="已瀏覽過的超連結" xfId="516" builtinId="9" hidden="1"/>
    <cellStyle name="已瀏覽過的超連結" xfId="518" builtinId="9" hidden="1"/>
    <cellStyle name="已瀏覽過的超連結" xfId="520" builtinId="9" hidden="1"/>
    <cellStyle name="已瀏覽過的超連結" xfId="522" builtinId="9" hidden="1"/>
    <cellStyle name="已瀏覽過的超連結" xfId="524" builtinId="9" hidden="1"/>
    <cellStyle name="已瀏覽過的超連結" xfId="526" builtinId="9" hidden="1"/>
    <cellStyle name="已瀏覽過的超連結" xfId="528" builtinId="9" hidden="1"/>
    <cellStyle name="已瀏覽過的超連結" xfId="530" builtinId="9" hidden="1"/>
    <cellStyle name="已瀏覽過的超連結" xfId="532" builtinId="9" hidden="1"/>
    <cellStyle name="已瀏覽過的超連結" xfId="534" builtinId="9" hidden="1"/>
    <cellStyle name="已瀏覽過的超連結" xfId="53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  <cellStyle name="超連結" xfId="433" builtinId="8" hidden="1"/>
    <cellStyle name="超連結" xfId="435" builtinId="8" hidden="1"/>
    <cellStyle name="超連結" xfId="437" builtinId="8" hidden="1"/>
    <cellStyle name="超連結" xfId="439" builtinId="8" hidden="1"/>
    <cellStyle name="超連結" xfId="441" builtinId="8" hidden="1"/>
    <cellStyle name="超連結" xfId="443" builtinId="8" hidden="1"/>
    <cellStyle name="超連結" xfId="445" builtinId="8" hidden="1"/>
    <cellStyle name="超連結" xfId="447" builtinId="8" hidden="1"/>
    <cellStyle name="超連結" xfId="449" builtinId="8" hidden="1"/>
    <cellStyle name="超連結" xfId="451" builtinId="8" hidden="1"/>
    <cellStyle name="超連結" xfId="453" builtinId="8" hidden="1"/>
    <cellStyle name="超連結" xfId="455" builtinId="8" hidden="1"/>
    <cellStyle name="超連結" xfId="457" builtinId="8" hidden="1"/>
    <cellStyle name="超連結" xfId="459" builtinId="8" hidden="1"/>
    <cellStyle name="超連結" xfId="461" builtinId="8" hidden="1"/>
    <cellStyle name="超連結" xfId="463" builtinId="8" hidden="1"/>
    <cellStyle name="超連結" xfId="465" builtinId="8" hidden="1"/>
    <cellStyle name="超連結" xfId="467" builtinId="8" hidden="1"/>
    <cellStyle name="超連結" xfId="469" builtinId="8" hidden="1"/>
    <cellStyle name="超連結" xfId="471" builtinId="8" hidden="1"/>
    <cellStyle name="超連結" xfId="473" builtinId="8" hidden="1"/>
    <cellStyle name="超連結" xfId="475" builtinId="8" hidden="1"/>
    <cellStyle name="超連結" xfId="477" builtinId="8" hidden="1"/>
    <cellStyle name="超連結" xfId="479" builtinId="8" hidden="1"/>
    <cellStyle name="超連結" xfId="481" builtinId="8" hidden="1"/>
    <cellStyle name="超連結" xfId="483" builtinId="8" hidden="1"/>
    <cellStyle name="超連結" xfId="485" builtinId="8" hidden="1"/>
    <cellStyle name="超連結" xfId="487" builtinId="8" hidden="1"/>
    <cellStyle name="超連結" xfId="489" builtinId="8" hidden="1"/>
    <cellStyle name="超連結" xfId="491" builtinId="8" hidden="1"/>
    <cellStyle name="超連結" xfId="493" builtinId="8" hidden="1"/>
    <cellStyle name="超連結" xfId="495" builtinId="8" hidden="1"/>
    <cellStyle name="超連結" xfId="497" builtinId="8" hidden="1"/>
    <cellStyle name="超連結" xfId="499" builtinId="8" hidden="1"/>
    <cellStyle name="超連結" xfId="501" builtinId="8" hidden="1"/>
    <cellStyle name="超連結" xfId="503" builtinId="8" hidden="1"/>
    <cellStyle name="超連結" xfId="505" builtinId="8" hidden="1"/>
    <cellStyle name="超連結" xfId="507" builtinId="8" hidden="1"/>
    <cellStyle name="超連結" xfId="509" builtinId="8" hidden="1"/>
    <cellStyle name="超連結" xfId="511" builtinId="8" hidden="1"/>
    <cellStyle name="超連結" xfId="513" builtinId="8" hidden="1"/>
    <cellStyle name="超連結" xfId="515" builtinId="8" hidden="1"/>
    <cellStyle name="超連結" xfId="517" builtinId="8" hidden="1"/>
    <cellStyle name="超連結" xfId="519" builtinId="8" hidden="1"/>
    <cellStyle name="超連結" xfId="521" builtinId="8" hidden="1"/>
    <cellStyle name="超連結" xfId="523" builtinId="8" hidden="1"/>
    <cellStyle name="超連結" xfId="525" builtinId="8" hidden="1"/>
    <cellStyle name="超連結" xfId="527" builtinId="8" hidden="1"/>
    <cellStyle name="超連結" xfId="529" builtinId="8" hidden="1"/>
    <cellStyle name="超連結" xfId="531" builtinId="8" hidden="1"/>
    <cellStyle name="超連結" xfId="533" builtinId="8" hidden="1"/>
    <cellStyle name="超連結" xfId="535" builtinId="8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5351;&#27161;&#26376;&#22577;\A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27;&#35336;&#34389;\&#31532;&#19977;&#31185;\&#36895;&#22577;\98&#36895;&#22577;\9805\&#34311;&#33538;&#21213;\&#23560;&#38988;&#20998;&#26512;\&#20061;&#21313;&#24180;&#33274;&#21335;&#32291;&#20154;&#21475;&#32080;&#27083;&#33287;&#29305;&#24615;&#20043;&#20998;&#26512;\&#20154;&#21475;&#34920;&#22294;9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4311;&#33538;&#21213;\&#23560;&#38988;&#20998;&#26512;\&#20061;&#21313;&#24180;&#33274;&#21335;&#32291;&#20154;&#21475;&#32080;&#27083;&#33287;&#29305;&#24615;&#20043;&#20998;&#26512;\&#20154;&#21475;&#34920;&#22294;90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mtc/Documents/&#36914;&#37329;&#29983;&#33021;&#28304;/&#31680;&#33021;&#26381;&#21209;&#20107;&#26989;&#34389;/&#38651;&#21147;&#38656;&#37327;&#20998;&#26512;/&#35264;&#38899;&#27745;&#27700;&#24288;/&#38651;&#21147;&#38656;&#37327;&#20998;&#26512;&#35430;&#31639;-&#35264;&#38899;&#27745;&#27700;&#24288;(2018:8~2019: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6"/>
      <sheetName val="現用"/>
    </sheetNames>
    <sheetDataSet>
      <sheetData sheetId="0">
        <row r="51">
          <cell r="B51" t="str">
            <v>86年1月</v>
          </cell>
          <cell r="C51">
            <v>753</v>
          </cell>
          <cell r="D51">
            <v>14</v>
          </cell>
          <cell r="E51">
            <v>44</v>
          </cell>
        </row>
        <row r="52">
          <cell r="B52" t="str">
            <v>2月</v>
          </cell>
          <cell r="C52">
            <v>900</v>
          </cell>
          <cell r="D52">
            <v>29</v>
          </cell>
          <cell r="E52">
            <v>156</v>
          </cell>
        </row>
        <row r="53">
          <cell r="B53" t="str">
            <v>3月</v>
          </cell>
          <cell r="C53">
            <v>642</v>
          </cell>
          <cell r="D53">
            <v>42</v>
          </cell>
          <cell r="E53">
            <v>23</v>
          </cell>
        </row>
        <row r="54">
          <cell r="B54" t="str">
            <v>4月</v>
          </cell>
          <cell r="C54">
            <v>718</v>
          </cell>
          <cell r="D54">
            <v>10</v>
          </cell>
          <cell r="E54">
            <v>16</v>
          </cell>
        </row>
        <row r="55">
          <cell r="B55" t="str">
            <v>5月</v>
          </cell>
          <cell r="C55">
            <v>722</v>
          </cell>
          <cell r="D55">
            <v>34</v>
          </cell>
          <cell r="E55">
            <v>13</v>
          </cell>
        </row>
        <row r="56">
          <cell r="B56" t="str">
            <v>6月</v>
          </cell>
          <cell r="C56">
            <v>688</v>
          </cell>
          <cell r="D56">
            <v>13</v>
          </cell>
          <cell r="E56">
            <v>9</v>
          </cell>
        </row>
        <row r="57">
          <cell r="B57" t="str">
            <v>7月</v>
          </cell>
          <cell r="C57">
            <v>774</v>
          </cell>
          <cell r="D57">
            <v>8</v>
          </cell>
          <cell r="E57">
            <v>24</v>
          </cell>
        </row>
        <row r="58">
          <cell r="B58" t="str">
            <v>8月</v>
          </cell>
          <cell r="C58">
            <v>803</v>
          </cell>
          <cell r="D58">
            <v>14</v>
          </cell>
          <cell r="E58">
            <v>20</v>
          </cell>
        </row>
        <row r="59">
          <cell r="B59" t="str">
            <v>9月</v>
          </cell>
          <cell r="C59">
            <v>675</v>
          </cell>
          <cell r="D59">
            <v>8</v>
          </cell>
          <cell r="E59">
            <v>17</v>
          </cell>
        </row>
        <row r="60">
          <cell r="B60" t="str">
            <v>10月</v>
          </cell>
          <cell r="C60">
            <v>695</v>
          </cell>
          <cell r="D60">
            <v>22</v>
          </cell>
          <cell r="E60">
            <v>11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-1人口數"/>
      <sheetName val="1-2及1-3人口分布"/>
      <sheetName val="2-1年齡分組"/>
      <sheetName val="2-2年齡分組"/>
      <sheetName val="3-1增加趨勢"/>
      <sheetName val="4-1婚姻狀況"/>
      <sheetName val="4-2婚姻狀況 "/>
      <sheetName val="5-1教育程度"/>
      <sheetName val="5-1參考"/>
      <sheetName val="5-1分組參考"/>
      <sheetName val="6-1經濟活動"/>
      <sheetName val="6-2行業"/>
      <sheetName val="6-3職業"/>
      <sheetName val="6-4從業身份"/>
      <sheetName val="預測值 (90)"/>
      <sheetName val="預測值"/>
      <sheetName val="Sheet1"/>
      <sheetName val="Sheet2"/>
      <sheetName val="縣地圖"/>
      <sheetName val="Sheet15"/>
      <sheetName val="Sheet8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-1人口數"/>
      <sheetName val="1-2及1-3人口分布"/>
      <sheetName val="2-1年齡分組"/>
      <sheetName val="2-2年齡分組"/>
      <sheetName val="3-1增加趨勢"/>
      <sheetName val="4-1婚姻狀況"/>
      <sheetName val="4-2婚姻狀況 "/>
      <sheetName val="5-1教育程度"/>
      <sheetName val="5-1參考"/>
      <sheetName val="5-1分組參考"/>
      <sheetName val="6-1經濟活動"/>
      <sheetName val="6-2行業"/>
      <sheetName val="6-3職業"/>
      <sheetName val="6-4從業身份"/>
      <sheetName val="預測值 (90)"/>
      <sheetName val="預測值"/>
      <sheetName val="Sheet1"/>
      <sheetName val="Sheet2"/>
      <sheetName val="縣地圖"/>
      <sheetName val="Sheet15"/>
      <sheetName val="Sheet8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力分析(年)"/>
      <sheetName val="電力分析(月)"/>
      <sheetName val="電力分析(日)"/>
      <sheetName val="台電時間電價年曆"/>
      <sheetName val="台電電價表"/>
      <sheetName val="契約容量-基本電費"/>
      <sheetName val="圖表區"/>
      <sheetName val="三段改二段-流動電費"/>
      <sheetName val="三段式新電價"/>
      <sheetName val="電價對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8">
          <cell r="C78" t="str">
            <v>高壓</v>
          </cell>
        </row>
        <row r="86">
          <cell r="C86" t="str">
            <v>特高壓</v>
          </cell>
        </row>
        <row r="94">
          <cell r="C94" t="str">
            <v>低壓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0412-4C68-CD4E-9906-E5FBC9E200C2}">
  <sheetPr>
    <tabColor rgb="FF008F00"/>
  </sheetPr>
  <dimension ref="A1:V4"/>
  <sheetViews>
    <sheetView zoomScaleNormal="100" zoomScaleSheetLayoutView="110" zoomScalePageLayoutView="120" workbookViewId="0">
      <pane ySplit="2" topLeftCell="A3" activePane="bottomLeft" state="frozen"/>
      <selection pane="bottomLeft" activeCell="G28" sqref="G28"/>
    </sheetView>
  </sheetViews>
  <sheetFormatPr defaultColWidth="10.875" defaultRowHeight="16.5"/>
  <cols>
    <col min="1" max="1" width="2.5" style="164" customWidth="1"/>
    <col min="2" max="3" width="14.5" style="155" customWidth="1"/>
    <col min="4" max="4" width="11.125" style="155" customWidth="1"/>
    <col min="5" max="5" width="6.5" style="155" customWidth="1"/>
    <col min="6" max="6" width="6.125" style="155" customWidth="1"/>
    <col min="7" max="7" width="6.5" style="155" customWidth="1"/>
    <col min="8" max="8" width="8.375" style="155" customWidth="1"/>
    <col min="9" max="9" width="8.375" style="170" customWidth="1"/>
    <col min="10" max="10" width="8.375" style="171" customWidth="1"/>
    <col min="11" max="11" width="7" style="171" customWidth="1"/>
    <col min="12" max="12" width="17.625" style="171" customWidth="1"/>
    <col min="13" max="13" width="10.5" style="170" customWidth="1"/>
    <col min="14" max="14" width="6.875" style="172" customWidth="1"/>
    <col min="15" max="15" width="6.875" style="170" customWidth="1"/>
    <col min="16" max="16" width="7.5" style="170" customWidth="1"/>
    <col min="17" max="17" width="11.375" style="170" customWidth="1"/>
    <col min="18" max="18" width="9.625" style="170" customWidth="1"/>
    <col min="19" max="19" width="7.125" style="170" customWidth="1"/>
    <col min="20" max="20" width="11" style="164" customWidth="1"/>
    <col min="21" max="21" width="9" style="155" customWidth="1"/>
    <col min="22" max="22" width="26.125" style="155" customWidth="1"/>
    <col min="23" max="27" width="4.375" style="155" customWidth="1"/>
    <col min="28" max="16384" width="10.875" style="155"/>
  </cols>
  <sheetData>
    <row r="1" spans="2:22" ht="27.95" customHeight="1" thickBot="1"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</row>
    <row r="2" spans="2:22" s="162" customFormat="1" ht="84.95" customHeight="1" thickTop="1" thickBot="1">
      <c r="B2" s="192" t="s">
        <v>195</v>
      </c>
      <c r="C2" s="192" t="s">
        <v>177</v>
      </c>
      <c r="D2" s="192" t="s">
        <v>178</v>
      </c>
      <c r="E2" s="156" t="s">
        <v>200</v>
      </c>
      <c r="F2" s="157" t="s">
        <v>202</v>
      </c>
      <c r="G2" s="156" t="s">
        <v>247</v>
      </c>
      <c r="H2" s="158" t="s">
        <v>205</v>
      </c>
      <c r="I2" s="158" t="s">
        <v>179</v>
      </c>
      <c r="J2" s="159" t="s">
        <v>180</v>
      </c>
      <c r="K2" s="159" t="s">
        <v>209</v>
      </c>
      <c r="L2" s="159" t="s">
        <v>211</v>
      </c>
      <c r="M2" s="158" t="s">
        <v>213</v>
      </c>
      <c r="N2" s="160" t="s">
        <v>181</v>
      </c>
      <c r="O2" s="158" t="s">
        <v>216</v>
      </c>
      <c r="P2" s="158" t="s">
        <v>218</v>
      </c>
      <c r="Q2" s="158" t="s">
        <v>220</v>
      </c>
      <c r="R2" s="158" t="s">
        <v>222</v>
      </c>
      <c r="S2" s="158" t="s">
        <v>224</v>
      </c>
      <c r="T2" s="156" t="s">
        <v>182</v>
      </c>
      <c r="U2" s="161" t="s">
        <v>227</v>
      </c>
      <c r="V2" s="194" t="s">
        <v>183</v>
      </c>
    </row>
    <row r="3" spans="2:22" ht="18" customHeight="1">
      <c r="B3" s="193" t="s">
        <v>196</v>
      </c>
      <c r="C3" s="193" t="s">
        <v>197</v>
      </c>
      <c r="D3" s="193" t="s">
        <v>199</v>
      </c>
      <c r="E3" s="193" t="s">
        <v>201</v>
      </c>
      <c r="F3" s="193" t="s">
        <v>203</v>
      </c>
      <c r="G3" s="193" t="s">
        <v>204</v>
      </c>
      <c r="H3" s="193" t="s">
        <v>206</v>
      </c>
      <c r="I3" s="193" t="s">
        <v>207</v>
      </c>
      <c r="J3" s="193" t="s">
        <v>208</v>
      </c>
      <c r="K3" s="193" t="s">
        <v>210</v>
      </c>
      <c r="L3" s="193" t="s">
        <v>212</v>
      </c>
      <c r="M3" s="193" t="s">
        <v>214</v>
      </c>
      <c r="N3" s="193" t="s">
        <v>215</v>
      </c>
      <c r="O3" s="193" t="s">
        <v>217</v>
      </c>
      <c r="P3" s="193" t="s">
        <v>219</v>
      </c>
      <c r="Q3" s="193" t="s">
        <v>221</v>
      </c>
      <c r="R3" s="193" t="s">
        <v>223</v>
      </c>
      <c r="S3" s="193" t="s">
        <v>225</v>
      </c>
      <c r="T3" s="193" t="s">
        <v>226</v>
      </c>
      <c r="U3" s="193" t="s">
        <v>228</v>
      </c>
      <c r="V3" s="195" t="s">
        <v>198</v>
      </c>
    </row>
    <row r="4" spans="2:22" ht="18" customHeight="1">
      <c r="B4" s="163"/>
      <c r="C4" s="163"/>
      <c r="D4" s="163"/>
      <c r="E4" s="164"/>
      <c r="F4" s="165"/>
      <c r="G4" s="164"/>
      <c r="H4" s="164"/>
      <c r="I4" s="166"/>
      <c r="J4" s="167"/>
      <c r="K4" s="167"/>
      <c r="L4" s="167"/>
      <c r="M4" s="166"/>
      <c r="N4" s="168"/>
      <c r="O4" s="166"/>
      <c r="P4" s="166"/>
      <c r="Q4" s="166"/>
      <c r="R4" s="166"/>
      <c r="S4" s="166"/>
      <c r="U4" s="163"/>
      <c r="V4" s="169"/>
    </row>
  </sheetData>
  <mergeCells count="1">
    <mergeCell ref="B1:V1"/>
  </mergeCells>
  <phoneticPr fontId="11" type="noConversion"/>
  <pageMargins left="0.75" right="0.75" top="1" bottom="1" header="0.5" footer="0.5"/>
  <pageSetup paperSize="9" scale="60" fitToHeight="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O7"/>
  <sheetViews>
    <sheetView zoomScale="105" zoomScaleNormal="105" zoomScalePageLayoutView="140" workbookViewId="0">
      <selection activeCell="O5" sqref="O5"/>
    </sheetView>
  </sheetViews>
  <sheetFormatPr defaultColWidth="10.875" defaultRowHeight="16.5"/>
  <cols>
    <col min="1" max="1" width="3" style="5" customWidth="1"/>
    <col min="2" max="2" width="18" style="6" customWidth="1"/>
    <col min="3" max="3" width="37.5" style="5" customWidth="1"/>
    <col min="4" max="4" width="5.875" style="5" customWidth="1"/>
    <col min="5" max="5" width="6" style="5" customWidth="1"/>
    <col min="6" max="6" width="8.5" style="5" customWidth="1"/>
    <col min="7" max="7" width="10.5" style="7" customWidth="1"/>
    <col min="8" max="8" width="11" style="7" customWidth="1"/>
    <col min="9" max="9" width="11.125" style="7" customWidth="1"/>
    <col min="10" max="10" width="11" style="7" customWidth="1"/>
    <col min="11" max="12" width="10.375" style="5" customWidth="1"/>
    <col min="13" max="13" width="11.625" style="5" customWidth="1"/>
    <col min="14" max="14" width="27.625" style="5" customWidth="1"/>
    <col min="15" max="15" width="17.125" style="5" customWidth="1"/>
    <col min="16" max="16384" width="10.875" style="5"/>
  </cols>
  <sheetData>
    <row r="1" spans="2:15" s="12" customFormat="1" ht="21" customHeight="1" thickBot="1">
      <c r="B1" s="205" t="s">
        <v>190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2:15" s="21" customFormat="1" ht="38.1" customHeight="1">
      <c r="B2" s="58" t="s">
        <v>43</v>
      </c>
      <c r="C2" s="59" t="s">
        <v>44</v>
      </c>
      <c r="D2" s="60" t="s">
        <v>50</v>
      </c>
      <c r="E2" s="176" t="s">
        <v>185</v>
      </c>
      <c r="F2" s="60" t="s">
        <v>52</v>
      </c>
      <c r="G2" s="175" t="s">
        <v>184</v>
      </c>
      <c r="H2" s="177" t="s">
        <v>186</v>
      </c>
      <c r="I2" s="62" t="s">
        <v>53</v>
      </c>
      <c r="J2" s="177" t="s">
        <v>249</v>
      </c>
      <c r="K2" s="178" t="s">
        <v>187</v>
      </c>
      <c r="L2" s="178" t="s">
        <v>188</v>
      </c>
      <c r="M2" s="178" t="s">
        <v>189</v>
      </c>
      <c r="N2" s="181" t="s">
        <v>191</v>
      </c>
      <c r="O2" s="179" t="s">
        <v>251</v>
      </c>
    </row>
    <row r="3" spans="2:15" s="9" customFormat="1" ht="18" customHeight="1">
      <c r="B3" s="174" t="s">
        <v>229</v>
      </c>
      <c r="C3" s="196" t="s">
        <v>230</v>
      </c>
      <c r="D3" s="53" t="s">
        <v>231</v>
      </c>
      <c r="E3" s="53" t="s">
        <v>232</v>
      </c>
      <c r="F3" s="53" t="s">
        <v>233</v>
      </c>
      <c r="G3" s="55" t="s">
        <v>234</v>
      </c>
      <c r="H3" s="103" t="s">
        <v>235</v>
      </c>
      <c r="I3" s="55" t="s">
        <v>248</v>
      </c>
      <c r="J3" s="102" t="s">
        <v>250</v>
      </c>
      <c r="K3" s="182" t="s">
        <v>236</v>
      </c>
      <c r="L3" s="173" t="s">
        <v>237</v>
      </c>
      <c r="M3" s="180" t="s">
        <v>238</v>
      </c>
      <c r="N3" s="197" t="s">
        <v>239</v>
      </c>
      <c r="O3" s="201" t="s">
        <v>252</v>
      </c>
    </row>
    <row r="4" spans="2:15" ht="18.95" customHeight="1" thickBot="1">
      <c r="B4" s="206" t="s">
        <v>36</v>
      </c>
      <c r="C4" s="207"/>
      <c r="D4" s="57">
        <f t="shared" ref="D4:J4" si="0">SUM(D3:D3)</f>
        <v>0</v>
      </c>
      <c r="E4" s="57">
        <f t="shared" si="0"/>
        <v>0</v>
      </c>
      <c r="F4" s="57">
        <f t="shared" si="0"/>
        <v>0</v>
      </c>
      <c r="G4" s="57">
        <f t="shared" si="0"/>
        <v>0</v>
      </c>
      <c r="H4" s="57">
        <f t="shared" si="0"/>
        <v>0</v>
      </c>
      <c r="I4" s="57">
        <f t="shared" si="0"/>
        <v>0</v>
      </c>
      <c r="J4" s="57">
        <f t="shared" si="0"/>
        <v>0</v>
      </c>
      <c r="K4" s="208"/>
      <c r="L4" s="209"/>
      <c r="M4" s="209"/>
      <c r="N4" s="209"/>
      <c r="O4" s="183">
        <f>SUM(O2:O3)</f>
        <v>0</v>
      </c>
    </row>
    <row r="5" spans="2:15" ht="18.95" customHeight="1">
      <c r="G5" s="120">
        <f>G4*0.7457</f>
        <v>0</v>
      </c>
      <c r="H5" s="119" t="s">
        <v>119</v>
      </c>
      <c r="K5" s="51"/>
      <c r="L5" s="51"/>
      <c r="M5" s="51"/>
      <c r="N5" s="51"/>
      <c r="O5" s="52"/>
    </row>
    <row r="6" spans="2:15" ht="18">
      <c r="H6" s="121" t="e">
        <f>H4/G5</f>
        <v>#DIV/0!</v>
      </c>
      <c r="K6" s="79" t="s">
        <v>59</v>
      </c>
      <c r="L6" s="79"/>
      <c r="M6" s="79"/>
      <c r="N6" s="80">
        <v>2.5</v>
      </c>
      <c r="O6" s="81">
        <f>O4*N6</f>
        <v>0</v>
      </c>
    </row>
    <row r="7" spans="2:15" ht="21">
      <c r="K7" s="79"/>
      <c r="L7" s="79"/>
      <c r="M7" s="79"/>
      <c r="N7" s="188" t="s">
        <v>193</v>
      </c>
      <c r="O7" s="81">
        <f>O6*0.75</f>
        <v>0</v>
      </c>
    </row>
  </sheetData>
  <mergeCells count="3">
    <mergeCell ref="B1:O1"/>
    <mergeCell ref="B4:C4"/>
    <mergeCell ref="K4:N4"/>
  </mergeCells>
  <phoneticPr fontId="4" type="noConversion"/>
  <pageMargins left="0.75000000000000011" right="0.75000000000000011" top="1" bottom="1" header="0.5" footer="0.5"/>
  <pageSetup paperSize="9" scale="57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8"/>
  <sheetViews>
    <sheetView zoomScale="120" zoomScaleNormal="120" workbookViewId="0">
      <selection activeCell="F8" sqref="F8"/>
    </sheetView>
  </sheetViews>
  <sheetFormatPr defaultColWidth="10.875" defaultRowHeight="16.5"/>
  <cols>
    <col min="1" max="1" width="4.875" style="12" customWidth="1"/>
    <col min="2" max="2" width="17.125" style="12" customWidth="1"/>
    <col min="3" max="3" width="65.5" style="22" customWidth="1"/>
    <col min="4" max="4" width="12.5" style="12" customWidth="1"/>
    <col min="5" max="5" width="6.875" style="22" customWidth="1"/>
    <col min="6" max="6" width="13.625" style="12" customWidth="1"/>
    <col min="7" max="7" width="28.5" style="12" customWidth="1"/>
    <col min="8" max="8" width="15.5" style="12" customWidth="1"/>
    <col min="9" max="9" width="13" style="12" customWidth="1"/>
    <col min="10" max="10" width="16.125" style="12" customWidth="1"/>
    <col min="11" max="16384" width="10.875" style="12"/>
  </cols>
  <sheetData>
    <row r="1" spans="2:9" s="95" customFormat="1" ht="21.95" customHeight="1" thickBot="1">
      <c r="B1" s="210" t="s">
        <v>57</v>
      </c>
      <c r="C1" s="210"/>
      <c r="D1" s="211"/>
      <c r="E1" s="211"/>
      <c r="F1" s="211"/>
      <c r="G1" s="211"/>
    </row>
    <row r="2" spans="2:9" ht="18" customHeight="1">
      <c r="B2" s="74" t="s">
        <v>240</v>
      </c>
      <c r="C2" s="75" t="s">
        <v>11</v>
      </c>
      <c r="D2" s="75" t="s">
        <v>32</v>
      </c>
      <c r="E2" s="75" t="s">
        <v>33</v>
      </c>
      <c r="F2" s="75" t="s">
        <v>34</v>
      </c>
      <c r="G2" s="76" t="s">
        <v>35</v>
      </c>
    </row>
    <row r="3" spans="2:9" ht="18" customHeight="1">
      <c r="B3" s="68" t="s">
        <v>241</v>
      </c>
      <c r="C3" s="198" t="s">
        <v>244</v>
      </c>
      <c r="D3" s="110" t="s">
        <v>242</v>
      </c>
      <c r="E3" s="199" t="s">
        <v>243</v>
      </c>
      <c r="F3" s="110" t="s">
        <v>246</v>
      </c>
      <c r="G3" s="109" t="s">
        <v>245</v>
      </c>
      <c r="H3" s="23"/>
      <c r="I3" s="24"/>
    </row>
    <row r="4" spans="2:9" ht="18" customHeight="1">
      <c r="B4" s="215" t="s">
        <v>37</v>
      </c>
      <c r="C4" s="216"/>
      <c r="D4" s="217"/>
      <c r="E4" s="217"/>
      <c r="F4" s="88">
        <f>SUM(F2:F3)*1.1</f>
        <v>0</v>
      </c>
      <c r="G4" s="91"/>
      <c r="H4" s="94" t="s">
        <v>109</v>
      </c>
    </row>
    <row r="5" spans="2:9" ht="1.5" customHeight="1">
      <c r="B5" s="26"/>
      <c r="C5" s="202"/>
      <c r="D5" s="110"/>
      <c r="E5" s="72"/>
      <c r="F5" s="110"/>
      <c r="G5" s="71"/>
    </row>
    <row r="6" spans="2:9" ht="18" customHeight="1">
      <c r="B6" s="26" t="s">
        <v>241</v>
      </c>
      <c r="C6" s="200" t="s">
        <v>244</v>
      </c>
      <c r="D6" s="110" t="s">
        <v>242</v>
      </c>
      <c r="E6" s="72" t="s">
        <v>243</v>
      </c>
      <c r="F6" s="110" t="s">
        <v>246</v>
      </c>
      <c r="G6" s="71" t="s">
        <v>245</v>
      </c>
    </row>
    <row r="7" spans="2:9" ht="18" customHeight="1">
      <c r="B7" s="215" t="s">
        <v>38</v>
      </c>
      <c r="C7" s="216"/>
      <c r="D7" s="217"/>
      <c r="E7" s="217"/>
      <c r="F7" s="88">
        <f>SUM(F5:F6)*1.1</f>
        <v>0</v>
      </c>
      <c r="G7" s="71"/>
    </row>
    <row r="8" spans="2:9" ht="18" customHeight="1" thickBot="1">
      <c r="B8" s="212" t="s">
        <v>39</v>
      </c>
      <c r="C8" s="213"/>
      <c r="D8" s="214"/>
      <c r="E8" s="214"/>
      <c r="F8" s="89">
        <f>F4+F7</f>
        <v>0</v>
      </c>
      <c r="G8" s="73"/>
    </row>
  </sheetData>
  <mergeCells count="4">
    <mergeCell ref="B1:G1"/>
    <mergeCell ref="B8:E8"/>
    <mergeCell ref="B4:E4"/>
    <mergeCell ref="B7:E7"/>
  </mergeCells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tabSelected="1" topLeftCell="A7" zoomScaleNormal="100" zoomScalePageLayoutView="120" workbookViewId="0">
      <selection activeCell="A32" sqref="A32"/>
    </sheetView>
  </sheetViews>
  <sheetFormatPr defaultColWidth="11" defaultRowHeight="16.5"/>
  <cols>
    <col min="1" max="1" width="16" style="12" customWidth="1"/>
    <col min="2" max="2" width="49.875" style="12" customWidth="1"/>
    <col min="3" max="3" width="12.875" customWidth="1"/>
    <col min="4" max="16" width="11.375" bestFit="1" customWidth="1"/>
    <col min="17" max="17" width="13.875" customWidth="1"/>
  </cols>
  <sheetData>
    <row r="1" spans="1:17" ht="18" customHeight="1" thickBot="1">
      <c r="A1" s="11" t="s">
        <v>48</v>
      </c>
    </row>
    <row r="2" spans="1:17" ht="18" customHeight="1">
      <c r="A2" s="13" t="s">
        <v>40</v>
      </c>
      <c r="B2" s="222" t="s">
        <v>24</v>
      </c>
      <c r="C2" s="92" t="s">
        <v>16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</row>
    <row r="3" spans="1:17" ht="18" customHeight="1" thickBot="1">
      <c r="B3" s="215"/>
      <c r="C3" s="93" t="s">
        <v>13</v>
      </c>
      <c r="D3" s="2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8" customHeight="1">
      <c r="B4" s="215"/>
      <c r="C4" s="93" t="s">
        <v>253</v>
      </c>
      <c r="D4" s="4"/>
      <c r="E4" s="186" t="s">
        <v>192</v>
      </c>
      <c r="F4" s="1"/>
      <c r="G4" s="4"/>
      <c r="H4" s="4"/>
      <c r="I4" s="1"/>
      <c r="J4" s="4"/>
      <c r="K4" s="4"/>
      <c r="L4" s="1"/>
      <c r="M4" s="4"/>
      <c r="N4" s="4"/>
      <c r="O4" s="1"/>
      <c r="P4" s="4"/>
      <c r="Q4" s="1"/>
    </row>
    <row r="5" spans="1:17" ht="18" customHeight="1">
      <c r="B5" s="26" t="s">
        <v>116</v>
      </c>
      <c r="C5" s="27">
        <f>'3-建置成本費用表'!F4</f>
        <v>0</v>
      </c>
      <c r="E5" s="184">
        <v>4900000</v>
      </c>
    </row>
    <row r="6" spans="1:17" ht="18" customHeight="1">
      <c r="B6" s="26" t="s">
        <v>56</v>
      </c>
      <c r="C6" s="27">
        <f>'3-建置成本費用表'!F7</f>
        <v>0</v>
      </c>
      <c r="E6" s="184">
        <v>1470000</v>
      </c>
    </row>
    <row r="7" spans="1:17" ht="18" customHeight="1">
      <c r="B7" s="26" t="s">
        <v>117</v>
      </c>
      <c r="C7" s="27">
        <f>SUM(C5:C6)*0.01</f>
        <v>0</v>
      </c>
      <c r="E7" s="184">
        <v>1216044.9000000001</v>
      </c>
    </row>
    <row r="8" spans="1:17" ht="18" customHeight="1">
      <c r="B8" s="26" t="s">
        <v>118</v>
      </c>
      <c r="C8" s="28">
        <f>SUM(C5:C6)*0.05</f>
        <v>0</v>
      </c>
      <c r="E8" s="184">
        <v>71400</v>
      </c>
    </row>
    <row r="9" spans="1:17" ht="18" customHeight="1" thickBot="1">
      <c r="B9" s="29" t="s">
        <v>12</v>
      </c>
      <c r="C9" s="43">
        <f>SUM(C5:C8)*0.51</f>
        <v>0</v>
      </c>
      <c r="E9" s="185">
        <v>7657444.9000000004</v>
      </c>
    </row>
    <row r="10" spans="1:17" ht="18" customHeight="1" thickBot="1">
      <c r="B10" s="50" t="s">
        <v>123</v>
      </c>
      <c r="C10" s="203" t="s">
        <v>262</v>
      </c>
    </row>
    <row r="11" spans="1:17" ht="18" customHeight="1">
      <c r="A11" s="14" t="s">
        <v>45</v>
      </c>
      <c r="B11" s="218" t="s">
        <v>24</v>
      </c>
      <c r="C11" s="224" t="s">
        <v>120</v>
      </c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6"/>
    </row>
    <row r="12" spans="1:17" ht="18" customHeight="1">
      <c r="B12" s="219"/>
      <c r="C12" s="30" t="s">
        <v>17</v>
      </c>
      <c r="D12" s="30" t="s">
        <v>18</v>
      </c>
      <c r="E12" s="31" t="s">
        <v>19</v>
      </c>
      <c r="F12" s="31" t="s">
        <v>0</v>
      </c>
      <c r="G12" s="31" t="s">
        <v>1</v>
      </c>
      <c r="H12" s="31" t="s">
        <v>2</v>
      </c>
      <c r="I12" s="31" t="s">
        <v>3</v>
      </c>
      <c r="J12" s="31" t="s">
        <v>4</v>
      </c>
      <c r="K12" s="31" t="s">
        <v>5</v>
      </c>
      <c r="L12" s="31" t="s">
        <v>6</v>
      </c>
      <c r="M12" s="31" t="s">
        <v>7</v>
      </c>
      <c r="N12" s="31" t="s">
        <v>8</v>
      </c>
      <c r="O12" s="31" t="s">
        <v>9</v>
      </c>
      <c r="P12" s="32" t="s">
        <v>10</v>
      </c>
      <c r="Q12" s="17"/>
    </row>
    <row r="13" spans="1:17" ht="18" customHeight="1">
      <c r="B13" s="219"/>
      <c r="C13" s="190" t="s">
        <v>253</v>
      </c>
      <c r="D13" s="30" t="e">
        <f>C13+1</f>
        <v>#VALUE!</v>
      </c>
      <c r="E13" s="30" t="e">
        <f t="shared" ref="E13:P13" si="0">D13+1</f>
        <v>#VALUE!</v>
      </c>
      <c r="F13" s="30" t="e">
        <f t="shared" si="0"/>
        <v>#VALUE!</v>
      </c>
      <c r="G13" s="30" t="e">
        <f t="shared" si="0"/>
        <v>#VALUE!</v>
      </c>
      <c r="H13" s="30" t="e">
        <f t="shared" si="0"/>
        <v>#VALUE!</v>
      </c>
      <c r="I13" s="30" t="e">
        <f t="shared" si="0"/>
        <v>#VALUE!</v>
      </c>
      <c r="J13" s="30" t="e">
        <f t="shared" si="0"/>
        <v>#VALUE!</v>
      </c>
      <c r="K13" s="30" t="e">
        <f t="shared" si="0"/>
        <v>#VALUE!</v>
      </c>
      <c r="L13" s="30" t="e">
        <f t="shared" si="0"/>
        <v>#VALUE!</v>
      </c>
      <c r="M13" s="30" t="e">
        <f t="shared" si="0"/>
        <v>#VALUE!</v>
      </c>
      <c r="N13" s="30" t="e">
        <f t="shared" si="0"/>
        <v>#VALUE!</v>
      </c>
      <c r="O13" s="30" t="e">
        <f t="shared" si="0"/>
        <v>#VALUE!</v>
      </c>
      <c r="P13" s="30" t="e">
        <f t="shared" si="0"/>
        <v>#VALUE!</v>
      </c>
      <c r="Q13" s="17"/>
    </row>
    <row r="14" spans="1:17" ht="18" customHeight="1">
      <c r="B14" s="33" t="s">
        <v>28</v>
      </c>
      <c r="C14" s="189" t="s">
        <v>254</v>
      </c>
      <c r="D14" s="34" t="str">
        <f t="shared" ref="D14:D19" si="1">C14</f>
        <v>&lt;&lt;P2&gt;&gt;</v>
      </c>
      <c r="E14" s="34" t="str">
        <f t="shared" ref="E14:P14" si="2">D14</f>
        <v>&lt;&lt;P2&gt;&gt;</v>
      </c>
      <c r="F14" s="34" t="str">
        <f t="shared" si="2"/>
        <v>&lt;&lt;P2&gt;&gt;</v>
      </c>
      <c r="G14" s="34" t="str">
        <f t="shared" si="2"/>
        <v>&lt;&lt;P2&gt;&gt;</v>
      </c>
      <c r="H14" s="34" t="str">
        <f t="shared" si="2"/>
        <v>&lt;&lt;P2&gt;&gt;</v>
      </c>
      <c r="I14" s="34" t="str">
        <f t="shared" si="2"/>
        <v>&lt;&lt;P2&gt;&gt;</v>
      </c>
      <c r="J14" s="34" t="str">
        <f t="shared" si="2"/>
        <v>&lt;&lt;P2&gt;&gt;</v>
      </c>
      <c r="K14" s="34" t="str">
        <f t="shared" si="2"/>
        <v>&lt;&lt;P2&gt;&gt;</v>
      </c>
      <c r="L14" s="34" t="str">
        <f t="shared" si="2"/>
        <v>&lt;&lt;P2&gt;&gt;</v>
      </c>
      <c r="M14" s="34" t="str">
        <f t="shared" si="2"/>
        <v>&lt;&lt;P2&gt;&gt;</v>
      </c>
      <c r="N14" s="34" t="str">
        <f t="shared" si="2"/>
        <v>&lt;&lt;P2&gt;&gt;</v>
      </c>
      <c r="O14" s="34" t="str">
        <f t="shared" si="2"/>
        <v>&lt;&lt;P2&gt;&gt;</v>
      </c>
      <c r="P14" s="35" t="str">
        <f t="shared" si="2"/>
        <v>&lt;&lt;P2&gt;&gt;</v>
      </c>
      <c r="Q14" s="17"/>
    </row>
    <row r="15" spans="1:17" ht="18" customHeight="1">
      <c r="B15" s="26" t="s">
        <v>29</v>
      </c>
      <c r="C15" s="189" t="s">
        <v>255</v>
      </c>
      <c r="D15" s="36" t="str">
        <f t="shared" si="1"/>
        <v>&lt;&lt;P3&gt;&gt;</v>
      </c>
      <c r="E15" s="36" t="e">
        <f>D15*1.02</f>
        <v>#VALUE!</v>
      </c>
      <c r="F15" s="36" t="e">
        <f t="shared" ref="F15:P17" si="3">E15</f>
        <v>#VALUE!</v>
      </c>
      <c r="G15" s="36" t="e">
        <f>F15*1.02</f>
        <v>#VALUE!</v>
      </c>
      <c r="H15" s="36" t="e">
        <f t="shared" si="3"/>
        <v>#VALUE!</v>
      </c>
      <c r="I15" s="36" t="e">
        <f>H15*1.02</f>
        <v>#VALUE!</v>
      </c>
      <c r="J15" s="36" t="e">
        <f t="shared" si="3"/>
        <v>#VALUE!</v>
      </c>
      <c r="K15" s="36" t="e">
        <f>J15*1.02</f>
        <v>#VALUE!</v>
      </c>
      <c r="L15" s="36" t="e">
        <f t="shared" si="3"/>
        <v>#VALUE!</v>
      </c>
      <c r="M15" s="36" t="e">
        <f>L15*1.02</f>
        <v>#VALUE!</v>
      </c>
      <c r="N15" s="36" t="e">
        <f t="shared" si="3"/>
        <v>#VALUE!</v>
      </c>
      <c r="O15" s="36" t="e">
        <f>N15*1.02</f>
        <v>#VALUE!</v>
      </c>
      <c r="P15" s="28" t="e">
        <f t="shared" si="3"/>
        <v>#VALUE!</v>
      </c>
      <c r="Q15" s="17"/>
    </row>
    <row r="16" spans="1:17" ht="18" customHeight="1">
      <c r="B16" s="26" t="s">
        <v>15</v>
      </c>
      <c r="C16" s="189" t="s">
        <v>256</v>
      </c>
      <c r="D16" s="36" t="str">
        <f t="shared" si="1"/>
        <v>&lt;&lt;P4&gt;&gt;</v>
      </c>
      <c r="E16" s="36" t="str">
        <f>D16</f>
        <v>&lt;&lt;P4&gt;&gt;</v>
      </c>
      <c r="F16" s="36" t="str">
        <f t="shared" si="3"/>
        <v>&lt;&lt;P4&gt;&gt;</v>
      </c>
      <c r="G16" s="36" t="str">
        <f>F16</f>
        <v>&lt;&lt;P4&gt;&gt;</v>
      </c>
      <c r="H16" s="36" t="str">
        <f t="shared" si="3"/>
        <v>&lt;&lt;P4&gt;&gt;</v>
      </c>
      <c r="I16" s="36" t="str">
        <f>H16</f>
        <v>&lt;&lt;P4&gt;&gt;</v>
      </c>
      <c r="J16" s="36" t="str">
        <f t="shared" si="3"/>
        <v>&lt;&lt;P4&gt;&gt;</v>
      </c>
      <c r="K16" s="36" t="str">
        <f>J16</f>
        <v>&lt;&lt;P4&gt;&gt;</v>
      </c>
      <c r="L16" s="36" t="str">
        <f t="shared" si="3"/>
        <v>&lt;&lt;P4&gt;&gt;</v>
      </c>
      <c r="M16" s="36" t="str">
        <f>L16</f>
        <v>&lt;&lt;P4&gt;&gt;</v>
      </c>
      <c r="N16" s="36" t="str">
        <f t="shared" si="3"/>
        <v>&lt;&lt;P4&gt;&gt;</v>
      </c>
      <c r="O16" s="36" t="str">
        <f>N16</f>
        <v>&lt;&lt;P4&gt;&gt;</v>
      </c>
      <c r="P16" s="28" t="str">
        <f t="shared" si="3"/>
        <v>&lt;&lt;P4&gt;&gt;</v>
      </c>
      <c r="Q16" s="17"/>
    </row>
    <row r="17" spans="1:17" ht="18" customHeight="1">
      <c r="B17" s="26" t="s">
        <v>20</v>
      </c>
      <c r="C17" s="189" t="s">
        <v>257</v>
      </c>
      <c r="D17" s="36" t="str">
        <f t="shared" si="1"/>
        <v>&lt;&lt;P5&gt;&gt;</v>
      </c>
      <c r="E17" s="36" t="str">
        <f>D17</f>
        <v>&lt;&lt;P5&gt;&gt;</v>
      </c>
      <c r="F17" s="36" t="str">
        <f t="shared" si="3"/>
        <v>&lt;&lt;P5&gt;&gt;</v>
      </c>
      <c r="G17" s="36" t="str">
        <f>F17</f>
        <v>&lt;&lt;P5&gt;&gt;</v>
      </c>
      <c r="H17" s="36" t="str">
        <f t="shared" si="3"/>
        <v>&lt;&lt;P5&gt;&gt;</v>
      </c>
      <c r="I17" s="36" t="str">
        <f>H17</f>
        <v>&lt;&lt;P5&gt;&gt;</v>
      </c>
      <c r="J17" s="36" t="str">
        <f t="shared" si="3"/>
        <v>&lt;&lt;P5&gt;&gt;</v>
      </c>
      <c r="K17" s="36" t="str">
        <f>J17</f>
        <v>&lt;&lt;P5&gt;&gt;</v>
      </c>
      <c r="L17" s="36" t="str">
        <f t="shared" si="3"/>
        <v>&lt;&lt;P5&gt;&gt;</v>
      </c>
      <c r="M17" s="36" t="str">
        <f>L17</f>
        <v>&lt;&lt;P5&gt;&gt;</v>
      </c>
      <c r="N17" s="36" t="str">
        <f t="shared" si="3"/>
        <v>&lt;&lt;P5&gt;&gt;</v>
      </c>
      <c r="O17" s="36" t="str">
        <f>N17</f>
        <v>&lt;&lt;P5&gt;&gt;</v>
      </c>
      <c r="P17" s="28" t="str">
        <f t="shared" si="3"/>
        <v>&lt;&lt;P5&gt;&gt;</v>
      </c>
      <c r="Q17" s="17"/>
    </row>
    <row r="18" spans="1:17" ht="18" customHeight="1">
      <c r="B18" s="26" t="s">
        <v>14</v>
      </c>
      <c r="C18" s="189" t="s">
        <v>258</v>
      </c>
      <c r="D18" s="36" t="str">
        <f t="shared" si="1"/>
        <v>&lt;&lt;P6&gt;&gt;</v>
      </c>
      <c r="E18" s="36" t="str">
        <f t="shared" ref="E18:P18" si="4">D18</f>
        <v>&lt;&lt;P6&gt;&gt;</v>
      </c>
      <c r="F18" s="36" t="str">
        <f t="shared" si="4"/>
        <v>&lt;&lt;P6&gt;&gt;</v>
      </c>
      <c r="G18" s="36" t="str">
        <f t="shared" si="4"/>
        <v>&lt;&lt;P6&gt;&gt;</v>
      </c>
      <c r="H18" s="36" t="str">
        <f t="shared" si="4"/>
        <v>&lt;&lt;P6&gt;&gt;</v>
      </c>
      <c r="I18" s="36" t="str">
        <f t="shared" si="4"/>
        <v>&lt;&lt;P6&gt;&gt;</v>
      </c>
      <c r="J18" s="36" t="str">
        <f t="shared" si="4"/>
        <v>&lt;&lt;P6&gt;&gt;</v>
      </c>
      <c r="K18" s="36" t="str">
        <f t="shared" si="4"/>
        <v>&lt;&lt;P6&gt;&gt;</v>
      </c>
      <c r="L18" s="36" t="str">
        <f t="shared" si="4"/>
        <v>&lt;&lt;P6&gt;&gt;</v>
      </c>
      <c r="M18" s="36" t="str">
        <f t="shared" si="4"/>
        <v>&lt;&lt;P6&gt;&gt;</v>
      </c>
      <c r="N18" s="36" t="str">
        <f t="shared" si="4"/>
        <v>&lt;&lt;P6&gt;&gt;</v>
      </c>
      <c r="O18" s="36" t="str">
        <f t="shared" si="4"/>
        <v>&lt;&lt;P6&gt;&gt;</v>
      </c>
      <c r="P18" s="28" t="str">
        <f t="shared" si="4"/>
        <v>&lt;&lt;P6&gt;&gt;</v>
      </c>
      <c r="Q18" s="17"/>
    </row>
    <row r="19" spans="1:17" ht="18" customHeight="1">
      <c r="B19" s="26" t="s">
        <v>22</v>
      </c>
      <c r="C19" s="189" t="s">
        <v>259</v>
      </c>
      <c r="D19" s="36" t="str">
        <f t="shared" si="1"/>
        <v>&lt;&lt;P7&gt;&gt;</v>
      </c>
      <c r="E19" s="36" t="str">
        <f t="shared" ref="E19:P19" si="5">D19</f>
        <v>&lt;&lt;P7&gt;&gt;</v>
      </c>
      <c r="F19" s="36" t="str">
        <f t="shared" si="5"/>
        <v>&lt;&lt;P7&gt;&gt;</v>
      </c>
      <c r="G19" s="36" t="str">
        <f t="shared" si="5"/>
        <v>&lt;&lt;P7&gt;&gt;</v>
      </c>
      <c r="H19" s="36" t="str">
        <f t="shared" si="5"/>
        <v>&lt;&lt;P7&gt;&gt;</v>
      </c>
      <c r="I19" s="36" t="str">
        <f t="shared" si="5"/>
        <v>&lt;&lt;P7&gt;&gt;</v>
      </c>
      <c r="J19" s="36" t="str">
        <f t="shared" si="5"/>
        <v>&lt;&lt;P7&gt;&gt;</v>
      </c>
      <c r="K19" s="36" t="str">
        <f t="shared" si="5"/>
        <v>&lt;&lt;P7&gt;&gt;</v>
      </c>
      <c r="L19" s="36" t="str">
        <f t="shared" si="5"/>
        <v>&lt;&lt;P7&gt;&gt;</v>
      </c>
      <c r="M19" s="36" t="str">
        <f t="shared" si="5"/>
        <v>&lt;&lt;P7&gt;&gt;</v>
      </c>
      <c r="N19" s="36" t="str">
        <f t="shared" si="5"/>
        <v>&lt;&lt;P7&gt;&gt;</v>
      </c>
      <c r="O19" s="36" t="str">
        <f t="shared" si="5"/>
        <v>&lt;&lt;P7&gt;&gt;</v>
      </c>
      <c r="P19" s="28" t="str">
        <f t="shared" si="5"/>
        <v>&lt;&lt;P7&gt;&gt;</v>
      </c>
      <c r="Q19" s="17"/>
    </row>
    <row r="20" spans="1:17" ht="18" customHeight="1">
      <c r="B20" s="26" t="s">
        <v>23</v>
      </c>
      <c r="C20" s="36" t="e">
        <f t="shared" ref="C20:H20" si="6">C33*0.003</f>
        <v>#VALUE!</v>
      </c>
      <c r="D20" s="36" t="e">
        <f t="shared" si="6"/>
        <v>#VALUE!</v>
      </c>
      <c r="E20" s="36" t="e">
        <f t="shared" si="6"/>
        <v>#VALUE!</v>
      </c>
      <c r="F20" s="36" t="e">
        <f t="shared" si="6"/>
        <v>#VALUE!</v>
      </c>
      <c r="G20" s="36" t="e">
        <f t="shared" si="6"/>
        <v>#VALUE!</v>
      </c>
      <c r="H20" s="36" t="e">
        <f t="shared" si="6"/>
        <v>#VALUE!</v>
      </c>
      <c r="I20" s="36" t="e">
        <f t="shared" ref="I20:P20" si="7">I33*0.003</f>
        <v>#VALUE!</v>
      </c>
      <c r="J20" s="36" t="e">
        <f t="shared" si="7"/>
        <v>#VALUE!</v>
      </c>
      <c r="K20" s="36" t="e">
        <f t="shared" si="7"/>
        <v>#VALUE!</v>
      </c>
      <c r="L20" s="36" t="e">
        <f t="shared" si="7"/>
        <v>#VALUE!</v>
      </c>
      <c r="M20" s="36" t="e">
        <f t="shared" si="7"/>
        <v>#VALUE!</v>
      </c>
      <c r="N20" s="36" t="e">
        <f t="shared" si="7"/>
        <v>#VALUE!</v>
      </c>
      <c r="O20" s="36" t="e">
        <f t="shared" si="7"/>
        <v>#VALUE!</v>
      </c>
      <c r="P20" s="28" t="e">
        <f t="shared" si="7"/>
        <v>#VALUE!</v>
      </c>
      <c r="Q20" s="17"/>
    </row>
    <row r="21" spans="1:17" ht="18" customHeight="1">
      <c r="B21" s="26" t="s">
        <v>21</v>
      </c>
      <c r="C21" s="189" t="s">
        <v>260</v>
      </c>
      <c r="D21" s="36" t="str">
        <f>C21</f>
        <v>&lt;&lt;P8&gt;&gt;</v>
      </c>
      <c r="E21" s="36" t="str">
        <f t="shared" ref="E21:P21" si="8">D21</f>
        <v>&lt;&lt;P8&gt;&gt;</v>
      </c>
      <c r="F21" s="36" t="str">
        <f t="shared" si="8"/>
        <v>&lt;&lt;P8&gt;&gt;</v>
      </c>
      <c r="G21" s="36" t="str">
        <f t="shared" si="8"/>
        <v>&lt;&lt;P8&gt;&gt;</v>
      </c>
      <c r="H21" s="36" t="str">
        <f t="shared" si="8"/>
        <v>&lt;&lt;P8&gt;&gt;</v>
      </c>
      <c r="I21" s="36" t="str">
        <f t="shared" si="8"/>
        <v>&lt;&lt;P8&gt;&gt;</v>
      </c>
      <c r="J21" s="36" t="str">
        <f t="shared" si="8"/>
        <v>&lt;&lt;P8&gt;&gt;</v>
      </c>
      <c r="K21" s="36" t="str">
        <f t="shared" si="8"/>
        <v>&lt;&lt;P8&gt;&gt;</v>
      </c>
      <c r="L21" s="36" t="str">
        <f t="shared" si="8"/>
        <v>&lt;&lt;P8&gt;&gt;</v>
      </c>
      <c r="M21" s="36" t="str">
        <f t="shared" si="8"/>
        <v>&lt;&lt;P8&gt;&gt;</v>
      </c>
      <c r="N21" s="36" t="str">
        <f t="shared" si="8"/>
        <v>&lt;&lt;P8&gt;&gt;</v>
      </c>
      <c r="O21" s="36" t="str">
        <f t="shared" si="8"/>
        <v>&lt;&lt;P8&gt;&gt;</v>
      </c>
      <c r="P21" s="28" t="str">
        <f t="shared" si="8"/>
        <v>&lt;&lt;P8&gt;&gt;</v>
      </c>
      <c r="Q21" s="18"/>
    </row>
    <row r="22" spans="1:17" ht="18" customHeight="1">
      <c r="B22" s="26" t="s">
        <v>115</v>
      </c>
      <c r="C22" s="36">
        <f t="shared" ref="C22:P22" si="9">$C9/14</f>
        <v>0</v>
      </c>
      <c r="D22" s="36">
        <f t="shared" si="9"/>
        <v>0</v>
      </c>
      <c r="E22" s="36">
        <f t="shared" si="9"/>
        <v>0</v>
      </c>
      <c r="F22" s="36">
        <f t="shared" si="9"/>
        <v>0</v>
      </c>
      <c r="G22" s="36">
        <f t="shared" si="9"/>
        <v>0</v>
      </c>
      <c r="H22" s="36">
        <f t="shared" si="9"/>
        <v>0</v>
      </c>
      <c r="I22" s="36">
        <f t="shared" si="9"/>
        <v>0</v>
      </c>
      <c r="J22" s="36">
        <f t="shared" si="9"/>
        <v>0</v>
      </c>
      <c r="K22" s="36">
        <f t="shared" si="9"/>
        <v>0</v>
      </c>
      <c r="L22" s="36">
        <f t="shared" si="9"/>
        <v>0</v>
      </c>
      <c r="M22" s="36">
        <f t="shared" si="9"/>
        <v>0</v>
      </c>
      <c r="N22" s="36">
        <f t="shared" si="9"/>
        <v>0</v>
      </c>
      <c r="O22" s="36">
        <f t="shared" si="9"/>
        <v>0</v>
      </c>
      <c r="P22" s="28">
        <f t="shared" si="9"/>
        <v>0</v>
      </c>
      <c r="Q22" s="17"/>
    </row>
    <row r="23" spans="1:17" s="42" customFormat="1" ht="18" customHeight="1">
      <c r="A23" s="39"/>
      <c r="B23" s="153" t="s">
        <v>194</v>
      </c>
      <c r="C23" s="40">
        <v>0</v>
      </c>
      <c r="D23" s="40">
        <f>$C$5*0.03</f>
        <v>0</v>
      </c>
      <c r="E23" s="40">
        <f t="shared" ref="E23:H23" si="10">$C$5*0.03</f>
        <v>0</v>
      </c>
      <c r="F23" s="40">
        <f t="shared" si="10"/>
        <v>0</v>
      </c>
      <c r="G23" s="40">
        <f t="shared" si="10"/>
        <v>0</v>
      </c>
      <c r="H23" s="40">
        <f t="shared" si="10"/>
        <v>0</v>
      </c>
      <c r="I23" s="40">
        <f>$C$5*0.04</f>
        <v>0</v>
      </c>
      <c r="J23" s="40">
        <f t="shared" ref="J23:M23" si="11">$C$5*0.04</f>
        <v>0</v>
      </c>
      <c r="K23" s="40">
        <f t="shared" si="11"/>
        <v>0</v>
      </c>
      <c r="L23" s="40">
        <f t="shared" si="11"/>
        <v>0</v>
      </c>
      <c r="M23" s="40">
        <f t="shared" si="11"/>
        <v>0</v>
      </c>
      <c r="N23" s="40">
        <f>$C$5*0.05</f>
        <v>0</v>
      </c>
      <c r="O23" s="40">
        <f t="shared" ref="O23:P23" si="12">$C$5*0.05</f>
        <v>0</v>
      </c>
      <c r="P23" s="28">
        <f t="shared" si="12"/>
        <v>0</v>
      </c>
      <c r="Q23" s="41"/>
    </row>
    <row r="24" spans="1:17" ht="18" customHeight="1">
      <c r="B24" s="26" t="s">
        <v>49</v>
      </c>
      <c r="C24" s="36" t="e">
        <f t="shared" ref="C24:P24" si="13">$C9*$C10*0.025</f>
        <v>#VALUE!</v>
      </c>
      <c r="D24" s="36" t="e">
        <f t="shared" si="13"/>
        <v>#VALUE!</v>
      </c>
      <c r="E24" s="36" t="e">
        <f t="shared" si="13"/>
        <v>#VALUE!</v>
      </c>
      <c r="F24" s="36" t="e">
        <f t="shared" si="13"/>
        <v>#VALUE!</v>
      </c>
      <c r="G24" s="36" t="e">
        <f t="shared" si="13"/>
        <v>#VALUE!</v>
      </c>
      <c r="H24" s="36" t="e">
        <f t="shared" si="13"/>
        <v>#VALUE!</v>
      </c>
      <c r="I24" s="36" t="e">
        <f t="shared" si="13"/>
        <v>#VALUE!</v>
      </c>
      <c r="J24" s="36" t="e">
        <f t="shared" si="13"/>
        <v>#VALUE!</v>
      </c>
      <c r="K24" s="36" t="e">
        <f t="shared" si="13"/>
        <v>#VALUE!</v>
      </c>
      <c r="L24" s="36" t="e">
        <f t="shared" si="13"/>
        <v>#VALUE!</v>
      </c>
      <c r="M24" s="36" t="e">
        <f t="shared" si="13"/>
        <v>#VALUE!</v>
      </c>
      <c r="N24" s="36" t="e">
        <f t="shared" si="13"/>
        <v>#VALUE!</v>
      </c>
      <c r="O24" s="36" t="e">
        <f t="shared" si="13"/>
        <v>#VALUE!</v>
      </c>
      <c r="P24" s="28" t="e">
        <f t="shared" si="13"/>
        <v>#VALUE!</v>
      </c>
      <c r="Q24" s="17"/>
    </row>
    <row r="25" spans="1:17" ht="18" customHeight="1">
      <c r="B25" s="26" t="s">
        <v>30</v>
      </c>
      <c r="C25" s="36" t="e">
        <f>C9*(1-C10)*0.05</f>
        <v>#VALUE!</v>
      </c>
      <c r="D25" s="36" t="e">
        <f>C9*(1-C10)*0.05</f>
        <v>#VALUE!</v>
      </c>
      <c r="E25" s="36" t="e">
        <f>C9*(1-C10)*0.05</f>
        <v>#VALUE!</v>
      </c>
      <c r="F25" s="36" t="e">
        <f>C9*(1-C10)*0.05</f>
        <v>#VALUE!</v>
      </c>
      <c r="G25" s="36" t="e">
        <f>C9*(1-C10)*0.05</f>
        <v>#VALUE!</v>
      </c>
      <c r="H25" s="36" t="e">
        <f>C9*(1-C10)*0.05</f>
        <v>#VALUE!</v>
      </c>
      <c r="I25" s="36" t="e">
        <f>C9*(1-C10)*0.05</f>
        <v>#VALUE!</v>
      </c>
      <c r="J25" s="36" t="e">
        <f>C9*(1-C10)*0.05</f>
        <v>#VALUE!</v>
      </c>
      <c r="K25" s="36" t="e">
        <f>C9*(1-C10)*0.05</f>
        <v>#VALUE!</v>
      </c>
      <c r="L25" s="36" t="e">
        <f>C9*(1-C10)*0.05</f>
        <v>#VALUE!</v>
      </c>
      <c r="M25" s="36" t="e">
        <f>C9*(1-C10)*0.05</f>
        <v>#VALUE!</v>
      </c>
      <c r="N25" s="36" t="e">
        <f>C9*(1-C10)*0.05</f>
        <v>#VALUE!</v>
      </c>
      <c r="O25" s="36" t="e">
        <f>C9*(1-C10)*0.05</f>
        <v>#VALUE!</v>
      </c>
      <c r="P25" s="28" t="e">
        <f>C9*(1-C10)*0.05</f>
        <v>#VALUE!</v>
      </c>
      <c r="Q25" s="17"/>
    </row>
    <row r="26" spans="1:17" ht="18" customHeight="1">
      <c r="B26" s="26" t="s">
        <v>79</v>
      </c>
      <c r="C26" s="189" t="s">
        <v>261</v>
      </c>
      <c r="D26" s="36" t="str">
        <f>C26</f>
        <v>&lt;&lt;P9&gt;&gt;</v>
      </c>
      <c r="E26" s="36" t="str">
        <f t="shared" ref="E26:P26" si="14">D26</f>
        <v>&lt;&lt;P9&gt;&gt;</v>
      </c>
      <c r="F26" s="36" t="str">
        <f t="shared" si="14"/>
        <v>&lt;&lt;P9&gt;&gt;</v>
      </c>
      <c r="G26" s="36" t="str">
        <f t="shared" si="14"/>
        <v>&lt;&lt;P9&gt;&gt;</v>
      </c>
      <c r="H26" s="36" t="str">
        <f t="shared" si="14"/>
        <v>&lt;&lt;P9&gt;&gt;</v>
      </c>
      <c r="I26" s="36" t="str">
        <f t="shared" si="14"/>
        <v>&lt;&lt;P9&gt;&gt;</v>
      </c>
      <c r="J26" s="36" t="str">
        <f t="shared" si="14"/>
        <v>&lt;&lt;P9&gt;&gt;</v>
      </c>
      <c r="K26" s="36" t="str">
        <f t="shared" si="14"/>
        <v>&lt;&lt;P9&gt;&gt;</v>
      </c>
      <c r="L26" s="36" t="str">
        <f t="shared" si="14"/>
        <v>&lt;&lt;P9&gt;&gt;</v>
      </c>
      <c r="M26" s="36" t="str">
        <f t="shared" si="14"/>
        <v>&lt;&lt;P9&gt;&gt;</v>
      </c>
      <c r="N26" s="36" t="str">
        <f t="shared" si="14"/>
        <v>&lt;&lt;P9&gt;&gt;</v>
      </c>
      <c r="O26" s="36" t="str">
        <f t="shared" si="14"/>
        <v>&lt;&lt;P9&gt;&gt;</v>
      </c>
      <c r="P26" s="28" t="str">
        <f t="shared" si="14"/>
        <v>&lt;&lt;P9&gt;&gt;</v>
      </c>
      <c r="Q26" s="17"/>
    </row>
    <row r="27" spans="1:17" ht="18" customHeight="1">
      <c r="B27" s="44" t="s">
        <v>25</v>
      </c>
      <c r="C27" s="45" t="e">
        <f>SUM(C14:C26)</f>
        <v>#VALUE!</v>
      </c>
      <c r="D27" s="45" t="e">
        <f t="shared" ref="D27:P27" si="15">SUM(D14:D26)</f>
        <v>#VALUE!</v>
      </c>
      <c r="E27" s="45" t="e">
        <f t="shared" si="15"/>
        <v>#VALUE!</v>
      </c>
      <c r="F27" s="45" t="e">
        <f t="shared" si="15"/>
        <v>#VALUE!</v>
      </c>
      <c r="G27" s="45" t="e">
        <f t="shared" si="15"/>
        <v>#VALUE!</v>
      </c>
      <c r="H27" s="45" t="e">
        <f t="shared" si="15"/>
        <v>#VALUE!</v>
      </c>
      <c r="I27" s="45" t="e">
        <f t="shared" si="15"/>
        <v>#VALUE!</v>
      </c>
      <c r="J27" s="45" t="e">
        <f t="shared" si="15"/>
        <v>#VALUE!</v>
      </c>
      <c r="K27" s="45" t="e">
        <f t="shared" si="15"/>
        <v>#VALUE!</v>
      </c>
      <c r="L27" s="45" t="e">
        <f t="shared" si="15"/>
        <v>#VALUE!</v>
      </c>
      <c r="M27" s="45" t="e">
        <f t="shared" si="15"/>
        <v>#VALUE!</v>
      </c>
      <c r="N27" s="45" t="e">
        <f t="shared" si="15"/>
        <v>#VALUE!</v>
      </c>
      <c r="O27" s="45" t="e">
        <f t="shared" si="15"/>
        <v>#VALUE!</v>
      </c>
      <c r="P27" s="46" t="e">
        <f t="shared" si="15"/>
        <v>#VALUE!</v>
      </c>
      <c r="Q27" s="17"/>
    </row>
    <row r="28" spans="1:17" ht="18" customHeight="1" thickBot="1">
      <c r="B28" s="47" t="s">
        <v>26</v>
      </c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43" t="e">
        <f>SUM(B27:P27)</f>
        <v>#VALUE!</v>
      </c>
      <c r="Q28" s="17"/>
    </row>
    <row r="29" spans="1:17" ht="18" customHeight="1" thickBot="1">
      <c r="C29" s="25" t="s">
        <v>124</v>
      </c>
      <c r="I29" s="111"/>
      <c r="K29" s="10"/>
      <c r="L29" s="8"/>
      <c r="N29" s="111"/>
      <c r="O29" s="118"/>
    </row>
    <row r="30" spans="1:17" ht="18" customHeight="1">
      <c r="A30" s="14" t="s">
        <v>46</v>
      </c>
      <c r="B30" s="218" t="s">
        <v>24</v>
      </c>
      <c r="C30" s="224" t="s">
        <v>121</v>
      </c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6"/>
    </row>
    <row r="31" spans="1:17" ht="18" customHeight="1">
      <c r="A31" s="20">
        <f>'2-節電效益評估表'!O4</f>
        <v>0</v>
      </c>
      <c r="B31" s="219"/>
      <c r="C31" s="30" t="s">
        <v>17</v>
      </c>
      <c r="D31" s="30" t="s">
        <v>18</v>
      </c>
      <c r="E31" s="31" t="s">
        <v>19</v>
      </c>
      <c r="F31" s="31" t="s">
        <v>0</v>
      </c>
      <c r="G31" s="31" t="s">
        <v>1</v>
      </c>
      <c r="H31" s="31" t="s">
        <v>2</v>
      </c>
      <c r="I31" s="31" t="s">
        <v>3</v>
      </c>
      <c r="J31" s="31" t="s">
        <v>4</v>
      </c>
      <c r="K31" s="31" t="s">
        <v>5</v>
      </c>
      <c r="L31" s="31" t="s">
        <v>6</v>
      </c>
      <c r="M31" s="31" t="s">
        <v>7</v>
      </c>
      <c r="N31" s="31" t="s">
        <v>8</v>
      </c>
      <c r="O31" s="31" t="s">
        <v>9</v>
      </c>
      <c r="P31" s="32" t="s">
        <v>10</v>
      </c>
    </row>
    <row r="32" spans="1:17" ht="18" customHeight="1">
      <c r="A32" s="236" t="s">
        <v>263</v>
      </c>
      <c r="B32" s="219"/>
      <c r="C32" s="30" t="s">
        <v>253</v>
      </c>
      <c r="D32" s="30">
        <v>2018</v>
      </c>
      <c r="E32" s="31">
        <v>2019</v>
      </c>
      <c r="F32" s="30">
        <v>2020</v>
      </c>
      <c r="G32" s="30">
        <v>2021</v>
      </c>
      <c r="H32" s="31">
        <v>2022</v>
      </c>
      <c r="I32" s="30">
        <v>2023</v>
      </c>
      <c r="J32" s="30">
        <v>2024</v>
      </c>
      <c r="K32" s="31">
        <v>2025</v>
      </c>
      <c r="L32" s="30">
        <v>2026</v>
      </c>
      <c r="M32" s="30">
        <v>2027</v>
      </c>
      <c r="N32" s="31">
        <v>2028</v>
      </c>
      <c r="O32" s="30">
        <v>2029</v>
      </c>
      <c r="P32" s="117">
        <v>2030</v>
      </c>
    </row>
    <row r="33" spans="1:17" ht="18" customHeight="1">
      <c r="A33" s="19" t="e">
        <f>A31*A32</f>
        <v>#VALUE!</v>
      </c>
      <c r="B33" s="26" t="s">
        <v>31</v>
      </c>
      <c r="C33" s="36" t="e">
        <f>$A31*$A32*0.75</f>
        <v>#VALUE!</v>
      </c>
      <c r="D33" s="36" t="e">
        <f t="shared" ref="D33:O33" si="16">$A31*$A32*0.75</f>
        <v>#VALUE!</v>
      </c>
      <c r="E33" s="36" t="e">
        <f t="shared" si="16"/>
        <v>#VALUE!</v>
      </c>
      <c r="F33" s="36" t="e">
        <f t="shared" si="16"/>
        <v>#VALUE!</v>
      </c>
      <c r="G33" s="36" t="e">
        <f t="shared" si="16"/>
        <v>#VALUE!</v>
      </c>
      <c r="H33" s="36" t="e">
        <f t="shared" si="16"/>
        <v>#VALUE!</v>
      </c>
      <c r="I33" s="36" t="e">
        <f t="shared" si="16"/>
        <v>#VALUE!</v>
      </c>
      <c r="J33" s="36" t="e">
        <f t="shared" si="16"/>
        <v>#VALUE!</v>
      </c>
      <c r="K33" s="36" t="e">
        <f t="shared" si="16"/>
        <v>#VALUE!</v>
      </c>
      <c r="L33" s="36" t="e">
        <f t="shared" si="16"/>
        <v>#VALUE!</v>
      </c>
      <c r="M33" s="36" t="e">
        <f t="shared" si="16"/>
        <v>#VALUE!</v>
      </c>
      <c r="N33" s="36" t="e">
        <f t="shared" si="16"/>
        <v>#VALUE!</v>
      </c>
      <c r="O33" s="36" t="e">
        <f t="shared" si="16"/>
        <v>#VALUE!</v>
      </c>
      <c r="P33" s="28" t="e">
        <f>$A31*$A32*0.75</f>
        <v>#VALUE!</v>
      </c>
      <c r="Q33" s="98" t="e">
        <f>SUM(E33:P33)</f>
        <v>#VALUE!</v>
      </c>
    </row>
    <row r="34" spans="1:17" ht="18" customHeight="1">
      <c r="B34" s="26" t="s">
        <v>27</v>
      </c>
      <c r="C34" s="36" t="e">
        <f t="shared" ref="C34:P34" si="17">C33-C27</f>
        <v>#VALUE!</v>
      </c>
      <c r="D34" s="36" t="e">
        <f t="shared" si="17"/>
        <v>#VALUE!</v>
      </c>
      <c r="E34" s="36" t="e">
        <f t="shared" si="17"/>
        <v>#VALUE!</v>
      </c>
      <c r="F34" s="36" t="e">
        <f t="shared" si="17"/>
        <v>#VALUE!</v>
      </c>
      <c r="G34" s="36" t="e">
        <f t="shared" si="17"/>
        <v>#VALUE!</v>
      </c>
      <c r="H34" s="36" t="e">
        <f t="shared" si="17"/>
        <v>#VALUE!</v>
      </c>
      <c r="I34" s="36" t="e">
        <f t="shared" si="17"/>
        <v>#VALUE!</v>
      </c>
      <c r="J34" s="36" t="e">
        <f t="shared" si="17"/>
        <v>#VALUE!</v>
      </c>
      <c r="K34" s="36" t="e">
        <f t="shared" si="17"/>
        <v>#VALUE!</v>
      </c>
      <c r="L34" s="36" t="e">
        <f t="shared" si="17"/>
        <v>#VALUE!</v>
      </c>
      <c r="M34" s="36" t="e">
        <f t="shared" si="17"/>
        <v>#VALUE!</v>
      </c>
      <c r="N34" s="36" t="e">
        <f t="shared" si="17"/>
        <v>#VALUE!</v>
      </c>
      <c r="O34" s="36" t="e">
        <f t="shared" si="17"/>
        <v>#VALUE!</v>
      </c>
      <c r="P34" s="28" t="e">
        <f t="shared" si="17"/>
        <v>#VALUE!</v>
      </c>
      <c r="Q34" s="98" t="e">
        <f>SUM(C34:P34)</f>
        <v>#VALUE!</v>
      </c>
    </row>
    <row r="35" spans="1:17" ht="18" customHeight="1" thickBot="1">
      <c r="B35" s="48" t="s">
        <v>75</v>
      </c>
      <c r="C35" s="49" t="e">
        <f>IRR(B42:C42)</f>
        <v>#VALUE!</v>
      </c>
      <c r="D35" s="49" t="e">
        <f>IRR(B42:D42)</f>
        <v>#VALUE!</v>
      </c>
      <c r="E35" s="49" t="e">
        <f>IRR(B42:E42)</f>
        <v>#VALUE!</v>
      </c>
      <c r="F35" s="49" t="e">
        <f>IRR(B42:F42)</f>
        <v>#VALUE!</v>
      </c>
      <c r="G35" s="90" t="e">
        <f>IRR(B42:G42)</f>
        <v>#VALUE!</v>
      </c>
      <c r="H35" s="90" t="e">
        <f>IRR(B42:H42)</f>
        <v>#VALUE!</v>
      </c>
      <c r="I35" s="90" t="e">
        <f>IRR(B42:I42)</f>
        <v>#VALUE!</v>
      </c>
      <c r="J35" s="96" t="e">
        <f>IRR(B42:J42)</f>
        <v>#VALUE!</v>
      </c>
      <c r="K35" s="49" t="e">
        <f>IRR(B42:K42)</f>
        <v>#VALUE!</v>
      </c>
      <c r="L35" s="90" t="e">
        <f>IRR(B42:L42)</f>
        <v>#VALUE!</v>
      </c>
      <c r="M35" s="49" t="e">
        <f>IRR(B42:M42)</f>
        <v>#VALUE!</v>
      </c>
      <c r="N35" s="49" t="e">
        <f>IRR(B42:N42)</f>
        <v>#VALUE!</v>
      </c>
      <c r="O35" s="49" t="e">
        <f>IRR(B42:O42)</f>
        <v>#VALUE!</v>
      </c>
      <c r="P35" s="122" t="e">
        <f>IRR(B42:P42)</f>
        <v>#VALUE!</v>
      </c>
    </row>
    <row r="36" spans="1:17" ht="18" customHeight="1" thickBot="1">
      <c r="A36" s="14" t="s">
        <v>55</v>
      </c>
      <c r="C36" s="25" t="s">
        <v>124</v>
      </c>
      <c r="I36" s="111"/>
      <c r="K36" s="10"/>
      <c r="L36" s="8"/>
      <c r="N36" s="111"/>
      <c r="O36" s="118"/>
    </row>
    <row r="37" spans="1:17" ht="18" customHeight="1">
      <c r="A37" s="15"/>
      <c r="B37" s="218" t="s">
        <v>24</v>
      </c>
      <c r="C37" s="220" t="s">
        <v>122</v>
      </c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1"/>
    </row>
    <row r="38" spans="1:17" ht="18" customHeight="1">
      <c r="B38" s="219"/>
      <c r="C38" s="30" t="s">
        <v>17</v>
      </c>
      <c r="D38" s="30" t="s">
        <v>18</v>
      </c>
      <c r="E38" s="31" t="s">
        <v>19</v>
      </c>
      <c r="F38" s="31" t="s">
        <v>0</v>
      </c>
      <c r="G38" s="31" t="s">
        <v>1</v>
      </c>
      <c r="H38" s="31" t="s">
        <v>2</v>
      </c>
      <c r="I38" s="31" t="s">
        <v>3</v>
      </c>
      <c r="J38" s="31" t="s">
        <v>4</v>
      </c>
      <c r="K38" s="31" t="s">
        <v>5</v>
      </c>
      <c r="L38" s="31" t="s">
        <v>6</v>
      </c>
      <c r="M38" s="31" t="s">
        <v>7</v>
      </c>
      <c r="N38" s="31" t="s">
        <v>8</v>
      </c>
      <c r="O38" s="31" t="s">
        <v>9</v>
      </c>
      <c r="P38" s="32" t="s">
        <v>10</v>
      </c>
    </row>
    <row r="39" spans="1:17" ht="18" customHeight="1">
      <c r="B39" s="219"/>
      <c r="C39" s="30">
        <v>2017</v>
      </c>
      <c r="D39" s="30">
        <v>2018</v>
      </c>
      <c r="E39" s="31">
        <v>2019</v>
      </c>
      <c r="F39" s="30">
        <v>2020</v>
      </c>
      <c r="G39" s="30">
        <v>2021</v>
      </c>
      <c r="H39" s="31">
        <v>2022</v>
      </c>
      <c r="I39" s="30">
        <v>2023</v>
      </c>
      <c r="J39" s="30">
        <v>2024</v>
      </c>
      <c r="K39" s="31">
        <v>2025</v>
      </c>
      <c r="L39" s="30">
        <v>2026</v>
      </c>
      <c r="M39" s="30">
        <v>2027</v>
      </c>
      <c r="N39" s="31">
        <v>2028</v>
      </c>
      <c r="O39" s="30">
        <v>2029</v>
      </c>
      <c r="P39" s="117">
        <v>2030</v>
      </c>
    </row>
    <row r="40" spans="1:17" ht="18" customHeight="1">
      <c r="B40" s="26" t="s">
        <v>31</v>
      </c>
      <c r="C40" s="36" t="e">
        <f>$A31*$A32*0.25</f>
        <v>#VALUE!</v>
      </c>
      <c r="D40" s="36" t="e">
        <f t="shared" ref="D40:O40" si="18">$A31*$A32*0.25</f>
        <v>#VALUE!</v>
      </c>
      <c r="E40" s="36" t="e">
        <f t="shared" si="18"/>
        <v>#VALUE!</v>
      </c>
      <c r="F40" s="36" t="e">
        <f t="shared" si="18"/>
        <v>#VALUE!</v>
      </c>
      <c r="G40" s="36" t="e">
        <f t="shared" si="18"/>
        <v>#VALUE!</v>
      </c>
      <c r="H40" s="36" t="e">
        <f t="shared" si="18"/>
        <v>#VALUE!</v>
      </c>
      <c r="I40" s="36" t="e">
        <f t="shared" si="18"/>
        <v>#VALUE!</v>
      </c>
      <c r="J40" s="36" t="e">
        <f t="shared" si="18"/>
        <v>#VALUE!</v>
      </c>
      <c r="K40" s="36" t="e">
        <f t="shared" si="18"/>
        <v>#VALUE!</v>
      </c>
      <c r="L40" s="36" t="e">
        <f t="shared" si="18"/>
        <v>#VALUE!</v>
      </c>
      <c r="M40" s="36" t="e">
        <f t="shared" si="18"/>
        <v>#VALUE!</v>
      </c>
      <c r="N40" s="36" t="e">
        <f t="shared" si="18"/>
        <v>#VALUE!</v>
      </c>
      <c r="O40" s="36" t="e">
        <f t="shared" si="18"/>
        <v>#VALUE!</v>
      </c>
      <c r="P40" s="28" t="e">
        <f>$A31*$A32*0.25</f>
        <v>#VALUE!</v>
      </c>
    </row>
    <row r="41" spans="1:17" ht="18" customHeight="1" thickBot="1">
      <c r="B41" s="48" t="s">
        <v>47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97" t="e">
        <f>SUM(B40:P40)</f>
        <v>#VALUE!</v>
      </c>
    </row>
    <row r="42" spans="1:17">
      <c r="A42" s="187" t="s">
        <v>108</v>
      </c>
      <c r="B42" s="20" t="e">
        <f>-C9*C10</f>
        <v>#VALUE!</v>
      </c>
      <c r="C42" s="18" t="e">
        <f t="shared" ref="C42:P42" si="19">C34</f>
        <v>#VALUE!</v>
      </c>
      <c r="D42" s="18" t="e">
        <f t="shared" si="19"/>
        <v>#VALUE!</v>
      </c>
      <c r="E42" s="18" t="e">
        <f t="shared" si="19"/>
        <v>#VALUE!</v>
      </c>
      <c r="F42" s="18" t="e">
        <f t="shared" si="19"/>
        <v>#VALUE!</v>
      </c>
      <c r="G42" s="18" t="e">
        <f t="shared" si="19"/>
        <v>#VALUE!</v>
      </c>
      <c r="H42" s="18" t="e">
        <f t="shared" si="19"/>
        <v>#VALUE!</v>
      </c>
      <c r="I42" s="18" t="e">
        <f t="shared" si="19"/>
        <v>#VALUE!</v>
      </c>
      <c r="J42" s="18" t="e">
        <f t="shared" si="19"/>
        <v>#VALUE!</v>
      </c>
      <c r="K42" s="18" t="e">
        <f t="shared" si="19"/>
        <v>#VALUE!</v>
      </c>
      <c r="L42" s="18" t="e">
        <f t="shared" si="19"/>
        <v>#VALUE!</v>
      </c>
      <c r="M42" s="18" t="e">
        <f t="shared" si="19"/>
        <v>#VALUE!</v>
      </c>
      <c r="N42" s="18" t="e">
        <f t="shared" si="19"/>
        <v>#VALUE!</v>
      </c>
      <c r="O42" s="18" t="e">
        <f t="shared" si="19"/>
        <v>#VALUE!</v>
      </c>
      <c r="P42" s="18" t="e">
        <f t="shared" si="19"/>
        <v>#VALUE!</v>
      </c>
    </row>
    <row r="44" spans="1:17">
      <c r="B44" s="16"/>
    </row>
  </sheetData>
  <mergeCells count="8">
    <mergeCell ref="B37:B39"/>
    <mergeCell ref="C37:P37"/>
    <mergeCell ref="B2:B4"/>
    <mergeCell ref="D2:Q2"/>
    <mergeCell ref="B11:B13"/>
    <mergeCell ref="C11:P11"/>
    <mergeCell ref="B30:B32"/>
    <mergeCell ref="C30:P30"/>
  </mergeCells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3"/>
  <sheetViews>
    <sheetView zoomScale="170" zoomScaleNormal="170" zoomScalePageLayoutView="140" workbookViewId="0">
      <selection activeCell="D23" sqref="D23"/>
    </sheetView>
  </sheetViews>
  <sheetFormatPr defaultColWidth="10.875" defaultRowHeight="19.5"/>
  <cols>
    <col min="1" max="1" width="3.375" style="21" customWidth="1"/>
    <col min="2" max="2" width="37" style="21" customWidth="1"/>
    <col min="3" max="3" width="18.125" style="21" customWidth="1"/>
    <col min="4" max="16384" width="10.875" style="21"/>
  </cols>
  <sheetData>
    <row r="1" spans="2:3" ht="20.25" thickBot="1"/>
    <row r="2" spans="2:3" ht="24" customHeight="1">
      <c r="B2" s="115" t="s">
        <v>110</v>
      </c>
      <c r="C2" s="116" t="s">
        <v>111</v>
      </c>
    </row>
    <row r="3" spans="2:3" ht="20.100000000000001" customHeight="1">
      <c r="B3" s="112" t="s">
        <v>112</v>
      </c>
      <c r="C3" s="152" t="e">
        <f>'4-財務模型分析表'!P35</f>
        <v>#VALUE!</v>
      </c>
    </row>
    <row r="4" spans="2:3" ht="20.100000000000001" customHeight="1">
      <c r="B4" s="114" t="s">
        <v>113</v>
      </c>
      <c r="C4" s="154" t="s">
        <v>174</v>
      </c>
    </row>
    <row r="5" spans="2:3" ht="20.100000000000001" customHeight="1" thickBot="1">
      <c r="B5" s="113" t="s">
        <v>114</v>
      </c>
      <c r="C5" s="123" t="str">
        <f>'4-財務模型分析表'!C10</f>
        <v>&lt;&lt;P10&gt;&gt;</v>
      </c>
    </row>
    <row r="13" spans="2:3">
      <c r="C13" s="19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7"/>
  <sheetViews>
    <sheetView zoomScale="150" zoomScaleNormal="150" zoomScalePageLayoutView="150" workbookViewId="0">
      <selection activeCell="B13" sqref="B13"/>
    </sheetView>
  </sheetViews>
  <sheetFormatPr defaultColWidth="10.875" defaultRowHeight="16.5"/>
  <cols>
    <col min="1" max="1" width="4.875" style="12" customWidth="1"/>
    <col min="2" max="2" width="64.125" style="12" customWidth="1"/>
    <col min="3" max="3" width="17.375" style="12" customWidth="1"/>
    <col min="4" max="5" width="12.375" style="12" customWidth="1"/>
    <col min="6" max="7" width="12.375" style="22" customWidth="1"/>
    <col min="8" max="16384" width="10.875" style="12"/>
  </cols>
  <sheetData>
    <row r="1" spans="2:7" ht="17.25" thickBot="1"/>
    <row r="2" spans="2:7" ht="24" customHeight="1">
      <c r="B2" s="222" t="s">
        <v>41</v>
      </c>
      <c r="C2" s="227" t="s">
        <v>77</v>
      </c>
      <c r="D2" s="227" t="s">
        <v>76</v>
      </c>
      <c r="E2" s="227" t="s">
        <v>78</v>
      </c>
      <c r="F2" s="227" t="s">
        <v>78</v>
      </c>
      <c r="G2" s="229" t="s">
        <v>76</v>
      </c>
    </row>
    <row r="3" spans="2:7" ht="24.95" customHeight="1">
      <c r="B3" s="215"/>
      <c r="C3" s="228"/>
      <c r="D3" s="228"/>
      <c r="E3" s="228"/>
      <c r="F3" s="228"/>
      <c r="G3" s="230"/>
    </row>
    <row r="4" spans="2:7" ht="18" customHeight="1">
      <c r="B4" s="68" t="s">
        <v>60</v>
      </c>
      <c r="C4" s="56"/>
      <c r="D4" s="217" t="s">
        <v>74</v>
      </c>
      <c r="E4" s="217"/>
      <c r="F4" s="85" t="s">
        <v>42</v>
      </c>
      <c r="G4" s="84"/>
    </row>
    <row r="5" spans="2:7" ht="18" customHeight="1">
      <c r="B5" s="68" t="s">
        <v>61</v>
      </c>
      <c r="C5" s="56"/>
      <c r="D5" s="217" t="s">
        <v>74</v>
      </c>
      <c r="E5" s="217"/>
      <c r="F5" s="85" t="s">
        <v>42</v>
      </c>
      <c r="G5" s="84"/>
    </row>
    <row r="6" spans="2:7" ht="18" customHeight="1">
      <c r="B6" s="68" t="s">
        <v>62</v>
      </c>
      <c r="C6" s="70"/>
      <c r="D6" s="217" t="s">
        <v>74</v>
      </c>
      <c r="E6" s="217"/>
      <c r="F6" s="85" t="s">
        <v>42</v>
      </c>
      <c r="G6" s="84"/>
    </row>
    <row r="7" spans="2:7" ht="18" customHeight="1">
      <c r="B7" s="68" t="s">
        <v>64</v>
      </c>
      <c r="C7" s="70"/>
      <c r="D7" s="217" t="s">
        <v>74</v>
      </c>
      <c r="E7" s="217"/>
      <c r="F7" s="85" t="s">
        <v>42</v>
      </c>
      <c r="G7" s="69"/>
    </row>
    <row r="8" spans="2:7" ht="18" customHeight="1">
      <c r="B8" s="68" t="s">
        <v>63</v>
      </c>
      <c r="C8" s="70"/>
      <c r="D8" s="217" t="s">
        <v>74</v>
      </c>
      <c r="E8" s="217"/>
      <c r="F8" s="85" t="s">
        <v>42</v>
      </c>
      <c r="G8" s="69"/>
    </row>
    <row r="9" spans="2:7" ht="18" customHeight="1">
      <c r="B9" s="68" t="s">
        <v>65</v>
      </c>
      <c r="C9" s="70"/>
      <c r="D9" s="217" t="s">
        <v>74</v>
      </c>
      <c r="E9" s="217"/>
      <c r="F9" s="85" t="s">
        <v>42</v>
      </c>
      <c r="G9" s="69"/>
    </row>
    <row r="10" spans="2:7" ht="18" customHeight="1">
      <c r="B10" s="68" t="s">
        <v>66</v>
      </c>
      <c r="C10" s="70"/>
      <c r="D10" s="217" t="s">
        <v>74</v>
      </c>
      <c r="E10" s="217"/>
      <c r="F10" s="85" t="s">
        <v>42</v>
      </c>
      <c r="G10" s="69"/>
    </row>
    <row r="11" spans="2:7" ht="18" customHeight="1">
      <c r="B11" s="68" t="s">
        <v>67</v>
      </c>
      <c r="C11" s="70"/>
      <c r="D11" s="217" t="s">
        <v>74</v>
      </c>
      <c r="E11" s="217"/>
      <c r="F11" s="85" t="s">
        <v>42</v>
      </c>
      <c r="G11" s="69"/>
    </row>
    <row r="12" spans="2:7" ht="18" customHeight="1">
      <c r="B12" s="68" t="s">
        <v>68</v>
      </c>
      <c r="C12" s="70"/>
      <c r="D12" s="70"/>
      <c r="E12" s="217" t="s">
        <v>74</v>
      </c>
      <c r="F12" s="217"/>
      <c r="G12" s="86" t="s">
        <v>42</v>
      </c>
    </row>
    <row r="13" spans="2:7" ht="18" customHeight="1">
      <c r="B13" s="68" t="s">
        <v>69</v>
      </c>
      <c r="C13" s="70"/>
      <c r="D13" s="70"/>
      <c r="E13" s="217" t="s">
        <v>74</v>
      </c>
      <c r="F13" s="217"/>
      <c r="G13" s="86" t="s">
        <v>42</v>
      </c>
    </row>
    <row r="14" spans="2:7" ht="18" customHeight="1">
      <c r="B14" s="68" t="s">
        <v>70</v>
      </c>
      <c r="C14" s="70"/>
      <c r="D14" s="70"/>
      <c r="E14" s="217" t="s">
        <v>74</v>
      </c>
      <c r="F14" s="217"/>
      <c r="G14" s="86" t="s">
        <v>42</v>
      </c>
    </row>
    <row r="15" spans="2:7" ht="18" customHeight="1">
      <c r="B15" s="68" t="s">
        <v>71</v>
      </c>
      <c r="C15" s="70"/>
      <c r="D15" s="70"/>
      <c r="E15" s="217" t="s">
        <v>74</v>
      </c>
      <c r="F15" s="217"/>
      <c r="G15" s="86" t="s">
        <v>42</v>
      </c>
    </row>
    <row r="16" spans="2:7" ht="18" customHeight="1">
      <c r="B16" s="68" t="s">
        <v>72</v>
      </c>
      <c r="C16" s="70"/>
      <c r="D16" s="70"/>
      <c r="E16" s="217" t="s">
        <v>74</v>
      </c>
      <c r="F16" s="217"/>
      <c r="G16" s="86" t="s">
        <v>42</v>
      </c>
    </row>
    <row r="17" spans="2:7" ht="18" customHeight="1" thickBot="1">
      <c r="B17" s="83" t="s">
        <v>73</v>
      </c>
      <c r="C17" s="82"/>
      <c r="D17" s="82"/>
      <c r="E17" s="207" t="s">
        <v>74</v>
      </c>
      <c r="F17" s="207"/>
      <c r="G17" s="87" t="s">
        <v>42</v>
      </c>
    </row>
  </sheetData>
  <mergeCells count="20">
    <mergeCell ref="E17:F17"/>
    <mergeCell ref="D8:E8"/>
    <mergeCell ref="D9:E9"/>
    <mergeCell ref="D10:E10"/>
    <mergeCell ref="D11:E11"/>
    <mergeCell ref="E12:F12"/>
    <mergeCell ref="E13:F13"/>
    <mergeCell ref="E14:F14"/>
    <mergeCell ref="E15:F15"/>
    <mergeCell ref="E16:F16"/>
    <mergeCell ref="G2:G3"/>
    <mergeCell ref="D5:E5"/>
    <mergeCell ref="E2:E3"/>
    <mergeCell ref="D6:E6"/>
    <mergeCell ref="D7:E7"/>
    <mergeCell ref="C2:C3"/>
    <mergeCell ref="B2:B3"/>
    <mergeCell ref="D2:D3"/>
    <mergeCell ref="F2:F3"/>
    <mergeCell ref="D4:E4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B636-A166-8745-8C75-CEBB0A0B7AA0}">
  <dimension ref="B1:G29"/>
  <sheetViews>
    <sheetView zoomScale="160" zoomScaleNormal="160" zoomScalePageLayoutView="130" workbookViewId="0">
      <selection activeCell="G24" sqref="G24"/>
    </sheetView>
  </sheetViews>
  <sheetFormatPr defaultColWidth="10.875" defaultRowHeight="16.5"/>
  <cols>
    <col min="1" max="1" width="4" style="127" customWidth="1"/>
    <col min="2" max="2" width="18.375" style="134" customWidth="1"/>
    <col min="3" max="3" width="25.625" style="127" customWidth="1"/>
    <col min="4" max="4" width="7.5" style="127" customWidth="1"/>
    <col min="5" max="6" width="11.375" style="135" customWidth="1"/>
    <col min="7" max="7" width="55.625" style="127" customWidth="1"/>
    <col min="8" max="16384" width="10.875" style="127"/>
  </cols>
  <sheetData>
    <row r="1" spans="2:7" ht="21.95" customHeight="1" thickBot="1">
      <c r="B1" s="233" t="s">
        <v>126</v>
      </c>
      <c r="C1" s="233"/>
      <c r="D1" s="233"/>
      <c r="E1" s="233"/>
      <c r="F1" s="233"/>
      <c r="G1" s="234"/>
    </row>
    <row r="2" spans="2:7" s="126" customFormat="1" ht="39" customHeight="1" thickBot="1">
      <c r="B2" s="137" t="s">
        <v>175</v>
      </c>
      <c r="C2" s="138" t="s">
        <v>176</v>
      </c>
      <c r="D2" s="139" t="s">
        <v>50</v>
      </c>
      <c r="E2" s="140" t="s">
        <v>135</v>
      </c>
      <c r="F2" s="140" t="s">
        <v>152</v>
      </c>
      <c r="G2" s="141" t="s">
        <v>132</v>
      </c>
    </row>
    <row r="3" spans="2:7">
      <c r="B3" s="147" t="s">
        <v>127</v>
      </c>
      <c r="C3" s="148" t="s">
        <v>136</v>
      </c>
      <c r="D3" s="149">
        <v>1</v>
      </c>
      <c r="E3" s="150">
        <v>75</v>
      </c>
      <c r="F3" s="129" t="s">
        <v>153</v>
      </c>
      <c r="G3" s="151" t="s">
        <v>154</v>
      </c>
    </row>
    <row r="4" spans="2:7">
      <c r="B4" s="142" t="s">
        <v>127</v>
      </c>
      <c r="C4" s="143" t="s">
        <v>137</v>
      </c>
      <c r="D4" s="144">
        <v>1</v>
      </c>
      <c r="E4" s="145">
        <v>60</v>
      </c>
      <c r="F4" s="129" t="s">
        <v>153</v>
      </c>
      <c r="G4" s="146" t="s">
        <v>154</v>
      </c>
    </row>
    <row r="5" spans="2:7">
      <c r="B5" s="142" t="s">
        <v>127</v>
      </c>
      <c r="C5" s="143" t="s">
        <v>138</v>
      </c>
      <c r="D5" s="144">
        <v>1</v>
      </c>
      <c r="E5" s="145">
        <v>124</v>
      </c>
      <c r="F5" s="129" t="s">
        <v>153</v>
      </c>
      <c r="G5" s="146" t="s">
        <v>154</v>
      </c>
    </row>
    <row r="6" spans="2:7">
      <c r="B6" s="142" t="s">
        <v>127</v>
      </c>
      <c r="C6" s="143" t="s">
        <v>139</v>
      </c>
      <c r="D6" s="144">
        <v>1</v>
      </c>
      <c r="E6" s="145">
        <v>124</v>
      </c>
      <c r="F6" s="129" t="s">
        <v>153</v>
      </c>
      <c r="G6" s="146" t="s">
        <v>154</v>
      </c>
    </row>
    <row r="7" spans="2:7">
      <c r="B7" s="125" t="s">
        <v>129</v>
      </c>
      <c r="C7" s="124" t="s">
        <v>140</v>
      </c>
      <c r="D7" s="128">
        <v>1</v>
      </c>
      <c r="E7" s="129">
        <v>150</v>
      </c>
      <c r="F7" s="129" t="s">
        <v>153</v>
      </c>
      <c r="G7" s="136" t="s">
        <v>155</v>
      </c>
    </row>
    <row r="8" spans="2:7">
      <c r="B8" s="125" t="s">
        <v>129</v>
      </c>
      <c r="C8" s="124" t="s">
        <v>141</v>
      </c>
      <c r="D8" s="128">
        <v>1</v>
      </c>
      <c r="E8" s="129">
        <v>100</v>
      </c>
      <c r="F8" s="129" t="s">
        <v>153</v>
      </c>
      <c r="G8" s="136" t="s">
        <v>155</v>
      </c>
    </row>
    <row r="9" spans="2:7">
      <c r="B9" s="125" t="s">
        <v>128</v>
      </c>
      <c r="C9" s="124" t="s">
        <v>142</v>
      </c>
      <c r="D9" s="128">
        <v>1</v>
      </c>
      <c r="E9" s="129">
        <v>100</v>
      </c>
      <c r="F9" s="129" t="s">
        <v>153</v>
      </c>
      <c r="G9" s="136" t="s">
        <v>155</v>
      </c>
    </row>
    <row r="10" spans="2:7">
      <c r="B10" s="125" t="s">
        <v>128</v>
      </c>
      <c r="C10" s="124" t="s">
        <v>143</v>
      </c>
      <c r="D10" s="128">
        <v>1</v>
      </c>
      <c r="E10" s="129">
        <v>100</v>
      </c>
      <c r="F10" s="129" t="s">
        <v>153</v>
      </c>
      <c r="G10" s="136" t="s">
        <v>155</v>
      </c>
    </row>
    <row r="11" spans="2:7">
      <c r="B11" s="125" t="s">
        <v>144</v>
      </c>
      <c r="C11" s="124" t="s">
        <v>133</v>
      </c>
      <c r="D11" s="128">
        <v>1</v>
      </c>
      <c r="E11" s="129">
        <v>15</v>
      </c>
      <c r="F11" s="129" t="s">
        <v>153</v>
      </c>
      <c r="G11" s="231" t="s">
        <v>156</v>
      </c>
    </row>
    <row r="12" spans="2:7">
      <c r="B12" s="125" t="s">
        <v>144</v>
      </c>
      <c r="C12" s="124" t="s">
        <v>134</v>
      </c>
      <c r="D12" s="128">
        <v>1</v>
      </c>
      <c r="E12" s="129">
        <v>15</v>
      </c>
      <c r="F12" s="129" t="s">
        <v>153</v>
      </c>
      <c r="G12" s="231"/>
    </row>
    <row r="13" spans="2:7">
      <c r="B13" s="125" t="s">
        <v>131</v>
      </c>
      <c r="C13" s="124" t="s">
        <v>157</v>
      </c>
      <c r="D13" s="128">
        <v>1</v>
      </c>
      <c r="E13" s="129">
        <v>200</v>
      </c>
      <c r="F13" s="129" t="s">
        <v>153</v>
      </c>
      <c r="G13" s="231" t="s">
        <v>158</v>
      </c>
    </row>
    <row r="14" spans="2:7">
      <c r="B14" s="125" t="s">
        <v>131</v>
      </c>
      <c r="C14" s="124" t="s">
        <v>159</v>
      </c>
      <c r="D14" s="128">
        <v>1</v>
      </c>
      <c r="E14" s="129">
        <v>200</v>
      </c>
      <c r="F14" s="129" t="s">
        <v>153</v>
      </c>
      <c r="G14" s="231"/>
    </row>
    <row r="15" spans="2:7">
      <c r="B15" s="125" t="s">
        <v>131</v>
      </c>
      <c r="C15" s="124" t="s">
        <v>160</v>
      </c>
      <c r="D15" s="128">
        <v>1</v>
      </c>
      <c r="E15" s="129">
        <v>200</v>
      </c>
      <c r="F15" s="129" t="s">
        <v>153</v>
      </c>
      <c r="G15" s="136" t="s">
        <v>161</v>
      </c>
    </row>
    <row r="16" spans="2:7">
      <c r="B16" s="125" t="s">
        <v>130</v>
      </c>
      <c r="C16" s="124" t="s">
        <v>162</v>
      </c>
      <c r="D16" s="128">
        <v>1</v>
      </c>
      <c r="E16" s="129">
        <v>150</v>
      </c>
      <c r="F16" s="129" t="s">
        <v>153</v>
      </c>
      <c r="G16" s="231" t="s">
        <v>163</v>
      </c>
    </row>
    <row r="17" spans="2:7">
      <c r="B17" s="125" t="s">
        <v>130</v>
      </c>
      <c r="C17" s="124" t="s">
        <v>164</v>
      </c>
      <c r="D17" s="128">
        <v>1</v>
      </c>
      <c r="E17" s="129">
        <v>150</v>
      </c>
      <c r="F17" s="129" t="s">
        <v>153</v>
      </c>
      <c r="G17" s="231"/>
    </row>
    <row r="18" spans="2:7">
      <c r="B18" s="125" t="s">
        <v>130</v>
      </c>
      <c r="C18" s="124" t="s">
        <v>165</v>
      </c>
      <c r="D18" s="128">
        <v>1</v>
      </c>
      <c r="E18" s="129">
        <v>150</v>
      </c>
      <c r="F18" s="129" t="s">
        <v>153</v>
      </c>
      <c r="G18" s="136" t="s">
        <v>166</v>
      </c>
    </row>
    <row r="19" spans="2:7">
      <c r="B19" s="125" t="s">
        <v>145</v>
      </c>
      <c r="C19" s="124" t="s">
        <v>146</v>
      </c>
      <c r="D19" s="128">
        <v>1</v>
      </c>
      <c r="E19" s="129">
        <v>50</v>
      </c>
      <c r="F19" s="129" t="s">
        <v>153</v>
      </c>
      <c r="G19" s="136" t="s">
        <v>155</v>
      </c>
    </row>
    <row r="20" spans="2:7">
      <c r="B20" s="125" t="s">
        <v>145</v>
      </c>
      <c r="C20" s="124" t="s">
        <v>147</v>
      </c>
      <c r="D20" s="128">
        <v>1</v>
      </c>
      <c r="E20" s="129">
        <v>50</v>
      </c>
      <c r="F20" s="129" t="s">
        <v>153</v>
      </c>
      <c r="G20" s="136" t="s">
        <v>155</v>
      </c>
    </row>
    <row r="21" spans="2:7">
      <c r="B21" s="142" t="s">
        <v>148</v>
      </c>
      <c r="C21" s="143" t="s">
        <v>167</v>
      </c>
      <c r="D21" s="144">
        <v>1</v>
      </c>
      <c r="E21" s="145">
        <v>50</v>
      </c>
      <c r="F21" s="145" t="s">
        <v>153</v>
      </c>
      <c r="G21" s="146" t="s">
        <v>154</v>
      </c>
    </row>
    <row r="22" spans="2:7">
      <c r="B22" s="142" t="s">
        <v>148</v>
      </c>
      <c r="C22" s="143" t="s">
        <v>168</v>
      </c>
      <c r="D22" s="144">
        <v>1</v>
      </c>
      <c r="E22" s="145">
        <v>50</v>
      </c>
      <c r="F22" s="145" t="s">
        <v>153</v>
      </c>
      <c r="G22" s="146" t="s">
        <v>154</v>
      </c>
    </row>
    <row r="23" spans="2:7">
      <c r="B23" s="142" t="s">
        <v>148</v>
      </c>
      <c r="C23" s="143" t="s">
        <v>169</v>
      </c>
      <c r="D23" s="144">
        <v>1</v>
      </c>
      <c r="E23" s="145">
        <v>50</v>
      </c>
      <c r="F23" s="145" t="s">
        <v>153</v>
      </c>
      <c r="G23" s="146" t="s">
        <v>154</v>
      </c>
    </row>
    <row r="24" spans="2:7">
      <c r="B24" s="125" t="s">
        <v>104</v>
      </c>
      <c r="C24" s="124" t="s">
        <v>149</v>
      </c>
      <c r="D24" s="128">
        <v>1</v>
      </c>
      <c r="E24" s="129">
        <v>20</v>
      </c>
      <c r="F24" s="129" t="s">
        <v>153</v>
      </c>
      <c r="G24" s="136" t="s">
        <v>155</v>
      </c>
    </row>
    <row r="25" spans="2:7">
      <c r="B25" s="125" t="s">
        <v>104</v>
      </c>
      <c r="C25" s="124" t="s">
        <v>170</v>
      </c>
      <c r="D25" s="128">
        <v>1</v>
      </c>
      <c r="E25" s="129">
        <v>20</v>
      </c>
      <c r="F25" s="129" t="s">
        <v>153</v>
      </c>
      <c r="G25" s="136" t="s">
        <v>155</v>
      </c>
    </row>
    <row r="26" spans="2:7">
      <c r="B26" s="125" t="s">
        <v>104</v>
      </c>
      <c r="C26" s="124" t="s">
        <v>171</v>
      </c>
      <c r="D26" s="128">
        <v>1</v>
      </c>
      <c r="E26" s="129">
        <v>20</v>
      </c>
      <c r="F26" s="129" t="s">
        <v>153</v>
      </c>
      <c r="G26" s="136" t="s">
        <v>155</v>
      </c>
    </row>
    <row r="27" spans="2:7">
      <c r="B27" s="125" t="s">
        <v>104</v>
      </c>
      <c r="C27" s="124" t="s">
        <v>172</v>
      </c>
      <c r="D27" s="128">
        <v>1</v>
      </c>
      <c r="E27" s="129">
        <v>20</v>
      </c>
      <c r="F27" s="129" t="s">
        <v>153</v>
      </c>
      <c r="G27" s="136" t="s">
        <v>155</v>
      </c>
    </row>
    <row r="28" spans="2:7">
      <c r="B28" s="125" t="s">
        <v>125</v>
      </c>
      <c r="C28" s="124" t="s">
        <v>150</v>
      </c>
      <c r="D28" s="128">
        <v>1</v>
      </c>
      <c r="E28" s="129">
        <v>60</v>
      </c>
      <c r="F28" s="129" t="s">
        <v>153</v>
      </c>
      <c r="G28" s="231" t="s">
        <v>173</v>
      </c>
    </row>
    <row r="29" spans="2:7" ht="17.25" thickBot="1">
      <c r="B29" s="130" t="s">
        <v>106</v>
      </c>
      <c r="C29" s="131" t="s">
        <v>151</v>
      </c>
      <c r="D29" s="132">
        <v>1</v>
      </c>
      <c r="E29" s="133">
        <v>60</v>
      </c>
      <c r="F29" s="133" t="s">
        <v>153</v>
      </c>
      <c r="G29" s="232"/>
    </row>
  </sheetData>
  <mergeCells count="5">
    <mergeCell ref="G28:G29"/>
    <mergeCell ref="G11:G12"/>
    <mergeCell ref="B1:G1"/>
    <mergeCell ref="G13:G14"/>
    <mergeCell ref="G16:G17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</sheetPr>
  <dimension ref="B1:K19"/>
  <sheetViews>
    <sheetView zoomScale="130" zoomScaleNormal="130" zoomScalePageLayoutView="130" workbookViewId="0">
      <selection activeCell="D24" sqref="D24"/>
    </sheetView>
  </sheetViews>
  <sheetFormatPr defaultColWidth="10.875" defaultRowHeight="16.5"/>
  <cols>
    <col min="1" max="1" width="4" style="5" customWidth="1"/>
    <col min="2" max="2" width="20.625" style="6" customWidth="1"/>
    <col min="3" max="3" width="35.625" style="5" customWidth="1"/>
    <col min="4" max="4" width="7.5" style="5" customWidth="1"/>
    <col min="5" max="5" width="9.375" style="5" customWidth="1"/>
    <col min="6" max="6" width="9.625" style="5" customWidth="1"/>
    <col min="7" max="7" width="11.375" style="7" customWidth="1"/>
    <col min="8" max="8" width="10.875" style="7" customWidth="1"/>
    <col min="9" max="9" width="11.625" style="7" customWidth="1"/>
    <col min="10" max="10" width="11.5" style="7" customWidth="1"/>
    <col min="11" max="11" width="11" style="5" customWidth="1"/>
    <col min="12" max="16384" width="10.875" style="5"/>
  </cols>
  <sheetData>
    <row r="1" spans="2:11" s="12" customFormat="1" ht="21.95" customHeight="1" thickBot="1">
      <c r="B1" s="235" t="s">
        <v>58</v>
      </c>
      <c r="C1" s="235"/>
      <c r="D1" s="235"/>
      <c r="E1" s="235"/>
      <c r="F1" s="235"/>
      <c r="G1" s="235"/>
      <c r="H1" s="235"/>
      <c r="I1" s="235"/>
      <c r="J1" s="235"/>
      <c r="K1" s="235"/>
    </row>
    <row r="2" spans="2:11" s="21" customFormat="1" ht="39" customHeight="1">
      <c r="B2" s="58" t="s">
        <v>43</v>
      </c>
      <c r="C2" s="99" t="s">
        <v>44</v>
      </c>
      <c r="D2" s="60" t="s">
        <v>50</v>
      </c>
      <c r="E2" s="61" t="s">
        <v>51</v>
      </c>
      <c r="F2" s="60" t="s">
        <v>52</v>
      </c>
      <c r="G2" s="62" t="s">
        <v>80</v>
      </c>
      <c r="H2" s="100" t="s">
        <v>81</v>
      </c>
      <c r="I2" s="62" t="s">
        <v>53</v>
      </c>
      <c r="J2" s="100" t="s">
        <v>82</v>
      </c>
      <c r="K2" s="63" t="s">
        <v>54</v>
      </c>
    </row>
    <row r="3" spans="2:11">
      <c r="B3" s="105" t="s">
        <v>83</v>
      </c>
      <c r="C3" s="56" t="s">
        <v>84</v>
      </c>
      <c r="D3" s="53">
        <v>1</v>
      </c>
      <c r="E3" s="53">
        <v>1</v>
      </c>
      <c r="F3" s="53">
        <v>1</v>
      </c>
      <c r="G3" s="55">
        <v>75</v>
      </c>
      <c r="H3" s="101">
        <v>44.35</v>
      </c>
      <c r="I3" s="55">
        <f>G3*D3</f>
        <v>75</v>
      </c>
      <c r="J3" s="102">
        <f>H3*F3</f>
        <v>44.35</v>
      </c>
      <c r="K3" s="77">
        <v>24</v>
      </c>
    </row>
    <row r="4" spans="2:11">
      <c r="B4" s="105" t="s">
        <v>83</v>
      </c>
      <c r="C4" s="56" t="s">
        <v>85</v>
      </c>
      <c r="D4" s="53">
        <v>1</v>
      </c>
      <c r="E4" s="53">
        <v>1</v>
      </c>
      <c r="F4" s="53">
        <v>1</v>
      </c>
      <c r="G4" s="55">
        <v>60</v>
      </c>
      <c r="H4" s="101">
        <v>31.63</v>
      </c>
      <c r="I4" s="55">
        <f>G4*D4</f>
        <v>60</v>
      </c>
      <c r="J4" s="102">
        <f t="shared" ref="J4:J19" si="0">H4*F4</f>
        <v>31.63</v>
      </c>
      <c r="K4" s="77">
        <v>24</v>
      </c>
    </row>
    <row r="5" spans="2:11">
      <c r="B5" s="105" t="s">
        <v>83</v>
      </c>
      <c r="C5" s="56" t="s">
        <v>86</v>
      </c>
      <c r="D5" s="53">
        <v>1</v>
      </c>
      <c r="E5" s="53">
        <v>1</v>
      </c>
      <c r="F5" s="53">
        <v>1</v>
      </c>
      <c r="G5" s="55">
        <v>124</v>
      </c>
      <c r="H5" s="101">
        <v>76.260000000000005</v>
      </c>
      <c r="I5" s="55">
        <f t="shared" ref="I5:I19" si="1">G5*D5</f>
        <v>124</v>
      </c>
      <c r="J5" s="102">
        <f t="shared" si="0"/>
        <v>76.260000000000005</v>
      </c>
      <c r="K5" s="77">
        <v>24</v>
      </c>
    </row>
    <row r="6" spans="2:11">
      <c r="B6" s="105" t="s">
        <v>83</v>
      </c>
      <c r="C6" s="56" t="s">
        <v>87</v>
      </c>
      <c r="D6" s="53">
        <v>1</v>
      </c>
      <c r="E6" s="53">
        <v>1</v>
      </c>
      <c r="F6" s="53">
        <v>1</v>
      </c>
      <c r="G6" s="55">
        <v>124</v>
      </c>
      <c r="H6" s="101">
        <v>78.44</v>
      </c>
      <c r="I6" s="55">
        <f t="shared" si="1"/>
        <v>124</v>
      </c>
      <c r="J6" s="102">
        <f t="shared" si="0"/>
        <v>78.44</v>
      </c>
      <c r="K6" s="77">
        <v>24</v>
      </c>
    </row>
    <row r="7" spans="2:11">
      <c r="B7" s="105" t="s">
        <v>88</v>
      </c>
      <c r="C7" s="56" t="s">
        <v>89</v>
      </c>
      <c r="D7" s="53">
        <v>1</v>
      </c>
      <c r="E7" s="54">
        <v>1</v>
      </c>
      <c r="F7" s="53">
        <v>1</v>
      </c>
      <c r="G7" s="55">
        <v>150</v>
      </c>
      <c r="H7" s="103">
        <f>G7*0.7457*0.45</f>
        <v>50.33475</v>
      </c>
      <c r="I7" s="55">
        <f t="shared" si="1"/>
        <v>150</v>
      </c>
      <c r="J7" s="102">
        <f t="shared" si="0"/>
        <v>50.33475</v>
      </c>
      <c r="K7" s="77">
        <v>24</v>
      </c>
    </row>
    <row r="8" spans="2:11">
      <c r="B8" s="105" t="s">
        <v>88</v>
      </c>
      <c r="C8" s="56" t="s">
        <v>90</v>
      </c>
      <c r="D8" s="53">
        <v>1</v>
      </c>
      <c r="E8" s="54">
        <v>0</v>
      </c>
      <c r="F8" s="53">
        <v>1</v>
      </c>
      <c r="G8" s="55">
        <v>100</v>
      </c>
      <c r="H8" s="103">
        <f t="shared" ref="H8:H9" si="2">G8*0.7457*0.45</f>
        <v>33.556500000000007</v>
      </c>
      <c r="I8" s="55">
        <f t="shared" si="1"/>
        <v>100</v>
      </c>
      <c r="J8" s="102">
        <f t="shared" si="0"/>
        <v>33.556500000000007</v>
      </c>
      <c r="K8" s="77">
        <v>24</v>
      </c>
    </row>
    <row r="9" spans="2:11">
      <c r="B9" s="105" t="s">
        <v>88</v>
      </c>
      <c r="C9" s="56" t="s">
        <v>91</v>
      </c>
      <c r="D9" s="53">
        <v>1</v>
      </c>
      <c r="E9" s="54">
        <v>0</v>
      </c>
      <c r="F9" s="53">
        <v>1</v>
      </c>
      <c r="G9" s="55">
        <v>100</v>
      </c>
      <c r="H9" s="103">
        <f t="shared" si="2"/>
        <v>33.556500000000007</v>
      </c>
      <c r="I9" s="55">
        <f t="shared" si="1"/>
        <v>100</v>
      </c>
      <c r="J9" s="102">
        <f t="shared" si="0"/>
        <v>33.556500000000007</v>
      </c>
      <c r="K9" s="77">
        <v>24</v>
      </c>
    </row>
    <row r="10" spans="2:11">
      <c r="B10" s="105" t="s">
        <v>88</v>
      </c>
      <c r="C10" s="56" t="s">
        <v>92</v>
      </c>
      <c r="D10" s="53">
        <v>1</v>
      </c>
      <c r="E10" s="54">
        <v>1</v>
      </c>
      <c r="F10" s="53">
        <v>1</v>
      </c>
      <c r="G10" s="55">
        <v>100</v>
      </c>
      <c r="H10" s="101">
        <v>32.17</v>
      </c>
      <c r="I10" s="55">
        <f t="shared" si="1"/>
        <v>100</v>
      </c>
      <c r="J10" s="102">
        <f t="shared" si="0"/>
        <v>32.17</v>
      </c>
      <c r="K10" s="77">
        <v>24</v>
      </c>
    </row>
    <row r="11" spans="2:11">
      <c r="B11" s="105" t="s">
        <v>93</v>
      </c>
      <c r="C11" s="56" t="s">
        <v>94</v>
      </c>
      <c r="D11" s="53">
        <v>2</v>
      </c>
      <c r="E11" s="54">
        <v>2</v>
      </c>
      <c r="F11" s="53">
        <v>1</v>
      </c>
      <c r="G11" s="55">
        <v>15</v>
      </c>
      <c r="H11" s="103">
        <f>G11*0.7457*0.7</f>
        <v>7.8298500000000004</v>
      </c>
      <c r="I11" s="55">
        <f t="shared" si="1"/>
        <v>30</v>
      </c>
      <c r="J11" s="102">
        <f t="shared" si="0"/>
        <v>7.8298500000000004</v>
      </c>
      <c r="K11" s="77">
        <v>8</v>
      </c>
    </row>
    <row r="12" spans="2:11">
      <c r="B12" s="105" t="s">
        <v>95</v>
      </c>
      <c r="C12" s="56" t="s">
        <v>96</v>
      </c>
      <c r="D12" s="53">
        <v>3</v>
      </c>
      <c r="E12" s="54">
        <v>1</v>
      </c>
      <c r="F12" s="54">
        <v>1</v>
      </c>
      <c r="G12" s="55">
        <v>200</v>
      </c>
      <c r="H12" s="103">
        <v>131.93</v>
      </c>
      <c r="I12" s="55">
        <f t="shared" si="1"/>
        <v>600</v>
      </c>
      <c r="J12" s="102">
        <f t="shared" si="0"/>
        <v>131.93</v>
      </c>
      <c r="K12" s="77">
        <v>24</v>
      </c>
    </row>
    <row r="13" spans="2:11">
      <c r="B13" s="105" t="s">
        <v>95</v>
      </c>
      <c r="C13" s="56" t="s">
        <v>97</v>
      </c>
      <c r="D13" s="53">
        <v>3</v>
      </c>
      <c r="E13" s="54">
        <v>1</v>
      </c>
      <c r="F13" s="54">
        <v>1</v>
      </c>
      <c r="G13" s="55">
        <v>150</v>
      </c>
      <c r="H13" s="103">
        <v>75.569999999999993</v>
      </c>
      <c r="I13" s="55">
        <f t="shared" si="1"/>
        <v>450</v>
      </c>
      <c r="J13" s="102">
        <f t="shared" si="0"/>
        <v>75.569999999999993</v>
      </c>
      <c r="K13" s="77">
        <v>24</v>
      </c>
    </row>
    <row r="14" spans="2:11">
      <c r="B14" s="105" t="s">
        <v>98</v>
      </c>
      <c r="C14" s="56" t="s">
        <v>99</v>
      </c>
      <c r="D14" s="53">
        <v>2</v>
      </c>
      <c r="E14" s="54">
        <v>1</v>
      </c>
      <c r="F14" s="53">
        <v>1</v>
      </c>
      <c r="G14" s="55">
        <v>50</v>
      </c>
      <c r="H14" s="103">
        <f>G14*0.7457*0.7</f>
        <v>26.099500000000003</v>
      </c>
      <c r="I14" s="55">
        <f t="shared" si="1"/>
        <v>100</v>
      </c>
      <c r="J14" s="102">
        <f t="shared" si="0"/>
        <v>26.099500000000003</v>
      </c>
      <c r="K14" s="77">
        <v>24</v>
      </c>
    </row>
    <row r="15" spans="2:11">
      <c r="B15" s="105" t="s">
        <v>100</v>
      </c>
      <c r="C15" s="56" t="s">
        <v>101</v>
      </c>
      <c r="D15" s="53">
        <v>1</v>
      </c>
      <c r="E15" s="54">
        <v>1</v>
      </c>
      <c r="F15" s="53">
        <v>1</v>
      </c>
      <c r="G15" s="55">
        <v>50</v>
      </c>
      <c r="H15" s="101">
        <v>30.26</v>
      </c>
      <c r="I15" s="55">
        <f t="shared" si="1"/>
        <v>50</v>
      </c>
      <c r="J15" s="102">
        <f t="shared" si="0"/>
        <v>30.26</v>
      </c>
      <c r="K15" s="77">
        <v>24</v>
      </c>
    </row>
    <row r="16" spans="2:11">
      <c r="B16" s="105" t="s">
        <v>100</v>
      </c>
      <c r="C16" s="56" t="s">
        <v>102</v>
      </c>
      <c r="D16" s="53">
        <v>1</v>
      </c>
      <c r="E16" s="54">
        <v>1</v>
      </c>
      <c r="F16" s="53">
        <v>1</v>
      </c>
      <c r="G16" s="55">
        <v>50</v>
      </c>
      <c r="H16" s="101">
        <v>35.520000000000003</v>
      </c>
      <c r="I16" s="55">
        <f t="shared" si="1"/>
        <v>50</v>
      </c>
      <c r="J16" s="102">
        <f t="shared" si="0"/>
        <v>35.520000000000003</v>
      </c>
      <c r="K16" s="77">
        <v>24</v>
      </c>
    </row>
    <row r="17" spans="2:11">
      <c r="B17" s="105" t="s">
        <v>100</v>
      </c>
      <c r="C17" s="56" t="s">
        <v>103</v>
      </c>
      <c r="D17" s="53">
        <v>1</v>
      </c>
      <c r="E17" s="54">
        <v>1</v>
      </c>
      <c r="F17" s="53">
        <v>1</v>
      </c>
      <c r="G17" s="104">
        <v>50</v>
      </c>
      <c r="H17" s="103">
        <v>30.26</v>
      </c>
      <c r="I17" s="55">
        <f t="shared" si="1"/>
        <v>50</v>
      </c>
      <c r="J17" s="102">
        <f t="shared" si="0"/>
        <v>30.26</v>
      </c>
      <c r="K17" s="77">
        <v>24</v>
      </c>
    </row>
    <row r="18" spans="2:11">
      <c r="B18" s="105" t="s">
        <v>104</v>
      </c>
      <c r="C18" s="56" t="s">
        <v>105</v>
      </c>
      <c r="D18" s="53">
        <v>4</v>
      </c>
      <c r="E18" s="54">
        <v>3</v>
      </c>
      <c r="F18" s="53">
        <v>3</v>
      </c>
      <c r="G18" s="55">
        <v>20</v>
      </c>
      <c r="H18" s="101">
        <v>10.92</v>
      </c>
      <c r="I18" s="55">
        <f t="shared" si="1"/>
        <v>80</v>
      </c>
      <c r="J18" s="102">
        <f t="shared" si="0"/>
        <v>32.76</v>
      </c>
      <c r="K18" s="77">
        <v>24</v>
      </c>
    </row>
    <row r="19" spans="2:11" ht="17.25" thickBot="1">
      <c r="B19" s="106" t="s">
        <v>106</v>
      </c>
      <c r="C19" s="64" t="s">
        <v>107</v>
      </c>
      <c r="D19" s="65">
        <v>2</v>
      </c>
      <c r="E19" s="66">
        <v>2</v>
      </c>
      <c r="F19" s="65">
        <v>1</v>
      </c>
      <c r="G19" s="67">
        <v>60</v>
      </c>
      <c r="H19" s="107">
        <v>42</v>
      </c>
      <c r="I19" s="67">
        <f t="shared" si="1"/>
        <v>120</v>
      </c>
      <c r="J19" s="108">
        <f t="shared" si="0"/>
        <v>42</v>
      </c>
      <c r="K19" s="78">
        <v>24</v>
      </c>
    </row>
  </sheetData>
  <mergeCells count="1">
    <mergeCell ref="B1:K1"/>
  </mergeCells>
  <phoneticPr fontId="4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</vt:i4>
      </vt:variant>
    </vt:vector>
  </HeadingPairs>
  <TitlesOfParts>
    <vt:vector size="9" baseType="lpstr">
      <vt:lpstr>1-觀音廠-節能標的DD表</vt:lpstr>
      <vt:lpstr>2-節電效益評估表</vt:lpstr>
      <vt:lpstr>3-建置成本費用表</vt:lpstr>
      <vt:lpstr>4-財務模型分析表</vt:lpstr>
      <vt:lpstr>5-財務效益分析表 </vt:lpstr>
      <vt:lpstr>6-施工計畫時程表</vt:lpstr>
      <vt:lpstr>節能標的(站別＆電機)</vt:lpstr>
      <vt:lpstr>節能標的</vt:lpstr>
      <vt:lpstr>'1-觀音廠-節能標的DD表'!Print_Area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Lleyton Chen 陳宗宏-進金生</cp:lastModifiedBy>
  <cp:lastPrinted>2018-07-18T01:42:00Z</cp:lastPrinted>
  <dcterms:created xsi:type="dcterms:W3CDTF">2008-11-21T03:01:53Z</dcterms:created>
  <dcterms:modified xsi:type="dcterms:W3CDTF">2020-07-29T03:40:04Z</dcterms:modified>
</cp:coreProperties>
</file>