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QBIO\Rotation 1\BVSD-GT-Research-New\BVSD-GT-Research\"/>
    </mc:Choice>
  </mc:AlternateContent>
  <xr:revisionPtr revIDLastSave="0" documentId="13_ncr:1_{907583AE-2B6B-4663-9913-2F5EF25801AC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Initial state vector &amp; transi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9" i="1" l="1"/>
  <c r="C272" i="1"/>
  <c r="C7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4" i="1"/>
  <c r="C146" i="1"/>
  <c r="C145" i="1"/>
  <c r="C143" i="1"/>
  <c r="C142" i="1"/>
  <c r="C141" i="1"/>
  <c r="C140" i="1"/>
  <c r="C139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3" i="1"/>
  <c r="C111" i="1"/>
  <c r="C109" i="1"/>
  <c r="C107" i="1"/>
  <c r="C105" i="1"/>
  <c r="C104" i="1"/>
  <c r="C103" i="1"/>
  <c r="C114" i="1"/>
  <c r="C112" i="1"/>
  <c r="C110" i="1"/>
  <c r="C108" i="1"/>
  <c r="C106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0" i="1"/>
  <c r="C78" i="1"/>
  <c r="C81" i="1"/>
  <c r="C79" i="1"/>
</calcChain>
</file>

<file path=xl/sharedStrings.xml><?xml version="1.0" encoding="utf-8"?>
<sst xmlns="http://schemas.openxmlformats.org/spreadsheetml/2006/main" count="688" uniqueCount="379">
  <si>
    <t>Beta_0_Yr_1_W</t>
  </si>
  <si>
    <t>Beta_1_Yr_1_W</t>
  </si>
  <si>
    <t>Epsilon_0_Yr_1_W</t>
  </si>
  <si>
    <t>Beta_2_Yr_1_W</t>
  </si>
  <si>
    <t>Epsilon_1_Yr_1_W</t>
  </si>
  <si>
    <t>Beta_3_Yr_1_W</t>
  </si>
  <si>
    <t>Epsilon_2_Yr_1_W</t>
  </si>
  <si>
    <t>Beta_4_Yr_1_W</t>
  </si>
  <si>
    <t>Epsilon_3_Yr_1_W</t>
  </si>
  <si>
    <t>Beta_5_Yr_1_W</t>
  </si>
  <si>
    <t>Epsilon_4_Yr_1_W</t>
  </si>
  <si>
    <t>Beta_MS_Yr_1_W</t>
  </si>
  <si>
    <t>Epsilon_MS_Yr_1_W</t>
  </si>
  <si>
    <t>Beta_0_Yr_1_A</t>
  </si>
  <si>
    <t>Beta_1_Yr_1_A</t>
  </si>
  <si>
    <t>Epsilon_0_Yr_1_A</t>
  </si>
  <si>
    <t>Beta_2_Yr_1_A</t>
  </si>
  <si>
    <t>Epsilon_1_Yr_1_A</t>
  </si>
  <si>
    <t>Beta_3_Yr_1_A</t>
  </si>
  <si>
    <t>Epsilon_2_Yr_1_A</t>
  </si>
  <si>
    <t>Beta_4_Yr_1_A</t>
  </si>
  <si>
    <t>Epsilon_3_Yr_1_A</t>
  </si>
  <si>
    <t>Beta_5_Yr_1_A</t>
  </si>
  <si>
    <t>Epsilon_4_Yr_1_A</t>
  </si>
  <si>
    <t>Beta_MS_Yr_1_A</t>
  </si>
  <si>
    <t>Epsilon_MS_Yr_1_A</t>
  </si>
  <si>
    <t>Beta_0_Yr_1_L</t>
  </si>
  <si>
    <t>Beta_1_Yr_1_L</t>
  </si>
  <si>
    <t>Epsilon_0_Yr_1_L</t>
  </si>
  <si>
    <t>Beta_2_Yr_1_L</t>
  </si>
  <si>
    <t>Epsilon_1_Yr_1_L</t>
  </si>
  <si>
    <t>Beta_3_Yr_1_L</t>
  </si>
  <si>
    <t>Epsilon_2_Yr_1_L</t>
  </si>
  <si>
    <t>Beta_4_Yr_1_L</t>
  </si>
  <si>
    <t>Epsilon_3_Yr_1_L</t>
  </si>
  <si>
    <t>Beta_5_Yr_1_L</t>
  </si>
  <si>
    <t>Epsilon_4_Yr_1_L</t>
  </si>
  <si>
    <t>Beta_MS_Yr_1_L</t>
  </si>
  <si>
    <t>Epsilon_MS_Yr_1_L</t>
  </si>
  <si>
    <t>Epsilon_0_Yr_1_2MR</t>
  </si>
  <si>
    <t>Epsilon_1_Yr_1_2MR</t>
  </si>
  <si>
    <t>Epsilon_2_Yr_1_2MR</t>
  </si>
  <si>
    <t>Epsilon_3_Yr_1_2MR</t>
  </si>
  <si>
    <t>Epsilon_4_Yr_1_2MR</t>
  </si>
  <si>
    <t>Epsilon_MS_Yr_1_2MR</t>
  </si>
  <si>
    <t>Beta_0_Yr_1_2MR</t>
  </si>
  <si>
    <t>Beta_1_Yr_1_2MR</t>
  </si>
  <si>
    <t>Beta_2_Yr_1_2MR</t>
  </si>
  <si>
    <t>Beta_3_Yr_1_2MR</t>
  </si>
  <si>
    <t>Beta_4_Yr_1_2MR</t>
  </si>
  <si>
    <t>Beta_5_Yr_1_2MR</t>
  </si>
  <si>
    <t>Beta_MS_Yr_1_2MR</t>
  </si>
  <si>
    <t xml:space="preserve">K_B_W_i </t>
  </si>
  <si>
    <t xml:space="preserve">K_GT_W_i </t>
  </si>
  <si>
    <t xml:space="preserve">K_NGT_W_i </t>
  </si>
  <si>
    <t xml:space="preserve">Gr_1_GT_W_i </t>
  </si>
  <si>
    <t xml:space="preserve">Gr_1_NGT_W_i </t>
  </si>
  <si>
    <t xml:space="preserve">Gr_2_GT_W_i </t>
  </si>
  <si>
    <t xml:space="preserve">Gr_2_NGT_W_i </t>
  </si>
  <si>
    <t xml:space="preserve">Gr_3_GT_W_i </t>
  </si>
  <si>
    <t xml:space="preserve">Gr_3_NGT_W_i </t>
  </si>
  <si>
    <t xml:space="preserve">Gr_4_GT_W_i </t>
  </si>
  <si>
    <t xml:space="preserve">Gr_4_NGT_W_i </t>
  </si>
  <si>
    <t xml:space="preserve">Gr_5_GT_W_i </t>
  </si>
  <si>
    <t xml:space="preserve">Gr_5_NGT_W_i </t>
  </si>
  <si>
    <t xml:space="preserve">MS_GT_W_i </t>
  </si>
  <si>
    <t xml:space="preserve">MS_NGT_W_i </t>
  </si>
  <si>
    <t xml:space="preserve">K_B_A_i </t>
  </si>
  <si>
    <t xml:space="preserve">K_GT_A_i </t>
  </si>
  <si>
    <t xml:space="preserve">K_NGT_A_i </t>
  </si>
  <si>
    <t xml:space="preserve">Gr_1_GT_A_i </t>
  </si>
  <si>
    <t xml:space="preserve">Gr_1_NGT_A_i </t>
  </si>
  <si>
    <t xml:space="preserve">Gr_2_GT_A_i </t>
  </si>
  <si>
    <t xml:space="preserve">Gr_2_NGT_A_i </t>
  </si>
  <si>
    <t xml:space="preserve">Gr_3_GT_A_i </t>
  </si>
  <si>
    <t xml:space="preserve">Gr_3_NGT_A_i </t>
  </si>
  <si>
    <t xml:space="preserve">Gr_4_GT_A_i </t>
  </si>
  <si>
    <t xml:space="preserve">Gr_4_NGT_A_i </t>
  </si>
  <si>
    <t xml:space="preserve">Gr_5_GT_A_i </t>
  </si>
  <si>
    <t xml:space="preserve">Gr_5_NGT_A_i </t>
  </si>
  <si>
    <t xml:space="preserve">MS_GT_A_i </t>
  </si>
  <si>
    <t xml:space="preserve">MS_NGT_A_i </t>
  </si>
  <si>
    <t xml:space="preserve">K_NGT_L_i </t>
  </si>
  <si>
    <t xml:space="preserve">K_B_L_i </t>
  </si>
  <si>
    <t xml:space="preserve">K_GT_L_i </t>
  </si>
  <si>
    <t xml:space="preserve">Gr_1_GT_L_i </t>
  </si>
  <si>
    <t xml:space="preserve">Gr_1_NGT_L_i </t>
  </si>
  <si>
    <t xml:space="preserve">Gr_2_GT_L_i </t>
  </si>
  <si>
    <t xml:space="preserve">Gr_2_NGT_L_i </t>
  </si>
  <si>
    <t xml:space="preserve">Gr_3_GT_L_i </t>
  </si>
  <si>
    <t xml:space="preserve">Gr_3_NGT_L_i </t>
  </si>
  <si>
    <t xml:space="preserve">Gr_4_GT_L_i </t>
  </si>
  <si>
    <t xml:space="preserve">Gr_4_NGT_L_i </t>
  </si>
  <si>
    <t xml:space="preserve">Gr_5_GT_L_i </t>
  </si>
  <si>
    <t xml:space="preserve">Gr_5_NGT_L_i </t>
  </si>
  <si>
    <t xml:space="preserve">MS_GT_L_i </t>
  </si>
  <si>
    <t xml:space="preserve">MS_NGT_L_i </t>
  </si>
  <si>
    <t xml:space="preserve">K_B_2MR_i </t>
  </si>
  <si>
    <t xml:space="preserve">K_GT_2MR_i </t>
  </si>
  <si>
    <t xml:space="preserve">K_NGT_2MR_i </t>
  </si>
  <si>
    <t xml:space="preserve">Gr_1_GT_2MR_i </t>
  </si>
  <si>
    <t xml:space="preserve">Gr_1_NGT_2MR_i </t>
  </si>
  <si>
    <t xml:space="preserve">Gr_2_GT_2MR_i </t>
  </si>
  <si>
    <t xml:space="preserve">Gr_2_NGT_2MR_i </t>
  </si>
  <si>
    <t xml:space="preserve">Gr_3_GT_2MR_i </t>
  </si>
  <si>
    <t xml:space="preserve">Gr_3_NGT_2MR_i </t>
  </si>
  <si>
    <t xml:space="preserve">Gr_4_GT_2MR_i </t>
  </si>
  <si>
    <t xml:space="preserve">Gr_4_NGT_2MR_i </t>
  </si>
  <si>
    <t xml:space="preserve">Gr_5_GT_2MR_i </t>
  </si>
  <si>
    <t xml:space="preserve">Gr_5_NGT_2MR_i </t>
  </si>
  <si>
    <t xml:space="preserve">MS_GT_2MR_i </t>
  </si>
  <si>
    <t xml:space="preserve">MS_NGT_2MR_i </t>
  </si>
  <si>
    <t xml:space="preserve">K_B_Oth_i </t>
  </si>
  <si>
    <t xml:space="preserve">K_GT_Oth_i </t>
  </si>
  <si>
    <t xml:space="preserve">K_NGT_Oth_i </t>
  </si>
  <si>
    <t xml:space="preserve">Gr_1_GT_Oth_i </t>
  </si>
  <si>
    <t xml:space="preserve">Gr_1_NGT_Oth_i </t>
  </si>
  <si>
    <t xml:space="preserve">Gr_2_GT_Oth_i </t>
  </si>
  <si>
    <t xml:space="preserve">Gr_2_NGT_Oth_i </t>
  </si>
  <si>
    <t xml:space="preserve">Gr_3_GT_Oth_i </t>
  </si>
  <si>
    <t xml:space="preserve">Gr_3_NGT_Oth_i </t>
  </si>
  <si>
    <t xml:space="preserve">Gr_4_GT_Oth_i </t>
  </si>
  <si>
    <t xml:space="preserve">Gr_4_NGT_Oth_i </t>
  </si>
  <si>
    <t xml:space="preserve">Gr_5_GT_Oth_i </t>
  </si>
  <si>
    <t xml:space="preserve">Gr_5_NGT_Oth_i </t>
  </si>
  <si>
    <t xml:space="preserve">MS_GT_Oth_i </t>
  </si>
  <si>
    <t xml:space="preserve">MS_NGT_Oth_i </t>
  </si>
  <si>
    <t>Beta_0_Yr_1_Oth</t>
  </si>
  <si>
    <t>Beta_1_Yr_1_Oth</t>
  </si>
  <si>
    <t>Beta_2_Yr_1_Oth</t>
  </si>
  <si>
    <t>Beta_3_Yr_1_Oth</t>
  </si>
  <si>
    <t>Beta_4_Yr_1_Oth</t>
  </si>
  <si>
    <t>Beta_5_Yr_1_Oth</t>
  </si>
  <si>
    <t>Beta_MS_Yr_1_Oth</t>
  </si>
  <si>
    <t>Epsilon_0_Yr_1_Oth</t>
  </si>
  <si>
    <t>Epsilon_1_Yr_1_Oth</t>
  </si>
  <si>
    <t>Epsilon_2_Yr_1_Oth</t>
  </si>
  <si>
    <t>Epsilon_3_Yr_1_Oth</t>
  </si>
  <si>
    <t>Epsilon_4_Yr_1_Oth</t>
  </si>
  <si>
    <t>Epsilon_MS_Yr_1_Oth</t>
  </si>
  <si>
    <t>Beta_0_Yr_2_W</t>
  </si>
  <si>
    <t>Beta_1_Yr_2_W</t>
  </si>
  <si>
    <t>Epsilon_0_Yr_2_W</t>
  </si>
  <si>
    <t>Beta_2_Yr_2_W</t>
  </si>
  <si>
    <t>Epsilon_1_Yr_2_W</t>
  </si>
  <si>
    <t>Beta_3_Yr_2_W</t>
  </si>
  <si>
    <t>Epsilon_2_Yr_2_W</t>
  </si>
  <si>
    <t>Beta_4_Yr_2_W</t>
  </si>
  <si>
    <t>Epsilon_3_Yr_2_W</t>
  </si>
  <si>
    <t>Beta_5_Yr_2_W</t>
  </si>
  <si>
    <t>Epsilon_4_Yr_2_W</t>
  </si>
  <si>
    <t>Beta_MS_Yr_2_W</t>
  </si>
  <si>
    <t>Epsilon_MS_Yr_2_W</t>
  </si>
  <si>
    <t>Beta_0_Yr_2_A</t>
  </si>
  <si>
    <t>Beta_1_Yr_2_A</t>
  </si>
  <si>
    <t>Epsilon_0_Yr_2_A</t>
  </si>
  <si>
    <t>Beta_2_Yr_2_A</t>
  </si>
  <si>
    <t>Epsilon_1_Yr_2_A</t>
  </si>
  <si>
    <t>Beta_3_Yr_2_A</t>
  </si>
  <si>
    <t>Epsilon_2_Yr_2_A</t>
  </si>
  <si>
    <t>Beta_4_Yr_2_A</t>
  </si>
  <si>
    <t>Epsilon_3_Yr_2_A</t>
  </si>
  <si>
    <t>Beta_5_Yr_2_A</t>
  </si>
  <si>
    <t>Epsilon_4_Yr_2_A</t>
  </si>
  <si>
    <t>Beta_MS_Yr_2_A</t>
  </si>
  <si>
    <t>Epsilon_MS_Yr_2_A</t>
  </si>
  <si>
    <t>Beta_0_Yr_2_L</t>
  </si>
  <si>
    <t>Beta_1_Yr_2_L</t>
  </si>
  <si>
    <t>Epsilon_0_Yr_2_L</t>
  </si>
  <si>
    <t>Beta_2_Yr_2_L</t>
  </si>
  <si>
    <t>Epsilon_1_Yr_2_L</t>
  </si>
  <si>
    <t>Beta_3_Yr_2_L</t>
  </si>
  <si>
    <t>Epsilon_2_Yr_2_L</t>
  </si>
  <si>
    <t>Beta_4_Yr_2_L</t>
  </si>
  <si>
    <t>Epsilon_3_Yr_2_L</t>
  </si>
  <si>
    <t>Beta_5_Yr_2_L</t>
  </si>
  <si>
    <t>Epsilon_4_Yr_2_L</t>
  </si>
  <si>
    <t>Beta_MS_Yr_2_L</t>
  </si>
  <si>
    <t>Epsilon_MS_Yr_2_L</t>
  </si>
  <si>
    <t>Beta_0_Yr_2_2MR</t>
  </si>
  <si>
    <t>Beta_1_Yr_2_2MR</t>
  </si>
  <si>
    <t>Epsilon_0_Yr_2_2MR</t>
  </si>
  <si>
    <t>Beta_2_Yr_2_2MR</t>
  </si>
  <si>
    <t>Epsilon_1_Yr_2_2MR</t>
  </si>
  <si>
    <t>Beta_3_Yr_2_2MR</t>
  </si>
  <si>
    <t>Epsilon_2_Yr_2_2MR</t>
  </si>
  <si>
    <t>Beta_4_Yr_2_2MR</t>
  </si>
  <si>
    <t>Epsilon_3_Yr_2_2MR</t>
  </si>
  <si>
    <t>Beta_5_Yr_2_2MR</t>
  </si>
  <si>
    <t>Epsilon_4_Yr_2_2MR</t>
  </si>
  <si>
    <t>Beta_MS_Yr_2_2MR</t>
  </si>
  <si>
    <t>Epsilon_MS_Yr_2_2MR</t>
  </si>
  <si>
    <t>Beta_0_Yr_2_Oth</t>
  </si>
  <si>
    <t>Beta_1_Yr_2_Oth</t>
  </si>
  <si>
    <t>Epsilon_0_Yr_2_Oth</t>
  </si>
  <si>
    <t>Beta_2_Yr_2_Oth</t>
  </si>
  <si>
    <t>Epsilon_1_Yr_2_Oth</t>
  </si>
  <si>
    <t>Beta_3_Yr_2_Oth</t>
  </si>
  <si>
    <t>Epsilon_2_Yr_2_Oth</t>
  </si>
  <si>
    <t>Beta_4_Yr_2_Oth</t>
  </si>
  <si>
    <t>Epsilon_3_Yr_2_Oth</t>
  </si>
  <si>
    <t>Beta_5_Yr_2_Oth</t>
  </si>
  <si>
    <t>Epsilon_4_Yr_2_Oth</t>
  </si>
  <si>
    <t>Beta_MS_Yr_2_Oth</t>
  </si>
  <si>
    <t>Epsilon_MS_Yr_2_Oth</t>
  </si>
  <si>
    <t>Beta_0_Yr_3_W</t>
  </si>
  <si>
    <t>Beta_1_Yr_3_W</t>
  </si>
  <si>
    <t>Epsilon_0_Yr_3_W</t>
  </si>
  <si>
    <t>Beta_2_Yr_3_W</t>
  </si>
  <si>
    <t>Epsilon_1_Yr_3_W</t>
  </si>
  <si>
    <t>Beta_3_Yr_3_W</t>
  </si>
  <si>
    <t>Epsilon_2_Yr_3_W</t>
  </si>
  <si>
    <t>Beta_4_Yr_3_W</t>
  </si>
  <si>
    <t>Epsilon_3_Yr_3_W</t>
  </si>
  <si>
    <t>Beta_5_Yr_3_W</t>
  </si>
  <si>
    <t>Epsilon_4_Yr_3_W</t>
  </si>
  <si>
    <t>Beta_MS_Yr_3_W</t>
  </si>
  <si>
    <t>Epsilon_MS_Yr_3_W</t>
  </si>
  <si>
    <t>Beta_0_Yr_3_A</t>
  </si>
  <si>
    <t>Beta_1_Yr_3_A</t>
  </si>
  <si>
    <t>Epsilon_0_Yr_3_A</t>
  </si>
  <si>
    <t>Beta_2_Yr_3_A</t>
  </si>
  <si>
    <t>Epsilon_1_Yr_3_A</t>
  </si>
  <si>
    <t>Beta_3_Yr_3_A</t>
  </si>
  <si>
    <t>Epsilon_2_Yr_3_A</t>
  </si>
  <si>
    <t>Beta_4_Yr_3_A</t>
  </si>
  <si>
    <t>Epsilon_3_Yr_3_A</t>
  </si>
  <si>
    <t>Beta_5_Yr_3_A</t>
  </si>
  <si>
    <t>Epsilon_4_Yr_3_A</t>
  </si>
  <si>
    <t>Beta_MS_Yr_3_A</t>
  </si>
  <si>
    <t>Epsilon_MS_Yr_3_A</t>
  </si>
  <si>
    <t>Beta_0_Yr_3_L</t>
  </si>
  <si>
    <t>Beta_1_Yr_3_L</t>
  </si>
  <si>
    <t>Epsilon_0_Yr_3_L</t>
  </si>
  <si>
    <t>Beta_2_Yr_3_L</t>
  </si>
  <si>
    <t>Epsilon_1_Yr_3_L</t>
  </si>
  <si>
    <t>Beta_3_Yr_3_L</t>
  </si>
  <si>
    <t>Epsilon_2_Yr_3_L</t>
  </si>
  <si>
    <t>Beta_4_Yr_3_L</t>
  </si>
  <si>
    <t>Epsilon_3_Yr_3_L</t>
  </si>
  <si>
    <t>Beta_5_Yr_3_L</t>
  </si>
  <si>
    <t>Epsilon_4_Yr_3_L</t>
  </si>
  <si>
    <t>Beta_MS_Yr_3_L</t>
  </si>
  <si>
    <t>Epsilon_MS_Yr_3_L</t>
  </si>
  <si>
    <t>Beta_0_Yr_3_2MR</t>
  </si>
  <si>
    <t>Beta_1_Yr_3_2MR</t>
  </si>
  <si>
    <t>Epsilon_0_Yr_3_2MR</t>
  </si>
  <si>
    <t>Beta_2_Yr_3_2MR</t>
  </si>
  <si>
    <t>Epsilon_1_Yr_3_2MR</t>
  </si>
  <si>
    <t>Beta_3_Yr_3_2MR</t>
  </si>
  <si>
    <t>Epsilon_2_Yr_3_2MR</t>
  </si>
  <si>
    <t>Beta_4_Yr_3_2MR</t>
  </si>
  <si>
    <t>Epsilon_3_Yr_3_2MR</t>
  </si>
  <si>
    <t>Beta_5_Yr_3_2MR</t>
  </si>
  <si>
    <t>Epsilon_4_Yr_3_2MR</t>
  </si>
  <si>
    <t>Beta_MS_Yr_3_2MR</t>
  </si>
  <si>
    <t>Epsilon_MS_Yr_3_2MR</t>
  </si>
  <si>
    <t>Beta_0_Yr_3_Oth</t>
  </si>
  <si>
    <t>Beta_1_Yr_3_Oth</t>
  </si>
  <si>
    <t>Epsilon_0_Yr_3_Oth</t>
  </si>
  <si>
    <t>Beta_2_Yr_3_Oth</t>
  </si>
  <si>
    <t>Epsilon_1_Yr_3_Oth</t>
  </si>
  <si>
    <t>Beta_3_Yr_3_Oth</t>
  </si>
  <si>
    <t>Epsilon_2_Yr_3_Oth</t>
  </si>
  <si>
    <t>Beta_4_Yr_3_Oth</t>
  </si>
  <si>
    <t>Epsilon_3_Yr_3_Oth</t>
  </si>
  <si>
    <t>Beta_5_Yr_3_Oth</t>
  </si>
  <si>
    <t>Epsilon_4_Yr_3_Oth</t>
  </si>
  <si>
    <t>Beta_MS_Yr_3_Oth</t>
  </si>
  <si>
    <t>Epsilon_MS_Yr_3_Oth</t>
  </si>
  <si>
    <t>Beta_0_Yr_4_W</t>
  </si>
  <si>
    <t>Beta_1_Yr_4_W</t>
  </si>
  <si>
    <t>Epsilon_0_Yr_4_W</t>
  </si>
  <si>
    <t>Beta_2_Yr_4_W</t>
  </si>
  <si>
    <t>Epsilon_1_Yr_4_W</t>
  </si>
  <si>
    <t>Beta_3_Yr_4_W</t>
  </si>
  <si>
    <t>Epsilon_2_Yr_4_W</t>
  </si>
  <si>
    <t>Beta_4_Yr_4_W</t>
  </si>
  <si>
    <t>Epsilon_3_Yr_4_W</t>
  </si>
  <si>
    <t>Beta_5_Yr_4_W</t>
  </si>
  <si>
    <t>Epsilon_4_Yr_4_W</t>
  </si>
  <si>
    <t>Beta_MS_Yr_4_W</t>
  </si>
  <si>
    <t>Epsilon_MS_Yr_4_W</t>
  </si>
  <si>
    <t>Beta_0_Yr_4_A</t>
  </si>
  <si>
    <t>Beta_1_Yr_4_A</t>
  </si>
  <si>
    <t>Epsilon_0_Yr_4_A</t>
  </si>
  <si>
    <t>Beta_2_Yr_4_A</t>
  </si>
  <si>
    <t>Epsilon_1_Yr_4_A</t>
  </si>
  <si>
    <t>Beta_3_Yr_4_A</t>
  </si>
  <si>
    <t>Epsilon_2_Yr_4_A</t>
  </si>
  <si>
    <t>Beta_4_Yr_4_A</t>
  </si>
  <si>
    <t>Epsilon_3_Yr_4_A</t>
  </si>
  <si>
    <t>Beta_5_Yr_4_A</t>
  </si>
  <si>
    <t>Epsilon_4_Yr_4_A</t>
  </si>
  <si>
    <t>Beta_MS_Yr_4_A</t>
  </si>
  <si>
    <t>Epsilon_MS_Yr_4_A</t>
  </si>
  <si>
    <t>Beta_0_Yr_4_L</t>
  </si>
  <si>
    <t>Beta_1_Yr_4_L</t>
  </si>
  <si>
    <t>Epsilon_0_Yr_4_L</t>
  </si>
  <si>
    <t>Beta_2_Yr_4_L</t>
  </si>
  <si>
    <t>Epsilon_1_Yr_4_L</t>
  </si>
  <si>
    <t>Beta_3_Yr_4_L</t>
  </si>
  <si>
    <t>Epsilon_2_Yr_4_L</t>
  </si>
  <si>
    <t>Beta_4_Yr_4_L</t>
  </si>
  <si>
    <t>Epsilon_3_Yr_4_L</t>
  </si>
  <si>
    <t>Beta_5_Yr_4_L</t>
  </si>
  <si>
    <t>Epsilon_4_Yr_4_L</t>
  </si>
  <si>
    <t>Beta_MS_Yr_4_L</t>
  </si>
  <si>
    <t>Epsilon_MS_Yr_4_L</t>
  </si>
  <si>
    <t>Beta_0_Yr_4_2MR</t>
  </si>
  <si>
    <t>Beta_1_Yr_4_2MR</t>
  </si>
  <si>
    <t>Epsilon_0_Yr_4_2MR</t>
  </si>
  <si>
    <t>Beta_2_Yr_4_2MR</t>
  </si>
  <si>
    <t>Epsilon_1_Yr_4_2MR</t>
  </si>
  <si>
    <t>Beta_3_Yr_4_2MR</t>
  </si>
  <si>
    <t>Epsilon_2_Yr_4_2MR</t>
  </si>
  <si>
    <t>Beta_4_Yr_4_2MR</t>
  </si>
  <si>
    <t>Epsilon_3_Yr_4_2MR</t>
  </si>
  <si>
    <t>Beta_5_Yr_4_2MR</t>
  </si>
  <si>
    <t>Epsilon_4_Yr_4_2MR</t>
  </si>
  <si>
    <t>Beta_MS_Yr_4_2MR</t>
  </si>
  <si>
    <t>Epsilon_MS_Yr_4_2MR</t>
  </si>
  <si>
    <t>Beta_0_Yr_4_Oth</t>
  </si>
  <si>
    <t>Beta_1_Yr_4_Oth</t>
  </si>
  <si>
    <t>Epsilon_0_Yr_4_Oth</t>
  </si>
  <si>
    <t>Beta_2_Yr_4_Oth</t>
  </si>
  <si>
    <t>Epsilon_1_Yr_4_Oth</t>
  </si>
  <si>
    <t>Beta_3_Yr_4_Oth</t>
  </si>
  <si>
    <t>Epsilon_2_Yr_4_Oth</t>
  </si>
  <si>
    <t>Beta_4_Yr_4_Oth</t>
  </si>
  <si>
    <t>Epsilon_3_Yr_4_Oth</t>
  </si>
  <si>
    <t>Beta_5_Yr_4_Oth</t>
  </si>
  <si>
    <t>Epsilon_4_Yr_4_Oth</t>
  </si>
  <si>
    <t>Beta_MS_Yr_4_Oth</t>
  </si>
  <si>
    <t>Epsilon_MS_Yr_4_Oth</t>
  </si>
  <si>
    <t>Variable_Name</t>
  </si>
  <si>
    <t>Variable_Value</t>
  </si>
  <si>
    <t>Variable_Type</t>
  </si>
  <si>
    <t>White yr1</t>
  </si>
  <si>
    <t>White yr2</t>
  </si>
  <si>
    <t>White yr3</t>
  </si>
  <si>
    <t>Asian yr1</t>
  </si>
  <si>
    <t>Asian yr2</t>
  </si>
  <si>
    <t>Asian yr3</t>
  </si>
  <si>
    <t>Latinx yr1</t>
  </si>
  <si>
    <t>2MR yr1</t>
  </si>
  <si>
    <t>Other yr1</t>
  </si>
  <si>
    <t>White initial</t>
  </si>
  <si>
    <t xml:space="preserve">Asian initial </t>
  </si>
  <si>
    <t>Latinx initial</t>
  </si>
  <si>
    <t>2MR initial</t>
  </si>
  <si>
    <t>Other initial</t>
  </si>
  <si>
    <t>Latinx yr2</t>
  </si>
  <si>
    <t>Latinx yr 2</t>
  </si>
  <si>
    <t>2MR yr2</t>
  </si>
  <si>
    <t>Other yr2</t>
  </si>
  <si>
    <t>Latinx yr3</t>
  </si>
  <si>
    <t>2MR yr3</t>
  </si>
  <si>
    <t>2MR yr4</t>
  </si>
  <si>
    <t>White yr4</t>
  </si>
  <si>
    <t>Asian yr4</t>
  </si>
  <si>
    <t>Latinx yr4</t>
  </si>
  <si>
    <t>Other yr3</t>
  </si>
  <si>
    <t>Other yr4</t>
  </si>
  <si>
    <t>White yr2 K_B</t>
  </si>
  <si>
    <t>Asian yr2 K_B</t>
  </si>
  <si>
    <t>Latinx yr2 K_B</t>
  </si>
  <si>
    <t>2MR yr2 K_B</t>
  </si>
  <si>
    <t>Other yr2 K_B</t>
  </si>
  <si>
    <t>White yr3 K_B</t>
  </si>
  <si>
    <t>Asian yr3 K_B</t>
  </si>
  <si>
    <t>Latinx yr3 K_B</t>
  </si>
  <si>
    <t>2MR yr3 K_B</t>
  </si>
  <si>
    <t>Other yr3 K_B</t>
  </si>
  <si>
    <t>White yr4 K_B</t>
  </si>
  <si>
    <t>Asian yr4 K_B</t>
  </si>
  <si>
    <t>Latinx yr4 K_B</t>
  </si>
  <si>
    <t>2MR yr4 K_B</t>
  </si>
  <si>
    <t>Other yr4 K_B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</si>
</sst>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4" fillId="0" borderId="0" xfId="0" applyFont="1"/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5"/>
  <sheetViews>
    <sheetView tabSelected="1" topLeftCell="A286" workbookViewId="0">
      <selection activeCell="C300" sqref="C300"/>
    </sheetView>
  </sheetViews>
  <sheetFormatPr defaultRowHeight="14.25" x14ac:dyDescent="0.45"/>
  <cols>
    <col min="1" max="1" width="11.86328125" bestFit="1" customWidth="1"/>
    <col min="2" max="2" width="19.06640625" style="3" bestFit="1" customWidth="1"/>
    <col min="3" max="3" width="12.06640625" bestFit="1" customWidth="1"/>
  </cols>
  <sheetData>
    <row r="1" spans="1:3" x14ac:dyDescent="0.45">
      <c r="A1" t="s">
        <v>337</v>
      </c>
      <c r="B1" s="3" t="s">
        <v>335</v>
      </c>
      <c r="C1" t="s">
        <v>336</v>
      </c>
    </row>
    <row r="2" spans="1:3" x14ac:dyDescent="0.45">
      <c r="A2" s="1" t="s">
        <v>347</v>
      </c>
      <c r="B2" s="2" t="s">
        <v>52</v>
      </c>
      <c r="C2" s="1">
        <v>1213</v>
      </c>
    </row>
    <row r="3" spans="1:3" x14ac:dyDescent="0.45">
      <c r="A3" s="1" t="s">
        <v>347</v>
      </c>
      <c r="B3" s="2" t="s">
        <v>53</v>
      </c>
      <c r="C3" s="1">
        <v>6</v>
      </c>
    </row>
    <row r="4" spans="1:3" x14ac:dyDescent="0.45">
      <c r="A4" s="1" t="s">
        <v>347</v>
      </c>
      <c r="B4" s="2" t="s">
        <v>54</v>
      </c>
      <c r="C4" s="1">
        <v>1311</v>
      </c>
    </row>
    <row r="5" spans="1:3" x14ac:dyDescent="0.45">
      <c r="A5" s="1" t="s">
        <v>347</v>
      </c>
      <c r="B5" s="2" t="s">
        <v>55</v>
      </c>
      <c r="C5" s="1">
        <v>37</v>
      </c>
    </row>
    <row r="6" spans="1:3" x14ac:dyDescent="0.45">
      <c r="A6" s="1" t="s">
        <v>347</v>
      </c>
      <c r="B6" s="2" t="s">
        <v>56</v>
      </c>
      <c r="C6" s="1">
        <v>1392</v>
      </c>
    </row>
    <row r="7" spans="1:3" x14ac:dyDescent="0.45">
      <c r="A7" s="1" t="s">
        <v>347</v>
      </c>
      <c r="B7" s="2" t="s">
        <v>57</v>
      </c>
      <c r="C7" s="1">
        <v>107</v>
      </c>
    </row>
    <row r="8" spans="1:3" x14ac:dyDescent="0.45">
      <c r="A8" s="1" t="s">
        <v>347</v>
      </c>
      <c r="B8" s="2" t="s">
        <v>58</v>
      </c>
      <c r="C8" s="1">
        <v>1322</v>
      </c>
    </row>
    <row r="9" spans="1:3" x14ac:dyDescent="0.45">
      <c r="A9" s="1" t="s">
        <v>347</v>
      </c>
      <c r="B9" s="2" t="s">
        <v>59</v>
      </c>
      <c r="C9" s="1">
        <v>203</v>
      </c>
    </row>
    <row r="10" spans="1:3" x14ac:dyDescent="0.45">
      <c r="A10" s="1" t="s">
        <v>347</v>
      </c>
      <c r="B10" s="2" t="s">
        <v>60</v>
      </c>
      <c r="C10" s="1">
        <v>1286</v>
      </c>
    </row>
    <row r="11" spans="1:3" x14ac:dyDescent="0.45">
      <c r="A11" s="1" t="s">
        <v>347</v>
      </c>
      <c r="B11" s="2" t="s">
        <v>61</v>
      </c>
      <c r="C11" s="1">
        <v>304</v>
      </c>
    </row>
    <row r="12" spans="1:3" x14ac:dyDescent="0.45">
      <c r="A12" s="1" t="s">
        <v>347</v>
      </c>
      <c r="B12" s="2" t="s">
        <v>62</v>
      </c>
      <c r="C12" s="1">
        <v>1239</v>
      </c>
    </row>
    <row r="13" spans="1:3" x14ac:dyDescent="0.45">
      <c r="A13" s="1" t="s">
        <v>347</v>
      </c>
      <c r="B13" s="2" t="s">
        <v>63</v>
      </c>
      <c r="C13" s="1">
        <v>336</v>
      </c>
    </row>
    <row r="14" spans="1:3" x14ac:dyDescent="0.45">
      <c r="A14" s="1" t="s">
        <v>347</v>
      </c>
      <c r="B14" s="2" t="s">
        <v>64</v>
      </c>
      <c r="C14" s="1">
        <v>1230</v>
      </c>
    </row>
    <row r="15" spans="1:3" x14ac:dyDescent="0.45">
      <c r="A15" s="1" t="s">
        <v>347</v>
      </c>
      <c r="B15" s="2" t="s">
        <v>65</v>
      </c>
      <c r="C15" s="1">
        <v>383</v>
      </c>
    </row>
    <row r="16" spans="1:3" x14ac:dyDescent="0.45">
      <c r="A16" s="1" t="s">
        <v>347</v>
      </c>
      <c r="B16" s="2" t="s">
        <v>66</v>
      </c>
      <c r="C16" s="1">
        <v>1323</v>
      </c>
    </row>
    <row r="17" spans="1:3" x14ac:dyDescent="0.45">
      <c r="A17" t="s">
        <v>348</v>
      </c>
      <c r="B17" s="3" t="s">
        <v>67</v>
      </c>
      <c r="C17">
        <v>89</v>
      </c>
    </row>
    <row r="18" spans="1:3" x14ac:dyDescent="0.45">
      <c r="A18" t="s">
        <v>348</v>
      </c>
      <c r="B18" s="3" t="s">
        <v>68</v>
      </c>
      <c r="C18">
        <v>0</v>
      </c>
    </row>
    <row r="19" spans="1:3" x14ac:dyDescent="0.45">
      <c r="A19" t="s">
        <v>348</v>
      </c>
      <c r="B19" s="3" t="s">
        <v>69</v>
      </c>
      <c r="C19">
        <v>130</v>
      </c>
    </row>
    <row r="20" spans="1:3" x14ac:dyDescent="0.45">
      <c r="A20" t="s">
        <v>348</v>
      </c>
      <c r="B20" s="3" t="s">
        <v>70</v>
      </c>
      <c r="C20">
        <v>3</v>
      </c>
    </row>
    <row r="21" spans="1:3" x14ac:dyDescent="0.45">
      <c r="A21" t="s">
        <v>348</v>
      </c>
      <c r="B21" s="3" t="s">
        <v>71</v>
      </c>
      <c r="C21">
        <v>115</v>
      </c>
    </row>
    <row r="22" spans="1:3" x14ac:dyDescent="0.45">
      <c r="A22" t="s">
        <v>348</v>
      </c>
      <c r="B22" s="3" t="s">
        <v>72</v>
      </c>
      <c r="C22">
        <v>6</v>
      </c>
    </row>
    <row r="23" spans="1:3" x14ac:dyDescent="0.45">
      <c r="A23" t="s">
        <v>348</v>
      </c>
      <c r="B23" s="3" t="s">
        <v>73</v>
      </c>
      <c r="C23">
        <v>112</v>
      </c>
    </row>
    <row r="24" spans="1:3" x14ac:dyDescent="0.45">
      <c r="A24" t="s">
        <v>348</v>
      </c>
      <c r="B24" s="3" t="s">
        <v>74</v>
      </c>
      <c r="C24">
        <v>22</v>
      </c>
    </row>
    <row r="25" spans="1:3" x14ac:dyDescent="0.45">
      <c r="A25" t="s">
        <v>348</v>
      </c>
      <c r="B25" s="3" t="s">
        <v>75</v>
      </c>
      <c r="C25">
        <v>91</v>
      </c>
    </row>
    <row r="26" spans="1:3" x14ac:dyDescent="0.45">
      <c r="A26" t="s">
        <v>348</v>
      </c>
      <c r="B26" s="3" t="s">
        <v>76</v>
      </c>
      <c r="C26">
        <v>24</v>
      </c>
    </row>
    <row r="27" spans="1:3" x14ac:dyDescent="0.45">
      <c r="A27" t="s">
        <v>348</v>
      </c>
      <c r="B27" s="3" t="s">
        <v>77</v>
      </c>
      <c r="C27">
        <v>101</v>
      </c>
    </row>
    <row r="28" spans="1:3" x14ac:dyDescent="0.45">
      <c r="A28" t="s">
        <v>348</v>
      </c>
      <c r="B28" s="3" t="s">
        <v>78</v>
      </c>
      <c r="C28">
        <v>30</v>
      </c>
    </row>
    <row r="29" spans="1:3" x14ac:dyDescent="0.45">
      <c r="A29" t="s">
        <v>348</v>
      </c>
      <c r="B29" s="3" t="s">
        <v>79</v>
      </c>
      <c r="C29">
        <v>93</v>
      </c>
    </row>
    <row r="30" spans="1:3" x14ac:dyDescent="0.45">
      <c r="A30" t="s">
        <v>348</v>
      </c>
      <c r="B30" s="3" t="s">
        <v>80</v>
      </c>
      <c r="C30">
        <v>38</v>
      </c>
    </row>
    <row r="31" spans="1:3" x14ac:dyDescent="0.45">
      <c r="A31" t="s">
        <v>348</v>
      </c>
      <c r="B31" s="3" t="s">
        <v>81</v>
      </c>
      <c r="C31">
        <v>104</v>
      </c>
    </row>
    <row r="32" spans="1:3" x14ac:dyDescent="0.45">
      <c r="A32" s="1" t="s">
        <v>349</v>
      </c>
      <c r="B32" s="2" t="s">
        <v>83</v>
      </c>
      <c r="C32" s="1">
        <v>369</v>
      </c>
    </row>
    <row r="33" spans="1:3" x14ac:dyDescent="0.45">
      <c r="A33" s="1" t="s">
        <v>349</v>
      </c>
      <c r="B33" s="2" t="s">
        <v>84</v>
      </c>
      <c r="C33" s="1">
        <v>0</v>
      </c>
    </row>
    <row r="34" spans="1:3" x14ac:dyDescent="0.45">
      <c r="A34" s="1" t="s">
        <v>349</v>
      </c>
      <c r="B34" s="2" t="s">
        <v>82</v>
      </c>
      <c r="C34" s="1">
        <v>361</v>
      </c>
    </row>
    <row r="35" spans="1:3" x14ac:dyDescent="0.45">
      <c r="A35" s="1" t="s">
        <v>349</v>
      </c>
      <c r="B35" s="2" t="s">
        <v>85</v>
      </c>
      <c r="C35" s="1">
        <v>4</v>
      </c>
    </row>
    <row r="36" spans="1:3" x14ac:dyDescent="0.45">
      <c r="A36" s="1" t="s">
        <v>349</v>
      </c>
      <c r="B36" s="2" t="s">
        <v>86</v>
      </c>
      <c r="C36" s="1">
        <v>409</v>
      </c>
    </row>
    <row r="37" spans="1:3" x14ac:dyDescent="0.45">
      <c r="A37" s="1" t="s">
        <v>349</v>
      </c>
      <c r="B37" s="2" t="s">
        <v>87</v>
      </c>
      <c r="C37" s="1">
        <v>9</v>
      </c>
    </row>
    <row r="38" spans="1:3" x14ac:dyDescent="0.45">
      <c r="A38" s="1" t="s">
        <v>349</v>
      </c>
      <c r="B38" s="2" t="s">
        <v>88</v>
      </c>
      <c r="C38" s="1">
        <v>402</v>
      </c>
    </row>
    <row r="39" spans="1:3" x14ac:dyDescent="0.45">
      <c r="A39" s="1" t="s">
        <v>349</v>
      </c>
      <c r="B39" s="2" t="s">
        <v>89</v>
      </c>
      <c r="C39" s="1">
        <v>28</v>
      </c>
    </row>
    <row r="40" spans="1:3" x14ac:dyDescent="0.45">
      <c r="A40" s="1" t="s">
        <v>349</v>
      </c>
      <c r="B40" s="2" t="s">
        <v>90</v>
      </c>
      <c r="C40" s="1">
        <v>403</v>
      </c>
    </row>
    <row r="41" spans="1:3" x14ac:dyDescent="0.45">
      <c r="A41" s="1" t="s">
        <v>349</v>
      </c>
      <c r="B41" s="2" t="s">
        <v>91</v>
      </c>
      <c r="C41" s="1">
        <v>25</v>
      </c>
    </row>
    <row r="42" spans="1:3" x14ac:dyDescent="0.45">
      <c r="A42" s="1" t="s">
        <v>349</v>
      </c>
      <c r="B42" s="2" t="s">
        <v>92</v>
      </c>
      <c r="C42" s="1">
        <v>427</v>
      </c>
    </row>
    <row r="43" spans="1:3" x14ac:dyDescent="0.45">
      <c r="A43" s="1" t="s">
        <v>349</v>
      </c>
      <c r="B43" s="2" t="s">
        <v>93</v>
      </c>
      <c r="C43" s="1">
        <v>41</v>
      </c>
    </row>
    <row r="44" spans="1:3" x14ac:dyDescent="0.45">
      <c r="A44" s="1" t="s">
        <v>349</v>
      </c>
      <c r="B44" s="2" t="s">
        <v>94</v>
      </c>
      <c r="C44" s="1">
        <v>386</v>
      </c>
    </row>
    <row r="45" spans="1:3" x14ac:dyDescent="0.45">
      <c r="A45" s="1" t="s">
        <v>349</v>
      </c>
      <c r="B45" s="2" t="s">
        <v>95</v>
      </c>
      <c r="C45" s="1">
        <v>45</v>
      </c>
    </row>
    <row r="46" spans="1:3" x14ac:dyDescent="0.45">
      <c r="A46" s="1" t="s">
        <v>349</v>
      </c>
      <c r="B46" s="2" t="s">
        <v>96</v>
      </c>
      <c r="C46" s="1">
        <v>383</v>
      </c>
    </row>
    <row r="47" spans="1:3" x14ac:dyDescent="0.45">
      <c r="A47" s="5" t="s">
        <v>350</v>
      </c>
      <c r="B47" s="3" t="s">
        <v>97</v>
      </c>
      <c r="C47">
        <v>131</v>
      </c>
    </row>
    <row r="48" spans="1:3" x14ac:dyDescent="0.45">
      <c r="A48" s="5" t="s">
        <v>350</v>
      </c>
      <c r="B48" s="3" t="s">
        <v>98</v>
      </c>
      <c r="C48">
        <v>1</v>
      </c>
    </row>
    <row r="49" spans="1:3" x14ac:dyDescent="0.45">
      <c r="A49" s="5" t="s">
        <v>350</v>
      </c>
      <c r="B49" s="3" t="s">
        <v>99</v>
      </c>
      <c r="C49">
        <v>113</v>
      </c>
    </row>
    <row r="50" spans="1:3" x14ac:dyDescent="0.45">
      <c r="A50" s="5" t="s">
        <v>350</v>
      </c>
      <c r="B50" s="3" t="s">
        <v>100</v>
      </c>
      <c r="C50">
        <v>2</v>
      </c>
    </row>
    <row r="51" spans="1:3" x14ac:dyDescent="0.45">
      <c r="A51" s="5" t="s">
        <v>350</v>
      </c>
      <c r="B51" s="3" t="s">
        <v>101</v>
      </c>
      <c r="C51">
        <v>127</v>
      </c>
    </row>
    <row r="52" spans="1:3" x14ac:dyDescent="0.45">
      <c r="A52" s="5" t="s">
        <v>350</v>
      </c>
      <c r="B52" s="3" t="s">
        <v>102</v>
      </c>
      <c r="C52">
        <v>16</v>
      </c>
    </row>
    <row r="53" spans="1:3" x14ac:dyDescent="0.45">
      <c r="A53" s="5" t="s">
        <v>350</v>
      </c>
      <c r="B53" s="3" t="s">
        <v>103</v>
      </c>
      <c r="C53">
        <v>110</v>
      </c>
    </row>
    <row r="54" spans="1:3" x14ac:dyDescent="0.45">
      <c r="A54" s="5" t="s">
        <v>350</v>
      </c>
      <c r="B54" s="3" t="s">
        <v>104</v>
      </c>
      <c r="C54">
        <v>20</v>
      </c>
    </row>
    <row r="55" spans="1:3" x14ac:dyDescent="0.45">
      <c r="A55" s="5" t="s">
        <v>350</v>
      </c>
      <c r="B55" s="3" t="s">
        <v>105</v>
      </c>
      <c r="C55">
        <v>91</v>
      </c>
    </row>
    <row r="56" spans="1:3" x14ac:dyDescent="0.45">
      <c r="A56" s="5" t="s">
        <v>350</v>
      </c>
      <c r="B56" s="3" t="s">
        <v>106</v>
      </c>
      <c r="C56">
        <v>22</v>
      </c>
    </row>
    <row r="57" spans="1:3" x14ac:dyDescent="0.45">
      <c r="A57" s="5" t="s">
        <v>350</v>
      </c>
      <c r="B57" s="3" t="s">
        <v>107</v>
      </c>
      <c r="C57">
        <v>105</v>
      </c>
    </row>
    <row r="58" spans="1:3" x14ac:dyDescent="0.45">
      <c r="A58" s="5" t="s">
        <v>350</v>
      </c>
      <c r="B58" s="3" t="s">
        <v>108</v>
      </c>
      <c r="C58">
        <v>35</v>
      </c>
    </row>
    <row r="59" spans="1:3" x14ac:dyDescent="0.45">
      <c r="A59" s="5" t="s">
        <v>350</v>
      </c>
      <c r="B59" s="3" t="s">
        <v>109</v>
      </c>
      <c r="C59">
        <v>97</v>
      </c>
    </row>
    <row r="60" spans="1:3" x14ac:dyDescent="0.45">
      <c r="A60" s="5" t="s">
        <v>350</v>
      </c>
      <c r="B60" s="3" t="s">
        <v>110</v>
      </c>
      <c r="C60">
        <v>34</v>
      </c>
    </row>
    <row r="61" spans="1:3" x14ac:dyDescent="0.45">
      <c r="A61" s="5" t="s">
        <v>350</v>
      </c>
      <c r="B61" s="3" t="s">
        <v>111</v>
      </c>
      <c r="C61">
        <v>116</v>
      </c>
    </row>
    <row r="62" spans="1:3" x14ac:dyDescent="0.45">
      <c r="A62" s="1" t="s">
        <v>351</v>
      </c>
      <c r="B62" s="2" t="s">
        <v>112</v>
      </c>
      <c r="C62" s="1">
        <v>26</v>
      </c>
    </row>
    <row r="63" spans="1:3" x14ac:dyDescent="0.45">
      <c r="A63" s="1" t="s">
        <v>351</v>
      </c>
      <c r="B63" s="2" t="s">
        <v>113</v>
      </c>
      <c r="C63" s="1">
        <v>0</v>
      </c>
    </row>
    <row r="64" spans="1:3" x14ac:dyDescent="0.45">
      <c r="A64" s="1" t="s">
        <v>351</v>
      </c>
      <c r="B64" s="2" t="s">
        <v>114</v>
      </c>
      <c r="C64" s="1">
        <v>19</v>
      </c>
    </row>
    <row r="65" spans="1:3" x14ac:dyDescent="0.45">
      <c r="A65" s="1" t="s">
        <v>351</v>
      </c>
      <c r="B65" s="2" t="s">
        <v>115</v>
      </c>
      <c r="C65" s="1">
        <v>0</v>
      </c>
    </row>
    <row r="66" spans="1:3" x14ac:dyDescent="0.45">
      <c r="A66" s="1" t="s">
        <v>351</v>
      </c>
      <c r="B66" s="2" t="s">
        <v>116</v>
      </c>
      <c r="C66" s="1">
        <v>29</v>
      </c>
    </row>
    <row r="67" spans="1:3" x14ac:dyDescent="0.45">
      <c r="A67" s="1" t="s">
        <v>351</v>
      </c>
      <c r="B67" s="2" t="s">
        <v>117</v>
      </c>
      <c r="C67" s="1">
        <v>0</v>
      </c>
    </row>
    <row r="68" spans="1:3" x14ac:dyDescent="0.45">
      <c r="A68" s="1" t="s">
        <v>351</v>
      </c>
      <c r="B68" s="2" t="s">
        <v>118</v>
      </c>
      <c r="C68" s="1">
        <v>27</v>
      </c>
    </row>
    <row r="69" spans="1:3" x14ac:dyDescent="0.45">
      <c r="A69" s="1" t="s">
        <v>351</v>
      </c>
      <c r="B69" s="2" t="s">
        <v>119</v>
      </c>
      <c r="C69" s="1">
        <v>0</v>
      </c>
    </row>
    <row r="70" spans="1:3" x14ac:dyDescent="0.45">
      <c r="A70" s="1" t="s">
        <v>351</v>
      </c>
      <c r="B70" s="2" t="s">
        <v>120</v>
      </c>
      <c r="C70" s="1">
        <v>33</v>
      </c>
    </row>
    <row r="71" spans="1:3" x14ac:dyDescent="0.45">
      <c r="A71" s="1" t="s">
        <v>351</v>
      </c>
      <c r="B71" s="2" t="s">
        <v>121</v>
      </c>
      <c r="C71" s="1">
        <v>3</v>
      </c>
    </row>
    <row r="72" spans="1:3" x14ac:dyDescent="0.45">
      <c r="A72" s="1" t="s">
        <v>351</v>
      </c>
      <c r="B72" s="2" t="s">
        <v>122</v>
      </c>
      <c r="C72" s="1">
        <v>34</v>
      </c>
    </row>
    <row r="73" spans="1:3" x14ac:dyDescent="0.45">
      <c r="A73" s="1" t="s">
        <v>351</v>
      </c>
      <c r="B73" s="2" t="s">
        <v>123</v>
      </c>
      <c r="C73" s="1">
        <v>5</v>
      </c>
    </row>
    <row r="74" spans="1:3" x14ac:dyDescent="0.45">
      <c r="A74" s="1" t="s">
        <v>351</v>
      </c>
      <c r="B74" s="2" t="s">
        <v>124</v>
      </c>
      <c r="C74" s="1">
        <v>31</v>
      </c>
    </row>
    <row r="75" spans="1:3" x14ac:dyDescent="0.45">
      <c r="A75" s="1" t="s">
        <v>351</v>
      </c>
      <c r="B75" s="2" t="s">
        <v>125</v>
      </c>
      <c r="C75" s="1">
        <v>0</v>
      </c>
    </row>
    <row r="76" spans="1:3" x14ac:dyDescent="0.45">
      <c r="A76" s="1" t="s">
        <v>351</v>
      </c>
      <c r="B76" s="2" t="s">
        <v>126</v>
      </c>
      <c r="C76" s="1">
        <v>36</v>
      </c>
    </row>
    <row r="77" spans="1:3" x14ac:dyDescent="0.45">
      <c r="A77" s="5" t="s">
        <v>338</v>
      </c>
      <c r="B77" s="3" t="s">
        <v>0</v>
      </c>
      <c r="C77">
        <f>8/1213</f>
        <v>6.5952184666117067E-3</v>
      </c>
    </row>
    <row r="78" spans="1:3" x14ac:dyDescent="0.45">
      <c r="A78" s="5" t="s">
        <v>338</v>
      </c>
      <c r="B78" s="3" t="s">
        <v>1</v>
      </c>
      <c r="C78">
        <f>1</f>
        <v>1</v>
      </c>
    </row>
    <row r="79" spans="1:3" x14ac:dyDescent="0.45">
      <c r="A79" s="5" t="s">
        <v>338</v>
      </c>
      <c r="B79" s="3" t="s">
        <v>2</v>
      </c>
      <c r="C79">
        <f>51/1311</f>
        <v>3.8901601830663615E-2</v>
      </c>
    </row>
    <row r="80" spans="1:3" x14ac:dyDescent="0.45">
      <c r="A80" s="5" t="s">
        <v>338</v>
      </c>
      <c r="B80" s="3" t="s">
        <v>3</v>
      </c>
      <c r="C80">
        <f>1</f>
        <v>1</v>
      </c>
    </row>
    <row r="81" spans="1:3" x14ac:dyDescent="0.45">
      <c r="A81" s="5" t="s">
        <v>338</v>
      </c>
      <c r="B81" s="3" t="s">
        <v>4</v>
      </c>
      <c r="C81">
        <f>73/1392</f>
        <v>5.2442528735632182E-2</v>
      </c>
    </row>
    <row r="82" spans="1:3" x14ac:dyDescent="0.45">
      <c r="A82" s="5" t="s">
        <v>338</v>
      </c>
      <c r="B82" s="3" t="s">
        <v>5</v>
      </c>
      <c r="C82">
        <f>1</f>
        <v>1</v>
      </c>
    </row>
    <row r="83" spans="1:3" x14ac:dyDescent="0.45">
      <c r="A83" s="5" t="s">
        <v>338</v>
      </c>
      <c r="B83" s="3" t="s">
        <v>6</v>
      </c>
      <c r="C83">
        <f>110/1322</f>
        <v>8.3207261724659601E-2</v>
      </c>
    </row>
    <row r="84" spans="1:3" x14ac:dyDescent="0.45">
      <c r="A84" s="5" t="s">
        <v>338</v>
      </c>
      <c r="B84" s="3" t="s">
        <v>7</v>
      </c>
      <c r="C84">
        <f>1</f>
        <v>1</v>
      </c>
    </row>
    <row r="85" spans="1:3" x14ac:dyDescent="0.45">
      <c r="A85" s="5" t="s">
        <v>338</v>
      </c>
      <c r="B85" s="3" t="s">
        <v>8</v>
      </c>
      <c r="C85">
        <f>79/1286</f>
        <v>6.1430793157076204E-2</v>
      </c>
    </row>
    <row r="86" spans="1:3" x14ac:dyDescent="0.45">
      <c r="A86" s="5" t="s">
        <v>338</v>
      </c>
      <c r="B86" s="3" t="s">
        <v>9</v>
      </c>
      <c r="C86">
        <f>1</f>
        <v>1</v>
      </c>
    </row>
    <row r="87" spans="1:3" x14ac:dyDescent="0.45">
      <c r="A87" s="5" t="s">
        <v>338</v>
      </c>
      <c r="B87" s="3" t="s">
        <v>10</v>
      </c>
      <c r="C87">
        <f>52/1239</f>
        <v>4.1969330104923326E-2</v>
      </c>
    </row>
    <row r="88" spans="1:3" x14ac:dyDescent="0.45">
      <c r="A88" s="5" t="s">
        <v>338</v>
      </c>
      <c r="B88" s="3" t="s">
        <v>11</v>
      </c>
      <c r="C88">
        <f>1</f>
        <v>1</v>
      </c>
    </row>
    <row r="89" spans="1:3" x14ac:dyDescent="0.45">
      <c r="A89" s="5" t="s">
        <v>338</v>
      </c>
      <c r="B89" s="3" t="s">
        <v>12</v>
      </c>
      <c r="C89">
        <f>26/1230</f>
        <v>2.113821138211382E-2</v>
      </c>
    </row>
    <row r="90" spans="1:3" x14ac:dyDescent="0.45">
      <c r="A90" s="1" t="s">
        <v>341</v>
      </c>
      <c r="B90" s="2" t="s">
        <v>13</v>
      </c>
      <c r="C90" s="1">
        <f>1/89</f>
        <v>1.1235955056179775E-2</v>
      </c>
    </row>
    <row r="91" spans="1:3" x14ac:dyDescent="0.45">
      <c r="A91" s="1" t="s">
        <v>341</v>
      </c>
      <c r="B91" s="2" t="s">
        <v>14</v>
      </c>
      <c r="C91" s="1">
        <f>0</f>
        <v>0</v>
      </c>
    </row>
    <row r="92" spans="1:3" x14ac:dyDescent="0.45">
      <c r="A92" s="1" t="s">
        <v>341</v>
      </c>
      <c r="B92" s="2" t="s">
        <v>15</v>
      </c>
      <c r="C92" s="1">
        <f>2/130</f>
        <v>1.5384615384615385E-2</v>
      </c>
    </row>
    <row r="93" spans="1:3" x14ac:dyDescent="0.45">
      <c r="A93" s="1" t="s">
        <v>341</v>
      </c>
      <c r="B93" s="2" t="s">
        <v>16</v>
      </c>
      <c r="C93" s="1">
        <f>1</f>
        <v>1</v>
      </c>
    </row>
    <row r="94" spans="1:3" x14ac:dyDescent="0.45">
      <c r="A94" s="1" t="s">
        <v>341</v>
      </c>
      <c r="B94" s="2" t="s">
        <v>17</v>
      </c>
      <c r="C94" s="1">
        <f>12/115</f>
        <v>0.10434782608695652</v>
      </c>
    </row>
    <row r="95" spans="1:3" x14ac:dyDescent="0.45">
      <c r="A95" s="1" t="s">
        <v>341</v>
      </c>
      <c r="B95" s="2" t="s">
        <v>18</v>
      </c>
      <c r="C95" s="1">
        <f>1</f>
        <v>1</v>
      </c>
    </row>
    <row r="96" spans="1:3" x14ac:dyDescent="0.45">
      <c r="A96" s="1" t="s">
        <v>341</v>
      </c>
      <c r="B96" s="2" t="s">
        <v>19</v>
      </c>
      <c r="C96" s="1">
        <f>11/112</f>
        <v>9.8214285714285712E-2</v>
      </c>
    </row>
    <row r="97" spans="1:3" x14ac:dyDescent="0.45">
      <c r="A97" s="1" t="s">
        <v>341</v>
      </c>
      <c r="B97" s="2" t="s">
        <v>20</v>
      </c>
      <c r="C97" s="1">
        <f>1</f>
        <v>1</v>
      </c>
    </row>
    <row r="98" spans="1:3" x14ac:dyDescent="0.45">
      <c r="A98" s="1" t="s">
        <v>341</v>
      </c>
      <c r="B98" s="2" t="s">
        <v>21</v>
      </c>
      <c r="C98" s="1">
        <f>10/91</f>
        <v>0.10989010989010989</v>
      </c>
    </row>
    <row r="99" spans="1:3" x14ac:dyDescent="0.45">
      <c r="A99" s="1" t="s">
        <v>341</v>
      </c>
      <c r="B99" s="2" t="s">
        <v>22</v>
      </c>
      <c r="C99" s="1">
        <f>1</f>
        <v>1</v>
      </c>
    </row>
    <row r="100" spans="1:3" x14ac:dyDescent="0.45">
      <c r="A100" s="1" t="s">
        <v>341</v>
      </c>
      <c r="B100" s="2" t="s">
        <v>23</v>
      </c>
      <c r="C100" s="1">
        <f>7/101</f>
        <v>6.9306930693069313E-2</v>
      </c>
    </row>
    <row r="101" spans="1:3" x14ac:dyDescent="0.45">
      <c r="A101" s="1" t="s">
        <v>341</v>
      </c>
      <c r="B101" s="2" t="s">
        <v>24</v>
      </c>
      <c r="C101" s="1">
        <f>28/30</f>
        <v>0.93333333333333335</v>
      </c>
    </row>
    <row r="102" spans="1:3" x14ac:dyDescent="0.45">
      <c r="A102" s="1" t="s">
        <v>341</v>
      </c>
      <c r="B102" s="2" t="s">
        <v>25</v>
      </c>
      <c r="C102" s="1">
        <f>0</f>
        <v>0</v>
      </c>
    </row>
    <row r="103" spans="1:3" x14ac:dyDescent="0.45">
      <c r="A103" s="5" t="s">
        <v>344</v>
      </c>
      <c r="B103" s="3" t="s">
        <v>26</v>
      </c>
      <c r="C103">
        <f>1/369</f>
        <v>2.7100271002710027E-3</v>
      </c>
    </row>
    <row r="104" spans="1:3" x14ac:dyDescent="0.45">
      <c r="A104" s="5" t="s">
        <v>344</v>
      </c>
      <c r="B104" s="3" t="s">
        <v>27</v>
      </c>
      <c r="C104">
        <f>0</f>
        <v>0</v>
      </c>
    </row>
    <row r="105" spans="1:3" x14ac:dyDescent="0.45">
      <c r="A105" s="5" t="s">
        <v>344</v>
      </c>
      <c r="B105" s="3" t="s">
        <v>28</v>
      </c>
      <c r="C105">
        <f>8/361</f>
        <v>2.2160664819944598E-2</v>
      </c>
    </row>
    <row r="106" spans="1:3" x14ac:dyDescent="0.45">
      <c r="A106" s="5" t="s">
        <v>344</v>
      </c>
      <c r="B106" s="3" t="s">
        <v>29</v>
      </c>
      <c r="C106">
        <f>1</f>
        <v>1</v>
      </c>
    </row>
    <row r="107" spans="1:3" x14ac:dyDescent="0.45">
      <c r="A107" s="5" t="s">
        <v>344</v>
      </c>
      <c r="B107" s="3" t="s">
        <v>30</v>
      </c>
      <c r="C107">
        <f>15/409</f>
        <v>3.6674816625916873E-2</v>
      </c>
    </row>
    <row r="108" spans="1:3" x14ac:dyDescent="0.45">
      <c r="A108" s="5" t="s">
        <v>344</v>
      </c>
      <c r="B108" s="3" t="s">
        <v>31</v>
      </c>
      <c r="C108">
        <f>1</f>
        <v>1</v>
      </c>
    </row>
    <row r="109" spans="1:3" x14ac:dyDescent="0.45">
      <c r="A109" s="5" t="s">
        <v>344</v>
      </c>
      <c r="B109" s="3" t="s">
        <v>32</v>
      </c>
      <c r="C109">
        <f>14/402</f>
        <v>3.482587064676617E-2</v>
      </c>
    </row>
    <row r="110" spans="1:3" x14ac:dyDescent="0.45">
      <c r="A110" s="5" t="s">
        <v>344</v>
      </c>
      <c r="B110" s="3" t="s">
        <v>33</v>
      </c>
      <c r="C110">
        <f>1</f>
        <v>1</v>
      </c>
    </row>
    <row r="111" spans="1:3" x14ac:dyDescent="0.45">
      <c r="A111" s="5" t="s">
        <v>344</v>
      </c>
      <c r="B111" s="3" t="s">
        <v>34</v>
      </c>
      <c r="C111">
        <f>13/403</f>
        <v>3.2258064516129031E-2</v>
      </c>
    </row>
    <row r="112" spans="1:3" x14ac:dyDescent="0.45">
      <c r="A112" s="5" t="s">
        <v>344</v>
      </c>
      <c r="B112" s="3" t="s">
        <v>35</v>
      </c>
      <c r="C112">
        <f>1</f>
        <v>1</v>
      </c>
    </row>
    <row r="113" spans="1:3" x14ac:dyDescent="0.45">
      <c r="A113" s="5" t="s">
        <v>344</v>
      </c>
      <c r="B113" s="3" t="s">
        <v>36</v>
      </c>
      <c r="C113">
        <f>14/427</f>
        <v>3.2786885245901641E-2</v>
      </c>
    </row>
    <row r="114" spans="1:3" x14ac:dyDescent="0.45">
      <c r="A114" s="5" t="s">
        <v>344</v>
      </c>
      <c r="B114" s="3" t="s">
        <v>37</v>
      </c>
      <c r="C114">
        <f>1</f>
        <v>1</v>
      </c>
    </row>
    <row r="115" spans="1:3" x14ac:dyDescent="0.45">
      <c r="A115" s="5" t="s">
        <v>344</v>
      </c>
      <c r="B115" s="3" t="s">
        <v>38</v>
      </c>
      <c r="C115">
        <f>3/386</f>
        <v>7.7720207253886009E-3</v>
      </c>
    </row>
    <row r="116" spans="1:3" x14ac:dyDescent="0.45">
      <c r="A116" s="1" t="s">
        <v>345</v>
      </c>
      <c r="B116" s="2" t="s">
        <v>45</v>
      </c>
      <c r="C116" s="1">
        <f>0</f>
        <v>0</v>
      </c>
    </row>
    <row r="117" spans="1:3" x14ac:dyDescent="0.45">
      <c r="A117" s="1" t="s">
        <v>345</v>
      </c>
      <c r="B117" s="2" t="s">
        <v>46</v>
      </c>
      <c r="C117" s="1">
        <f>1</f>
        <v>1</v>
      </c>
    </row>
    <row r="118" spans="1:3" x14ac:dyDescent="0.45">
      <c r="A118" s="1" t="s">
        <v>345</v>
      </c>
      <c r="B118" s="2" t="s">
        <v>39</v>
      </c>
      <c r="C118" s="1">
        <f>1/113</f>
        <v>8.8495575221238937E-3</v>
      </c>
    </row>
    <row r="119" spans="1:3" x14ac:dyDescent="0.45">
      <c r="A119" s="1" t="s">
        <v>345</v>
      </c>
      <c r="B119" s="2" t="s">
        <v>47</v>
      </c>
      <c r="C119" s="1">
        <f>1</f>
        <v>1</v>
      </c>
    </row>
    <row r="120" spans="1:3" x14ac:dyDescent="0.45">
      <c r="A120" s="1" t="s">
        <v>345</v>
      </c>
      <c r="B120" s="2" t="s">
        <v>40</v>
      </c>
      <c r="C120" s="1">
        <f>11/127</f>
        <v>8.6614173228346455E-2</v>
      </c>
    </row>
    <row r="121" spans="1:3" x14ac:dyDescent="0.45">
      <c r="A121" s="1" t="s">
        <v>345</v>
      </c>
      <c r="B121" s="2" t="s">
        <v>48</v>
      </c>
      <c r="C121" s="1">
        <f>1</f>
        <v>1</v>
      </c>
    </row>
    <row r="122" spans="1:3" x14ac:dyDescent="0.45">
      <c r="A122" s="1" t="s">
        <v>345</v>
      </c>
      <c r="B122" s="2" t="s">
        <v>41</v>
      </c>
      <c r="C122" s="1">
        <f>14/110</f>
        <v>0.12727272727272726</v>
      </c>
    </row>
    <row r="123" spans="1:3" x14ac:dyDescent="0.45">
      <c r="A123" s="1" t="s">
        <v>345</v>
      </c>
      <c r="B123" s="2" t="s">
        <v>49</v>
      </c>
      <c r="C123" s="1">
        <f>19/20</f>
        <v>0.95</v>
      </c>
    </row>
    <row r="124" spans="1:3" x14ac:dyDescent="0.45">
      <c r="A124" s="1" t="s">
        <v>345</v>
      </c>
      <c r="B124" s="2" t="s">
        <v>42</v>
      </c>
      <c r="C124" s="1">
        <f>0</f>
        <v>0</v>
      </c>
    </row>
    <row r="125" spans="1:3" x14ac:dyDescent="0.45">
      <c r="A125" s="1" t="s">
        <v>345</v>
      </c>
      <c r="B125" s="2" t="s">
        <v>50</v>
      </c>
      <c r="C125" s="1">
        <f>1</f>
        <v>1</v>
      </c>
    </row>
    <row r="126" spans="1:3" x14ac:dyDescent="0.45">
      <c r="A126" s="1" t="s">
        <v>345</v>
      </c>
      <c r="B126" s="2" t="s">
        <v>43</v>
      </c>
      <c r="C126" s="1">
        <f>8/105</f>
        <v>7.6190476190476197E-2</v>
      </c>
    </row>
    <row r="127" spans="1:3" x14ac:dyDescent="0.45">
      <c r="A127" s="1" t="s">
        <v>345</v>
      </c>
      <c r="B127" s="2" t="s">
        <v>51</v>
      </c>
      <c r="C127" s="1">
        <f>33/35</f>
        <v>0.94285714285714284</v>
      </c>
    </row>
    <row r="128" spans="1:3" x14ac:dyDescent="0.45">
      <c r="A128" s="1" t="s">
        <v>345</v>
      </c>
      <c r="B128" s="2" t="s">
        <v>44</v>
      </c>
      <c r="C128" s="1">
        <f>0</f>
        <v>0</v>
      </c>
    </row>
    <row r="129" spans="1:3" x14ac:dyDescent="0.45">
      <c r="A129" s="5" t="s">
        <v>346</v>
      </c>
      <c r="B129" s="3" t="s">
        <v>127</v>
      </c>
      <c r="C129">
        <f>0</f>
        <v>0</v>
      </c>
    </row>
    <row r="130" spans="1:3" x14ac:dyDescent="0.45">
      <c r="A130" s="5" t="s">
        <v>346</v>
      </c>
      <c r="B130" s="3" t="s">
        <v>128</v>
      </c>
      <c r="C130">
        <f>0</f>
        <v>0</v>
      </c>
    </row>
    <row r="131" spans="1:3" x14ac:dyDescent="0.45">
      <c r="A131" s="5" t="s">
        <v>346</v>
      </c>
      <c r="B131" s="3" t="s">
        <v>134</v>
      </c>
      <c r="C131">
        <f>1/(13+4)</f>
        <v>5.8823529411764705E-2</v>
      </c>
    </row>
    <row r="132" spans="1:3" x14ac:dyDescent="0.45">
      <c r="A132" s="5" t="s">
        <v>346</v>
      </c>
      <c r="B132" s="3" t="s">
        <v>129</v>
      </c>
      <c r="C132">
        <f>0</f>
        <v>0</v>
      </c>
    </row>
    <row r="133" spans="1:3" x14ac:dyDescent="0.45">
      <c r="A133" s="5" t="s">
        <v>346</v>
      </c>
      <c r="B133" s="3" t="s">
        <v>135</v>
      </c>
      <c r="C133">
        <f>0</f>
        <v>0</v>
      </c>
    </row>
    <row r="134" spans="1:3" x14ac:dyDescent="0.45">
      <c r="A134" s="5" t="s">
        <v>346</v>
      </c>
      <c r="B134" s="3" t="s">
        <v>130</v>
      </c>
      <c r="C134">
        <f>0</f>
        <v>0</v>
      </c>
    </row>
    <row r="135" spans="1:3" x14ac:dyDescent="0.45">
      <c r="A135" s="5" t="s">
        <v>346</v>
      </c>
      <c r="B135" s="3" t="s">
        <v>136</v>
      </c>
      <c r="C135">
        <f>0</f>
        <v>0</v>
      </c>
    </row>
    <row r="136" spans="1:3" x14ac:dyDescent="0.45">
      <c r="A136" s="5" t="s">
        <v>346</v>
      </c>
      <c r="B136" s="3" t="s">
        <v>131</v>
      </c>
      <c r="C136">
        <f>0</f>
        <v>0</v>
      </c>
    </row>
    <row r="137" spans="1:3" x14ac:dyDescent="0.45">
      <c r="A137" s="5" t="s">
        <v>346</v>
      </c>
      <c r="B137" s="3" t="s">
        <v>137</v>
      </c>
      <c r="C137">
        <f>0</f>
        <v>0</v>
      </c>
    </row>
    <row r="138" spans="1:3" x14ac:dyDescent="0.45">
      <c r="A138" s="5" t="s">
        <v>346</v>
      </c>
      <c r="B138" s="3" t="s">
        <v>132</v>
      </c>
      <c r="C138">
        <v>1</v>
      </c>
    </row>
    <row r="139" spans="1:3" x14ac:dyDescent="0.45">
      <c r="A139" s="5" t="s">
        <v>346</v>
      </c>
      <c r="B139" s="3" t="s">
        <v>138</v>
      </c>
      <c r="C139">
        <f>0</f>
        <v>0</v>
      </c>
    </row>
    <row r="140" spans="1:3" x14ac:dyDescent="0.45">
      <c r="A140" s="5" t="s">
        <v>346</v>
      </c>
      <c r="B140" s="3" t="s">
        <v>133</v>
      </c>
      <c r="C140">
        <f>1</f>
        <v>1</v>
      </c>
    </row>
    <row r="141" spans="1:3" x14ac:dyDescent="0.45">
      <c r="A141" s="5" t="s">
        <v>346</v>
      </c>
      <c r="B141" s="3" t="s">
        <v>139</v>
      </c>
      <c r="C141">
        <f>0</f>
        <v>0</v>
      </c>
    </row>
    <row r="142" spans="1:3" x14ac:dyDescent="0.45">
      <c r="A142" s="1" t="s">
        <v>339</v>
      </c>
      <c r="B142" s="2" t="s">
        <v>140</v>
      </c>
      <c r="C142">
        <f>10/1223</f>
        <v>8.1766148814390836E-3</v>
      </c>
    </row>
    <row r="143" spans="1:3" x14ac:dyDescent="0.45">
      <c r="A143" s="1" t="s">
        <v>339</v>
      </c>
      <c r="B143" s="2" t="s">
        <v>141</v>
      </c>
      <c r="C143">
        <f>1</f>
        <v>1</v>
      </c>
    </row>
    <row r="144" spans="1:3" x14ac:dyDescent="0.45">
      <c r="A144" s="1" t="s">
        <v>339</v>
      </c>
      <c r="B144" s="2" t="s">
        <v>142</v>
      </c>
      <c r="C144">
        <f>43/1222</f>
        <v>3.5188216039279872E-2</v>
      </c>
    </row>
    <row r="145" spans="1:3" x14ac:dyDescent="0.45">
      <c r="A145" s="1" t="s">
        <v>339</v>
      </c>
      <c r="B145" s="2" t="s">
        <v>143</v>
      </c>
      <c r="C145">
        <f>1</f>
        <v>1</v>
      </c>
    </row>
    <row r="146" spans="1:3" x14ac:dyDescent="0.45">
      <c r="A146" s="1" t="s">
        <v>339</v>
      </c>
      <c r="B146" s="2" t="s">
        <v>144</v>
      </c>
      <c r="C146">
        <f>92/1380</f>
        <v>6.6666666666666666E-2</v>
      </c>
    </row>
    <row r="147" spans="1:3" x14ac:dyDescent="0.45">
      <c r="A147" s="1" t="s">
        <v>339</v>
      </c>
      <c r="B147" s="2" t="s">
        <v>145</v>
      </c>
      <c r="C147">
        <f>1</f>
        <v>1</v>
      </c>
    </row>
    <row r="148" spans="1:3" x14ac:dyDescent="0.45">
      <c r="A148" s="1" t="s">
        <v>339</v>
      </c>
      <c r="B148" s="2" t="s">
        <v>146</v>
      </c>
      <c r="C148">
        <f>109/1306</f>
        <v>8.3460949464012252E-2</v>
      </c>
    </row>
    <row r="149" spans="1:3" x14ac:dyDescent="0.45">
      <c r="A149" s="1" t="s">
        <v>339</v>
      </c>
      <c r="B149" s="2" t="s">
        <v>147</v>
      </c>
      <c r="C149">
        <f>1</f>
        <v>1</v>
      </c>
    </row>
    <row r="150" spans="1:3" x14ac:dyDescent="0.45">
      <c r="A150" s="1" t="s">
        <v>339</v>
      </c>
      <c r="B150" s="2" t="s">
        <v>148</v>
      </c>
      <c r="C150">
        <f>65/1214</f>
        <v>5.3542009884678748E-2</v>
      </c>
    </row>
    <row r="151" spans="1:3" x14ac:dyDescent="0.45">
      <c r="A151" s="1" t="s">
        <v>339</v>
      </c>
      <c r="B151" s="2" t="s">
        <v>149</v>
      </c>
      <c r="C151">
        <f>1</f>
        <v>1</v>
      </c>
    </row>
    <row r="152" spans="1:3" x14ac:dyDescent="0.45">
      <c r="A152" s="1" t="s">
        <v>339</v>
      </c>
      <c r="B152" s="2" t="s">
        <v>150</v>
      </c>
      <c r="C152">
        <f>45/1215</f>
        <v>3.7037037037037035E-2</v>
      </c>
    </row>
    <row r="153" spans="1:3" x14ac:dyDescent="0.45">
      <c r="A153" s="1" t="s">
        <v>339</v>
      </c>
      <c r="B153" s="2" t="s">
        <v>151</v>
      </c>
      <c r="C153">
        <f>1</f>
        <v>1</v>
      </c>
    </row>
    <row r="154" spans="1:3" x14ac:dyDescent="0.45">
      <c r="A154" s="1" t="s">
        <v>339</v>
      </c>
      <c r="B154" s="2" t="s">
        <v>152</v>
      </c>
      <c r="C154">
        <f>32/1173</f>
        <v>2.7280477408354646E-2</v>
      </c>
    </row>
    <row r="155" spans="1:3" x14ac:dyDescent="0.45">
      <c r="A155" s="5" t="s">
        <v>342</v>
      </c>
      <c r="B155" s="4" t="s">
        <v>153</v>
      </c>
      <c r="C155">
        <f>1/103</f>
        <v>9.7087378640776691E-3</v>
      </c>
    </row>
    <row r="156" spans="1:3" x14ac:dyDescent="0.45">
      <c r="A156" s="5" t="s">
        <v>342</v>
      </c>
      <c r="B156" s="4" t="s">
        <v>154</v>
      </c>
      <c r="C156">
        <f>1</f>
        <v>1</v>
      </c>
    </row>
    <row r="157" spans="1:3" x14ac:dyDescent="0.45">
      <c r="A157" s="5" t="s">
        <v>342</v>
      </c>
      <c r="B157" s="4" t="s">
        <v>155</v>
      </c>
      <c r="C157">
        <f>3/89</f>
        <v>3.3707865168539325E-2</v>
      </c>
    </row>
    <row r="158" spans="1:3" x14ac:dyDescent="0.45">
      <c r="A158" s="5" t="s">
        <v>342</v>
      </c>
      <c r="B158" s="4" t="s">
        <v>156</v>
      </c>
      <c r="C158">
        <f>1</f>
        <v>1</v>
      </c>
    </row>
    <row r="159" spans="1:3" x14ac:dyDescent="0.45">
      <c r="A159" s="5" t="s">
        <v>342</v>
      </c>
      <c r="B159" s="4" t="s">
        <v>157</v>
      </c>
      <c r="C159">
        <f>9/127</f>
        <v>7.0866141732283464E-2</v>
      </c>
    </row>
    <row r="160" spans="1:3" x14ac:dyDescent="0.45">
      <c r="A160" s="5" t="s">
        <v>342</v>
      </c>
      <c r="B160" s="4" t="s">
        <v>158</v>
      </c>
      <c r="C160">
        <f>1</f>
        <v>1</v>
      </c>
    </row>
    <row r="161" spans="1:3" x14ac:dyDescent="0.45">
      <c r="A161" s="5" t="s">
        <v>342</v>
      </c>
      <c r="B161" s="4" t="s">
        <v>159</v>
      </c>
      <c r="C161">
        <f>1/109</f>
        <v>9.1743119266055051E-3</v>
      </c>
    </row>
    <row r="162" spans="1:3" x14ac:dyDescent="0.45">
      <c r="A162" s="5" t="s">
        <v>342</v>
      </c>
      <c r="B162" s="4" t="s">
        <v>160</v>
      </c>
      <c r="C162">
        <f>1</f>
        <v>1</v>
      </c>
    </row>
    <row r="163" spans="1:3" x14ac:dyDescent="0.45">
      <c r="A163" s="5" t="s">
        <v>342</v>
      </c>
      <c r="B163" s="4" t="s">
        <v>161</v>
      </c>
      <c r="C163">
        <f>11/100</f>
        <v>0.11</v>
      </c>
    </row>
    <row r="164" spans="1:3" x14ac:dyDescent="0.45">
      <c r="A164" s="5" t="s">
        <v>342</v>
      </c>
      <c r="B164" s="4" t="s">
        <v>162</v>
      </c>
      <c r="C164">
        <f>1</f>
        <v>1</v>
      </c>
    </row>
    <row r="165" spans="1:3" x14ac:dyDescent="0.45">
      <c r="A165" s="5" t="s">
        <v>342</v>
      </c>
      <c r="B165" s="4" t="s">
        <v>163</v>
      </c>
      <c r="C165">
        <f>0</f>
        <v>0</v>
      </c>
    </row>
    <row r="166" spans="1:3" x14ac:dyDescent="0.45">
      <c r="A166" s="5" t="s">
        <v>342</v>
      </c>
      <c r="B166" s="4" t="s">
        <v>164</v>
      </c>
      <c r="C166">
        <f>1</f>
        <v>1</v>
      </c>
    </row>
    <row r="167" spans="1:3" x14ac:dyDescent="0.45">
      <c r="A167" s="5" t="s">
        <v>342</v>
      </c>
      <c r="B167" s="4" t="s">
        <v>165</v>
      </c>
      <c r="C167">
        <f>2/92</f>
        <v>2.1739130434782608E-2</v>
      </c>
    </row>
    <row r="168" spans="1:3" x14ac:dyDescent="0.45">
      <c r="A168" s="1" t="s">
        <v>352</v>
      </c>
      <c r="B168" s="2" t="s">
        <v>166</v>
      </c>
      <c r="C168">
        <f>3/366</f>
        <v>8.1967213114754103E-3</v>
      </c>
    </row>
    <row r="169" spans="1:3" x14ac:dyDescent="0.45">
      <c r="A169" s="1" t="s">
        <v>353</v>
      </c>
      <c r="B169" s="2" t="s">
        <v>167</v>
      </c>
      <c r="C169">
        <f>1</f>
        <v>1</v>
      </c>
    </row>
    <row r="170" spans="1:3" x14ac:dyDescent="0.45">
      <c r="A170" s="1" t="s">
        <v>352</v>
      </c>
      <c r="B170" s="2" t="s">
        <v>168</v>
      </c>
      <c r="C170">
        <f>7/373</f>
        <v>1.876675603217158E-2</v>
      </c>
    </row>
    <row r="171" spans="1:3" x14ac:dyDescent="0.45">
      <c r="A171" s="1" t="s">
        <v>352</v>
      </c>
      <c r="B171" s="2" t="s">
        <v>169</v>
      </c>
      <c r="C171">
        <f>1</f>
        <v>1</v>
      </c>
    </row>
    <row r="172" spans="1:3" x14ac:dyDescent="0.45">
      <c r="A172" s="1" t="s">
        <v>352</v>
      </c>
      <c r="B172" s="2" t="s">
        <v>170</v>
      </c>
      <c r="C172">
        <f>10/367</f>
        <v>2.7247956403269755E-2</v>
      </c>
    </row>
    <row r="173" spans="1:3" x14ac:dyDescent="0.45">
      <c r="A173" s="1" t="s">
        <v>352</v>
      </c>
      <c r="B173" s="2" t="s">
        <v>171</v>
      </c>
      <c r="C173">
        <f>1</f>
        <v>1</v>
      </c>
    </row>
    <row r="174" spans="1:3" x14ac:dyDescent="0.45">
      <c r="A174" s="1" t="s">
        <v>352</v>
      </c>
      <c r="B174" s="2" t="s">
        <v>172</v>
      </c>
      <c r="C174">
        <f>12/389</f>
        <v>3.0848329048843187E-2</v>
      </c>
    </row>
    <row r="175" spans="1:3" x14ac:dyDescent="0.45">
      <c r="A175" s="1" t="s">
        <v>352</v>
      </c>
      <c r="B175" s="2" t="s">
        <v>173</v>
      </c>
      <c r="C175">
        <f>1</f>
        <v>1</v>
      </c>
    </row>
    <row r="176" spans="1:3" x14ac:dyDescent="0.45">
      <c r="A176" s="1" t="s">
        <v>352</v>
      </c>
      <c r="B176" s="2" t="s">
        <v>174</v>
      </c>
      <c r="C176">
        <f>10/397</f>
        <v>2.5188916876574308E-2</v>
      </c>
    </row>
    <row r="177" spans="1:3" x14ac:dyDescent="0.45">
      <c r="A177" s="1" t="s">
        <v>352</v>
      </c>
      <c r="B177" s="2" t="s">
        <v>175</v>
      </c>
      <c r="C177">
        <f>1</f>
        <v>1</v>
      </c>
    </row>
    <row r="178" spans="1:3" x14ac:dyDescent="0.45">
      <c r="A178" s="1" t="s">
        <v>352</v>
      </c>
      <c r="B178" s="2" t="s">
        <v>176</v>
      </c>
      <c r="C178">
        <f>0</f>
        <v>0</v>
      </c>
    </row>
    <row r="179" spans="1:3" x14ac:dyDescent="0.45">
      <c r="A179" s="1" t="s">
        <v>352</v>
      </c>
      <c r="B179" s="2" t="s">
        <v>177</v>
      </c>
      <c r="C179">
        <f>1</f>
        <v>1</v>
      </c>
    </row>
    <row r="180" spans="1:3" x14ac:dyDescent="0.45">
      <c r="A180" s="1" t="s">
        <v>352</v>
      </c>
      <c r="B180" s="2" t="s">
        <v>178</v>
      </c>
      <c r="C180">
        <f>2/418</f>
        <v>4.7846889952153108E-3</v>
      </c>
    </row>
    <row r="181" spans="1:3" x14ac:dyDescent="0.45">
      <c r="A181" s="5" t="s">
        <v>354</v>
      </c>
      <c r="B181" s="4" t="s">
        <v>179</v>
      </c>
      <c r="C181">
        <f>1/114</f>
        <v>8.771929824561403E-3</v>
      </c>
    </row>
    <row r="182" spans="1:3" x14ac:dyDescent="0.45">
      <c r="A182" s="5" t="s">
        <v>354</v>
      </c>
      <c r="B182" s="4" t="s">
        <v>180</v>
      </c>
      <c r="C182">
        <f>0</f>
        <v>0</v>
      </c>
    </row>
    <row r="183" spans="1:3" x14ac:dyDescent="0.45">
      <c r="A183" s="5" t="s">
        <v>354</v>
      </c>
      <c r="B183" s="4" t="s">
        <v>181</v>
      </c>
      <c r="C183">
        <f>7/133</f>
        <v>5.2631578947368418E-2</v>
      </c>
    </row>
    <row r="184" spans="1:3" x14ac:dyDescent="0.45">
      <c r="A184" s="5" t="s">
        <v>354</v>
      </c>
      <c r="B184" s="4" t="s">
        <v>182</v>
      </c>
      <c r="C184">
        <f>1</f>
        <v>1</v>
      </c>
    </row>
    <row r="185" spans="1:3" x14ac:dyDescent="0.45">
      <c r="A185" s="5" t="s">
        <v>354</v>
      </c>
      <c r="B185" s="4" t="s">
        <v>183</v>
      </c>
      <c r="C185">
        <f>14/127</f>
        <v>0.11023622047244094</v>
      </c>
    </row>
    <row r="186" spans="1:3" x14ac:dyDescent="0.45">
      <c r="A186" s="5" t="s">
        <v>354</v>
      </c>
      <c r="B186" s="4" t="s">
        <v>184</v>
      </c>
      <c r="C186">
        <f>1</f>
        <v>1</v>
      </c>
    </row>
    <row r="187" spans="1:3" x14ac:dyDescent="0.45">
      <c r="A187" s="5" t="s">
        <v>354</v>
      </c>
      <c r="B187" s="4" t="s">
        <v>185</v>
      </c>
      <c r="C187">
        <f>20/126</f>
        <v>0.15873015873015872</v>
      </c>
    </row>
    <row r="188" spans="1:3" x14ac:dyDescent="0.45">
      <c r="A188" s="5" t="s">
        <v>354</v>
      </c>
      <c r="B188" s="4" t="s">
        <v>186</v>
      </c>
      <c r="C188">
        <f>1</f>
        <v>1</v>
      </c>
    </row>
    <row r="189" spans="1:3" x14ac:dyDescent="0.45">
      <c r="A189" s="5" t="s">
        <v>354</v>
      </c>
      <c r="B189" s="4" t="s">
        <v>187</v>
      </c>
      <c r="C189">
        <f>6/106</f>
        <v>5.6603773584905662E-2</v>
      </c>
    </row>
    <row r="190" spans="1:3" x14ac:dyDescent="0.45">
      <c r="A190" s="5" t="s">
        <v>354</v>
      </c>
      <c r="B190" s="4" t="s">
        <v>188</v>
      </c>
      <c r="C190">
        <f>1</f>
        <v>1</v>
      </c>
    </row>
    <row r="191" spans="1:3" x14ac:dyDescent="0.45">
      <c r="A191" s="5" t="s">
        <v>354</v>
      </c>
      <c r="B191" s="4" t="s">
        <v>189</v>
      </c>
      <c r="C191">
        <f>6/90</f>
        <v>6.6666666666666666E-2</v>
      </c>
    </row>
    <row r="192" spans="1:3" x14ac:dyDescent="0.45">
      <c r="A192" s="5" t="s">
        <v>354</v>
      </c>
      <c r="B192" s="4" t="s">
        <v>190</v>
      </c>
      <c r="C192">
        <f>28/30</f>
        <v>0.93333333333333335</v>
      </c>
    </row>
    <row r="193" spans="1:3" x14ac:dyDescent="0.45">
      <c r="A193" s="5" t="s">
        <v>354</v>
      </c>
      <c r="B193" s="4" t="s">
        <v>191</v>
      </c>
      <c r="C193">
        <f>0</f>
        <v>0</v>
      </c>
    </row>
    <row r="194" spans="1:3" x14ac:dyDescent="0.45">
      <c r="A194" s="1" t="s">
        <v>355</v>
      </c>
      <c r="B194" s="2" t="s">
        <v>192</v>
      </c>
      <c r="C194">
        <f>1/19</f>
        <v>5.2631578947368418E-2</v>
      </c>
    </row>
    <row r="195" spans="1:3" x14ac:dyDescent="0.45">
      <c r="A195" s="1" t="s">
        <v>355</v>
      </c>
      <c r="B195" s="2" t="s">
        <v>193</v>
      </c>
      <c r="C195">
        <f>0</f>
        <v>0</v>
      </c>
    </row>
    <row r="196" spans="1:3" x14ac:dyDescent="0.45">
      <c r="A196" s="1" t="s">
        <v>355</v>
      </c>
      <c r="B196" s="2" t="s">
        <v>194</v>
      </c>
      <c r="C196">
        <f>0</f>
        <v>0</v>
      </c>
    </row>
    <row r="197" spans="1:3" x14ac:dyDescent="0.45">
      <c r="A197" s="1" t="s">
        <v>355</v>
      </c>
      <c r="B197" s="2" t="s">
        <v>195</v>
      </c>
      <c r="C197">
        <f>1</f>
        <v>1</v>
      </c>
    </row>
    <row r="198" spans="1:3" x14ac:dyDescent="0.45">
      <c r="A198" s="1" t="s">
        <v>355</v>
      </c>
      <c r="B198" s="2" t="s">
        <v>196</v>
      </c>
      <c r="C198">
        <f>0</f>
        <v>0</v>
      </c>
    </row>
    <row r="199" spans="1:3" x14ac:dyDescent="0.45">
      <c r="A199" s="1" t="s">
        <v>355</v>
      </c>
      <c r="B199" s="2" t="s">
        <v>197</v>
      </c>
      <c r="C199">
        <f>0</f>
        <v>0</v>
      </c>
    </row>
    <row r="200" spans="1:3" x14ac:dyDescent="0.45">
      <c r="A200" s="1" t="s">
        <v>355</v>
      </c>
      <c r="B200" s="2" t="s">
        <v>198</v>
      </c>
      <c r="C200">
        <f>1/29</f>
        <v>3.4482758620689655E-2</v>
      </c>
    </row>
    <row r="201" spans="1:3" x14ac:dyDescent="0.45">
      <c r="A201" s="1" t="s">
        <v>355</v>
      </c>
      <c r="B201" s="2" t="s">
        <v>199</v>
      </c>
      <c r="C201">
        <f>0</f>
        <v>0</v>
      </c>
    </row>
    <row r="202" spans="1:3" x14ac:dyDescent="0.45">
      <c r="A202" s="1" t="s">
        <v>355</v>
      </c>
      <c r="B202" s="2" t="s">
        <v>200</v>
      </c>
      <c r="C202">
        <f>0</f>
        <v>0</v>
      </c>
    </row>
    <row r="203" spans="1:3" x14ac:dyDescent="0.45">
      <c r="A203" s="1" t="s">
        <v>355</v>
      </c>
      <c r="B203" s="2" t="s">
        <v>201</v>
      </c>
      <c r="C203">
        <f>0</f>
        <v>0</v>
      </c>
    </row>
    <row r="204" spans="1:3" x14ac:dyDescent="0.45">
      <c r="A204" s="1" t="s">
        <v>355</v>
      </c>
      <c r="B204" s="2" t="s">
        <v>202</v>
      </c>
      <c r="C204">
        <f>2/(28+8)</f>
        <v>5.5555555555555552E-2</v>
      </c>
    </row>
    <row r="205" spans="1:3" x14ac:dyDescent="0.45">
      <c r="A205" s="1" t="s">
        <v>355</v>
      </c>
      <c r="B205" s="2" t="s">
        <v>203</v>
      </c>
      <c r="C205">
        <f>1</f>
        <v>1</v>
      </c>
    </row>
    <row r="206" spans="1:3" x14ac:dyDescent="0.45">
      <c r="A206" s="1" t="s">
        <v>355</v>
      </c>
      <c r="B206" s="2" t="s">
        <v>204</v>
      </c>
      <c r="C206">
        <f>3/36</f>
        <v>8.3333333333333329E-2</v>
      </c>
    </row>
    <row r="207" spans="1:3" x14ac:dyDescent="0.45">
      <c r="A207" s="5" t="s">
        <v>340</v>
      </c>
      <c r="B207" s="3" t="s">
        <v>205</v>
      </c>
      <c r="C207">
        <f>4/1073</f>
        <v>3.727865796831314E-3</v>
      </c>
    </row>
    <row r="208" spans="1:3" x14ac:dyDescent="0.45">
      <c r="A208" s="5" t="s">
        <v>340</v>
      </c>
      <c r="B208" s="3" t="s">
        <v>206</v>
      </c>
      <c r="C208">
        <f>1</f>
        <v>1</v>
      </c>
    </row>
    <row r="209" spans="1:3" x14ac:dyDescent="0.45">
      <c r="A209" s="5" t="s">
        <v>340</v>
      </c>
      <c r="B209" s="3" t="s">
        <v>207</v>
      </c>
      <c r="C209">
        <f>15/1285</f>
        <v>1.1673151750972763E-2</v>
      </c>
    </row>
    <row r="210" spans="1:3" x14ac:dyDescent="0.45">
      <c r="A210" s="5" t="s">
        <v>340</v>
      </c>
      <c r="B210" s="3" t="s">
        <v>208</v>
      </c>
      <c r="C210">
        <f>1</f>
        <v>1</v>
      </c>
    </row>
    <row r="211" spans="1:3" x14ac:dyDescent="0.45">
      <c r="A211" s="5" t="s">
        <v>340</v>
      </c>
      <c r="B211" s="3" t="s">
        <v>209</v>
      </c>
      <c r="C211">
        <f>42/1252</f>
        <v>3.3546325878594248E-2</v>
      </c>
    </row>
    <row r="212" spans="1:3" x14ac:dyDescent="0.45">
      <c r="A212" s="5" t="s">
        <v>340</v>
      </c>
      <c r="B212" s="3" t="s">
        <v>210</v>
      </c>
      <c r="C212">
        <f>1</f>
        <v>1</v>
      </c>
    </row>
    <row r="213" spans="1:3" x14ac:dyDescent="0.45">
      <c r="A213" s="5" t="s">
        <v>340</v>
      </c>
      <c r="B213" s="3" t="s">
        <v>211</v>
      </c>
      <c r="C213">
        <f>72/1295</f>
        <v>5.5598455598455596E-2</v>
      </c>
    </row>
    <row r="214" spans="1:3" x14ac:dyDescent="0.45">
      <c r="A214" s="5" t="s">
        <v>340</v>
      </c>
      <c r="B214" s="3" t="s">
        <v>212</v>
      </c>
      <c r="C214">
        <f>1</f>
        <v>1</v>
      </c>
    </row>
    <row r="215" spans="1:3" x14ac:dyDescent="0.45">
      <c r="A215" s="5" t="s">
        <v>340</v>
      </c>
      <c r="B215" s="3" t="s">
        <v>213</v>
      </c>
      <c r="C215">
        <f>24/1237</f>
        <v>1.9401778496362168E-2</v>
      </c>
    </row>
    <row r="216" spans="1:3" x14ac:dyDescent="0.45">
      <c r="A216" s="5" t="s">
        <v>340</v>
      </c>
      <c r="B216" s="3" t="s">
        <v>214</v>
      </c>
      <c r="C216">
        <f>1</f>
        <v>1</v>
      </c>
    </row>
    <row r="217" spans="1:3" x14ac:dyDescent="0.45">
      <c r="A217" s="5" t="s">
        <v>340</v>
      </c>
      <c r="B217" s="3" t="s">
        <v>215</v>
      </c>
      <c r="C217">
        <f>19/1167</f>
        <v>1.6281062553556127E-2</v>
      </c>
    </row>
    <row r="218" spans="1:3" x14ac:dyDescent="0.45">
      <c r="A218" s="5" t="s">
        <v>340</v>
      </c>
      <c r="B218" s="3" t="s">
        <v>216</v>
      </c>
      <c r="C218">
        <f>1</f>
        <v>1</v>
      </c>
    </row>
    <row r="219" spans="1:3" x14ac:dyDescent="0.45">
      <c r="A219" s="5" t="s">
        <v>340</v>
      </c>
      <c r="B219" s="3" t="s">
        <v>217</v>
      </c>
      <c r="C219">
        <f>13/1185</f>
        <v>1.0970464135021098E-2</v>
      </c>
    </row>
    <row r="220" spans="1:3" x14ac:dyDescent="0.45">
      <c r="A220" s="1" t="s">
        <v>343</v>
      </c>
      <c r="B220" s="2" t="s">
        <v>218</v>
      </c>
      <c r="C220">
        <f>3/100</f>
        <v>0.03</v>
      </c>
    </row>
    <row r="221" spans="1:3" x14ac:dyDescent="0.45">
      <c r="A221" s="1" t="s">
        <v>343</v>
      </c>
      <c r="B221" s="2" t="s">
        <v>219</v>
      </c>
      <c r="C221">
        <f>1</f>
        <v>1</v>
      </c>
    </row>
    <row r="222" spans="1:3" x14ac:dyDescent="0.45">
      <c r="A222" s="1" t="s">
        <v>343</v>
      </c>
      <c r="B222" s="2" t="s">
        <v>220</v>
      </c>
      <c r="C222">
        <f>5/109</f>
        <v>4.5871559633027525E-2</v>
      </c>
    </row>
    <row r="223" spans="1:3" x14ac:dyDescent="0.45">
      <c r="A223" s="1" t="s">
        <v>343</v>
      </c>
      <c r="B223" s="2" t="s">
        <v>221</v>
      </c>
      <c r="C223">
        <f>1</f>
        <v>1</v>
      </c>
    </row>
    <row r="224" spans="1:3" x14ac:dyDescent="0.45">
      <c r="A224" s="1" t="s">
        <v>343</v>
      </c>
      <c r="B224" s="2" t="s">
        <v>222</v>
      </c>
      <c r="C224">
        <f>6/98</f>
        <v>6.1224489795918366E-2</v>
      </c>
    </row>
    <row r="225" spans="1:3" x14ac:dyDescent="0.45">
      <c r="A225" s="1" t="s">
        <v>343</v>
      </c>
      <c r="B225" s="2" t="s">
        <v>223</v>
      </c>
      <c r="C225">
        <f>1</f>
        <v>1</v>
      </c>
    </row>
    <row r="226" spans="1:3" x14ac:dyDescent="0.45">
      <c r="A226" s="1" t="s">
        <v>343</v>
      </c>
      <c r="B226" s="2" t="s">
        <v>224</v>
      </c>
      <c r="C226">
        <f>11/112</f>
        <v>9.8214285714285712E-2</v>
      </c>
    </row>
    <row r="227" spans="1:3" x14ac:dyDescent="0.45">
      <c r="A227" s="1" t="s">
        <v>343</v>
      </c>
      <c r="B227" s="2" t="s">
        <v>225</v>
      </c>
      <c r="C227">
        <f>1</f>
        <v>1</v>
      </c>
    </row>
    <row r="228" spans="1:3" x14ac:dyDescent="0.45">
      <c r="A228" s="1" t="s">
        <v>343</v>
      </c>
      <c r="B228" s="2" t="s">
        <v>226</v>
      </c>
      <c r="C228">
        <f>4/99</f>
        <v>4.0404040404040407E-2</v>
      </c>
    </row>
    <row r="229" spans="1:3" x14ac:dyDescent="0.45">
      <c r="A229" s="1" t="s">
        <v>343</v>
      </c>
      <c r="B229" s="2" t="s">
        <v>227</v>
      </c>
      <c r="C229">
        <f>1</f>
        <v>1</v>
      </c>
    </row>
    <row r="230" spans="1:3" x14ac:dyDescent="0.45">
      <c r="A230" s="1" t="s">
        <v>343</v>
      </c>
      <c r="B230" s="2" t="s">
        <v>228</v>
      </c>
      <c r="C230">
        <f>4/93</f>
        <v>4.3010752688172046E-2</v>
      </c>
    </row>
    <row r="231" spans="1:3" x14ac:dyDescent="0.45">
      <c r="A231" s="1" t="s">
        <v>343</v>
      </c>
      <c r="B231" s="2" t="s">
        <v>229</v>
      </c>
      <c r="C231">
        <f>1</f>
        <v>1</v>
      </c>
    </row>
    <row r="232" spans="1:3" x14ac:dyDescent="0.45">
      <c r="A232" s="1" t="s">
        <v>343</v>
      </c>
      <c r="B232" s="2" t="s">
        <v>230</v>
      </c>
      <c r="C232">
        <f>1/87</f>
        <v>1.1494252873563218E-2</v>
      </c>
    </row>
    <row r="233" spans="1:3" x14ac:dyDescent="0.45">
      <c r="A233" s="5" t="s">
        <v>356</v>
      </c>
      <c r="B233" s="3" t="s">
        <v>231</v>
      </c>
      <c r="C233">
        <f>2/352</f>
        <v>5.681818181818182E-3</v>
      </c>
    </row>
    <row r="234" spans="1:3" x14ac:dyDescent="0.45">
      <c r="A234" s="5" t="s">
        <v>356</v>
      </c>
      <c r="B234" s="3" t="s">
        <v>232</v>
      </c>
      <c r="C234">
        <f>1</f>
        <v>1</v>
      </c>
    </row>
    <row r="235" spans="1:3" x14ac:dyDescent="0.45">
      <c r="A235" s="5" t="s">
        <v>356</v>
      </c>
      <c r="B235" s="3" t="s">
        <v>233</v>
      </c>
      <c r="C235">
        <f>3/384</f>
        <v>7.8125E-3</v>
      </c>
    </row>
    <row r="236" spans="1:3" x14ac:dyDescent="0.45">
      <c r="A236" s="5" t="s">
        <v>356</v>
      </c>
      <c r="B236" s="3" t="s">
        <v>234</v>
      </c>
      <c r="C236">
        <f>1</f>
        <v>1</v>
      </c>
    </row>
    <row r="237" spans="1:3" x14ac:dyDescent="0.45">
      <c r="A237" s="5" t="s">
        <v>356</v>
      </c>
      <c r="B237" s="3" t="s">
        <v>235</v>
      </c>
      <c r="C237">
        <f>3/370</f>
        <v>8.1081081081081086E-3</v>
      </c>
    </row>
    <row r="238" spans="1:3" x14ac:dyDescent="0.45">
      <c r="A238" s="5" t="s">
        <v>356</v>
      </c>
      <c r="B238" s="3" t="s">
        <v>236</v>
      </c>
      <c r="C238">
        <f>1</f>
        <v>1</v>
      </c>
    </row>
    <row r="239" spans="1:3" x14ac:dyDescent="0.45">
      <c r="A239" s="5" t="s">
        <v>356</v>
      </c>
      <c r="B239" s="3" t="s">
        <v>237</v>
      </c>
      <c r="C239">
        <f>16/353</f>
        <v>4.5325779036827198E-2</v>
      </c>
    </row>
    <row r="240" spans="1:3" x14ac:dyDescent="0.45">
      <c r="A240" s="5" t="s">
        <v>356</v>
      </c>
      <c r="B240" s="3" t="s">
        <v>238</v>
      </c>
      <c r="C240">
        <f>1</f>
        <v>1</v>
      </c>
    </row>
    <row r="241" spans="1:3" x14ac:dyDescent="0.45">
      <c r="A241" s="5" t="s">
        <v>356</v>
      </c>
      <c r="B241" s="3" t="s">
        <v>239</v>
      </c>
      <c r="C241">
        <f>7/374</f>
        <v>1.871657754010695E-2</v>
      </c>
    </row>
    <row r="242" spans="1:3" x14ac:dyDescent="0.45">
      <c r="A242" s="5" t="s">
        <v>356</v>
      </c>
      <c r="B242" s="3" t="s">
        <v>240</v>
      </c>
      <c r="C242">
        <f>1</f>
        <v>1</v>
      </c>
    </row>
    <row r="243" spans="1:3" x14ac:dyDescent="0.45">
      <c r="A243" s="5" t="s">
        <v>356</v>
      </c>
      <c r="B243" s="3" t="s">
        <v>241</v>
      </c>
      <c r="C243">
        <f>3/388</f>
        <v>7.7319587628865982E-3</v>
      </c>
    </row>
    <row r="244" spans="1:3" x14ac:dyDescent="0.45">
      <c r="A244" s="5" t="s">
        <v>356</v>
      </c>
      <c r="B244" s="3" t="s">
        <v>242</v>
      </c>
      <c r="C244">
        <f>1</f>
        <v>1</v>
      </c>
    </row>
    <row r="245" spans="1:3" x14ac:dyDescent="0.45">
      <c r="A245" s="5" t="s">
        <v>356</v>
      </c>
      <c r="B245" s="3" t="s">
        <v>243</v>
      </c>
      <c r="C245">
        <f>2/377</f>
        <v>5.3050397877984082E-3</v>
      </c>
    </row>
    <row r="246" spans="1:3" x14ac:dyDescent="0.45">
      <c r="A246" s="1" t="s">
        <v>357</v>
      </c>
      <c r="B246" s="2" t="s">
        <v>244</v>
      </c>
      <c r="C246">
        <f>4/100</f>
        <v>0.04</v>
      </c>
    </row>
    <row r="247" spans="1:3" x14ac:dyDescent="0.45">
      <c r="A247" s="1" t="s">
        <v>357</v>
      </c>
      <c r="B247" s="2" t="s">
        <v>245</v>
      </c>
      <c r="C247">
        <f>1</f>
        <v>1</v>
      </c>
    </row>
    <row r="248" spans="1:3" x14ac:dyDescent="0.45">
      <c r="A248" s="1" t="s">
        <v>357</v>
      </c>
      <c r="B248" s="2" t="s">
        <v>246</v>
      </c>
      <c r="C248">
        <f>4/120</f>
        <v>3.3333333333333333E-2</v>
      </c>
    </row>
    <row r="249" spans="1:3" x14ac:dyDescent="0.45">
      <c r="A249" s="1" t="s">
        <v>357</v>
      </c>
      <c r="B249" s="2" t="s">
        <v>247</v>
      </c>
      <c r="C249">
        <f>1</f>
        <v>1</v>
      </c>
    </row>
    <row r="250" spans="1:3" x14ac:dyDescent="0.45">
      <c r="A250" s="1" t="s">
        <v>357</v>
      </c>
      <c r="B250" s="2" t="s">
        <v>248</v>
      </c>
      <c r="C250">
        <f>11/146</f>
        <v>7.5342465753424653E-2</v>
      </c>
    </row>
    <row r="251" spans="1:3" x14ac:dyDescent="0.45">
      <c r="A251" s="1" t="s">
        <v>357</v>
      </c>
      <c r="B251" s="2" t="s">
        <v>249</v>
      </c>
      <c r="C251">
        <f>1</f>
        <v>1</v>
      </c>
    </row>
    <row r="252" spans="1:3" x14ac:dyDescent="0.45">
      <c r="A252" s="1" t="s">
        <v>357</v>
      </c>
      <c r="B252" s="2" t="s">
        <v>250</v>
      </c>
      <c r="C252">
        <f>10/118</f>
        <v>8.4745762711864403E-2</v>
      </c>
    </row>
    <row r="253" spans="1:3" x14ac:dyDescent="0.45">
      <c r="A253" s="1" t="s">
        <v>357</v>
      </c>
      <c r="B253" s="2" t="s">
        <v>251</v>
      </c>
      <c r="C253">
        <f>1</f>
        <v>1</v>
      </c>
    </row>
    <row r="254" spans="1:3" x14ac:dyDescent="0.45">
      <c r="A254" s="1" t="s">
        <v>357</v>
      </c>
      <c r="B254" s="2" t="s">
        <v>252</v>
      </c>
      <c r="C254">
        <f>5/108</f>
        <v>4.6296296296296294E-2</v>
      </c>
    </row>
    <row r="255" spans="1:3" x14ac:dyDescent="0.45">
      <c r="A255" s="1" t="s">
        <v>357</v>
      </c>
      <c r="B255" s="2" t="s">
        <v>253</v>
      </c>
      <c r="C255">
        <f>1</f>
        <v>1</v>
      </c>
    </row>
    <row r="256" spans="1:3" x14ac:dyDescent="0.45">
      <c r="A256" s="1" t="s">
        <v>357</v>
      </c>
      <c r="B256" s="2" t="s">
        <v>254</v>
      </c>
      <c r="C256">
        <f>4/102</f>
        <v>3.9215686274509803E-2</v>
      </c>
    </row>
    <row r="257" spans="1:3" x14ac:dyDescent="0.45">
      <c r="A257" s="1" t="s">
        <v>357</v>
      </c>
      <c r="B257" s="2" t="s">
        <v>255</v>
      </c>
      <c r="C257">
        <f>1</f>
        <v>1</v>
      </c>
    </row>
    <row r="258" spans="1:3" x14ac:dyDescent="0.45">
      <c r="A258" s="1" t="s">
        <v>357</v>
      </c>
      <c r="B258" s="2" t="s">
        <v>256</v>
      </c>
      <c r="C258">
        <f>1/91</f>
        <v>1.098901098901099E-2</v>
      </c>
    </row>
    <row r="259" spans="1:3" x14ac:dyDescent="0.45">
      <c r="A259" s="5" t="s">
        <v>362</v>
      </c>
      <c r="B259" s="3" t="s">
        <v>257</v>
      </c>
      <c r="C259">
        <f>0</f>
        <v>0</v>
      </c>
    </row>
    <row r="260" spans="1:3" x14ac:dyDescent="0.45">
      <c r="A260" s="5" t="s">
        <v>362</v>
      </c>
      <c r="B260" s="3" t="s">
        <v>258</v>
      </c>
      <c r="C260">
        <f>0</f>
        <v>0</v>
      </c>
    </row>
    <row r="261" spans="1:3" x14ac:dyDescent="0.45">
      <c r="A261" s="5" t="s">
        <v>362</v>
      </c>
      <c r="B261" s="3" t="s">
        <v>259</v>
      </c>
      <c r="C261">
        <f>0</f>
        <v>0</v>
      </c>
    </row>
    <row r="262" spans="1:3" x14ac:dyDescent="0.45">
      <c r="A262" s="5" t="s">
        <v>362</v>
      </c>
      <c r="B262" s="3" t="s">
        <v>260</v>
      </c>
      <c r="C262">
        <f>0</f>
        <v>0</v>
      </c>
    </row>
    <row r="263" spans="1:3" x14ac:dyDescent="0.45">
      <c r="A263" s="5" t="s">
        <v>362</v>
      </c>
      <c r="B263" s="3" t="s">
        <v>261</v>
      </c>
      <c r="C263">
        <f>0</f>
        <v>0</v>
      </c>
    </row>
    <row r="264" spans="1:3" x14ac:dyDescent="0.45">
      <c r="A264" s="5" t="s">
        <v>362</v>
      </c>
      <c r="B264" s="3" t="s">
        <v>262</v>
      </c>
      <c r="C264">
        <f>1</f>
        <v>1</v>
      </c>
    </row>
    <row r="265" spans="1:3" x14ac:dyDescent="0.45">
      <c r="A265" s="5" t="s">
        <v>362</v>
      </c>
      <c r="B265" s="3" t="s">
        <v>263</v>
      </c>
      <c r="C265">
        <f>2/24</f>
        <v>8.3333333333333329E-2</v>
      </c>
    </row>
    <row r="266" spans="1:3" x14ac:dyDescent="0.45">
      <c r="A266" s="5" t="s">
        <v>362</v>
      </c>
      <c r="B266" s="3" t="s">
        <v>264</v>
      </c>
      <c r="C266">
        <f>1</f>
        <v>1</v>
      </c>
    </row>
    <row r="267" spans="1:3" x14ac:dyDescent="0.45">
      <c r="A267" s="5" t="s">
        <v>362</v>
      </c>
      <c r="B267" s="3" t="s">
        <v>265</v>
      </c>
      <c r="C267">
        <f>0</f>
        <v>0</v>
      </c>
    </row>
    <row r="268" spans="1:3" x14ac:dyDescent="0.45">
      <c r="A268" s="5" t="s">
        <v>362</v>
      </c>
      <c r="B268" s="3" t="s">
        <v>266</v>
      </c>
      <c r="C268">
        <f>0</f>
        <v>0</v>
      </c>
    </row>
    <row r="269" spans="1:3" x14ac:dyDescent="0.45">
      <c r="A269" s="5" t="s">
        <v>362</v>
      </c>
      <c r="B269" s="3" t="s">
        <v>267</v>
      </c>
      <c r="C269">
        <f>1/(23+11)</f>
        <v>2.9411764705882353E-2</v>
      </c>
    </row>
    <row r="270" spans="1:3" x14ac:dyDescent="0.45">
      <c r="A270" s="5" t="s">
        <v>362</v>
      </c>
      <c r="B270" s="3" t="s">
        <v>268</v>
      </c>
      <c r="C270">
        <f>1</f>
        <v>1</v>
      </c>
    </row>
    <row r="271" spans="1:3" x14ac:dyDescent="0.45">
      <c r="A271" s="5" t="s">
        <v>362</v>
      </c>
      <c r="B271" s="3" t="s">
        <v>269</v>
      </c>
      <c r="C271">
        <f>0</f>
        <v>0</v>
      </c>
    </row>
    <row r="272" spans="1:3" x14ac:dyDescent="0.45">
      <c r="A272" s="1" t="s">
        <v>359</v>
      </c>
      <c r="B272" s="2" t="s">
        <v>270</v>
      </c>
      <c r="C272">
        <f>20/1091</f>
        <v>1.8331805682859761E-2</v>
      </c>
    </row>
    <row r="273" spans="1:3" x14ac:dyDescent="0.45">
      <c r="A273" s="1" t="s">
        <v>359</v>
      </c>
      <c r="B273" s="2" t="s">
        <v>271</v>
      </c>
      <c r="C273">
        <f>1</f>
        <v>1</v>
      </c>
    </row>
    <row r="274" spans="1:3" x14ac:dyDescent="0.45">
      <c r="A274" s="1" t="s">
        <v>359</v>
      </c>
      <c r="B274" s="2" t="s">
        <v>272</v>
      </c>
      <c r="C274">
        <f>31/1006</f>
        <v>3.0815109343936383E-2</v>
      </c>
    </row>
    <row r="275" spans="1:3" x14ac:dyDescent="0.45">
      <c r="A275" s="1" t="s">
        <v>359</v>
      </c>
      <c r="B275" s="2" t="s">
        <v>273</v>
      </c>
      <c r="C275">
        <f>1</f>
        <v>1</v>
      </c>
    </row>
    <row r="276" spans="1:3" x14ac:dyDescent="0.45">
      <c r="A276" s="1" t="s">
        <v>359</v>
      </c>
      <c r="B276" s="2" t="s">
        <v>274</v>
      </c>
      <c r="C276">
        <f>115/1183</f>
        <v>9.7210481825866446E-2</v>
      </c>
    </row>
    <row r="277" spans="1:3" x14ac:dyDescent="0.45">
      <c r="A277" s="1" t="s">
        <v>359</v>
      </c>
      <c r="B277" s="2" t="s">
        <v>275</v>
      </c>
      <c r="C277">
        <f>1</f>
        <v>1</v>
      </c>
    </row>
    <row r="278" spans="1:3" x14ac:dyDescent="0.45">
      <c r="A278" s="1" t="s">
        <v>359</v>
      </c>
      <c r="B278" s="2" t="s">
        <v>276</v>
      </c>
      <c r="C278">
        <f>109/1124</f>
        <v>9.6975088967971523E-2</v>
      </c>
    </row>
    <row r="279" spans="1:3" x14ac:dyDescent="0.45">
      <c r="A279" s="1" t="s">
        <v>359</v>
      </c>
      <c r="B279" s="2" t="s">
        <v>277</v>
      </c>
      <c r="C279">
        <f>1</f>
        <v>1</v>
      </c>
    </row>
    <row r="280" spans="1:3" x14ac:dyDescent="0.45">
      <c r="A280" s="1" t="s">
        <v>359</v>
      </c>
      <c r="B280" s="2" t="s">
        <v>278</v>
      </c>
      <c r="C280">
        <f>87/1133</f>
        <v>7.6787290379523393E-2</v>
      </c>
    </row>
    <row r="281" spans="1:3" x14ac:dyDescent="0.45">
      <c r="A281" s="1" t="s">
        <v>359</v>
      </c>
      <c r="B281" s="2" t="s">
        <v>279</v>
      </c>
      <c r="C281">
        <f>1</f>
        <v>1</v>
      </c>
    </row>
    <row r="282" spans="1:3" x14ac:dyDescent="0.45">
      <c r="A282" s="1" t="s">
        <v>359</v>
      </c>
      <c r="B282" s="2" t="s">
        <v>280</v>
      </c>
      <c r="C282">
        <f>63/1107</f>
        <v>5.6910569105691054E-2</v>
      </c>
    </row>
    <row r="283" spans="1:3" x14ac:dyDescent="0.45">
      <c r="A283" s="1" t="s">
        <v>359</v>
      </c>
      <c r="B283" s="2" t="s">
        <v>281</v>
      </c>
      <c r="C283">
        <f>1</f>
        <v>1</v>
      </c>
    </row>
    <row r="284" spans="1:3" x14ac:dyDescent="0.45">
      <c r="A284" s="1" t="s">
        <v>359</v>
      </c>
      <c r="B284" s="2" t="s">
        <v>282</v>
      </c>
      <c r="C284">
        <f>7/1077</f>
        <v>6.4995357474466105E-3</v>
      </c>
    </row>
    <row r="285" spans="1:3" x14ac:dyDescent="0.45">
      <c r="A285" s="5" t="s">
        <v>360</v>
      </c>
      <c r="B285" s="4" t="s">
        <v>283</v>
      </c>
      <c r="C285">
        <f>2/92</f>
        <v>2.1739130434782608E-2</v>
      </c>
    </row>
    <row r="286" spans="1:3" x14ac:dyDescent="0.45">
      <c r="A286" s="5" t="s">
        <v>360</v>
      </c>
      <c r="B286" s="4" t="s">
        <v>284</v>
      </c>
      <c r="C286">
        <f>1</f>
        <v>1</v>
      </c>
    </row>
    <row r="287" spans="1:3" x14ac:dyDescent="0.45">
      <c r="A287" s="5" t="s">
        <v>360</v>
      </c>
      <c r="B287" s="4" t="s">
        <v>285</v>
      </c>
      <c r="C287">
        <f>3/91</f>
        <v>3.2967032967032968E-2</v>
      </c>
    </row>
    <row r="288" spans="1:3" x14ac:dyDescent="0.45">
      <c r="A288" s="5" t="s">
        <v>360</v>
      </c>
      <c r="B288" s="4" t="s">
        <v>286</v>
      </c>
      <c r="C288">
        <f>1</f>
        <v>1</v>
      </c>
    </row>
    <row r="289" spans="1:3" x14ac:dyDescent="0.45">
      <c r="A289" s="5" t="s">
        <v>360</v>
      </c>
      <c r="B289" s="4" t="s">
        <v>287</v>
      </c>
      <c r="C289">
        <f>13/98</f>
        <v>0.1326530612244898</v>
      </c>
    </row>
    <row r="290" spans="1:3" x14ac:dyDescent="0.45">
      <c r="A290" s="5" t="s">
        <v>360</v>
      </c>
      <c r="B290" s="4" t="s">
        <v>288</v>
      </c>
      <c r="C290">
        <f>1</f>
        <v>1</v>
      </c>
    </row>
    <row r="291" spans="1:3" x14ac:dyDescent="0.45">
      <c r="A291" s="5" t="s">
        <v>360</v>
      </c>
      <c r="B291" s="4" t="s">
        <v>289</v>
      </c>
      <c r="C291">
        <f>8/88</f>
        <v>9.0909090909090912E-2</v>
      </c>
    </row>
    <row r="292" spans="1:3" x14ac:dyDescent="0.45">
      <c r="A292" s="5" t="s">
        <v>360</v>
      </c>
      <c r="B292" s="4" t="s">
        <v>290</v>
      </c>
      <c r="C292">
        <f>1</f>
        <v>1</v>
      </c>
    </row>
    <row r="293" spans="1:3" x14ac:dyDescent="0.45">
      <c r="A293" s="5" t="s">
        <v>360</v>
      </c>
      <c r="B293" s="4" t="s">
        <v>291</v>
      </c>
      <c r="C293">
        <f>13/99</f>
        <v>0.13131313131313133</v>
      </c>
    </row>
    <row r="294" spans="1:3" x14ac:dyDescent="0.45">
      <c r="A294" s="5" t="s">
        <v>360</v>
      </c>
      <c r="B294" s="4" t="s">
        <v>292</v>
      </c>
      <c r="C294">
        <f>1</f>
        <v>1</v>
      </c>
    </row>
    <row r="295" spans="1:3" x14ac:dyDescent="0.45">
      <c r="A295" s="5" t="s">
        <v>360</v>
      </c>
      <c r="B295" s="4" t="s">
        <v>293</v>
      </c>
      <c r="C295">
        <f>7/88</f>
        <v>7.9545454545454544E-2</v>
      </c>
    </row>
    <row r="296" spans="1:3" x14ac:dyDescent="0.45">
      <c r="A296" s="5" t="s">
        <v>360</v>
      </c>
      <c r="B296" s="4" t="s">
        <v>294</v>
      </c>
      <c r="C296">
        <f>1</f>
        <v>1</v>
      </c>
    </row>
    <row r="297" spans="1:3" x14ac:dyDescent="0.45">
      <c r="A297" s="5" t="s">
        <v>360</v>
      </c>
      <c r="B297" s="4" t="s">
        <v>295</v>
      </c>
      <c r="C297">
        <f>1/78</f>
        <v>1.282051282051282E-2</v>
      </c>
    </row>
    <row r="298" spans="1:3" x14ac:dyDescent="0.45">
      <c r="A298" s="1" t="s">
        <v>361</v>
      </c>
      <c r="B298" s="2" t="s">
        <v>296</v>
      </c>
      <c r="C298">
        <f>1/324</f>
        <v>3.0864197530864196E-3</v>
      </c>
    </row>
    <row r="299" spans="1:3" x14ac:dyDescent="0.45">
      <c r="A299" s="1" t="s">
        <v>361</v>
      </c>
      <c r="B299" s="2" t="s">
        <v>297</v>
      </c>
      <c r="C299">
        <f>1</f>
        <v>1</v>
      </c>
    </row>
    <row r="300" spans="1:3" x14ac:dyDescent="0.45">
      <c r="A300" s="1" t="s">
        <v>361</v>
      </c>
      <c r="B300" s="2" t="s">
        <v>298</v>
      </c>
      <c r="C300">
        <f>5/330</f>
        <v>1.5151515151515152E-2</v>
      </c>
    </row>
    <row r="301" spans="1:3" x14ac:dyDescent="0.45">
      <c r="A301" s="1" t="s">
        <v>361</v>
      </c>
      <c r="B301" s="2" t="s">
        <v>299</v>
      </c>
      <c r="C301">
        <f>1</f>
        <v>1</v>
      </c>
    </row>
    <row r="302" spans="1:3" x14ac:dyDescent="0.45">
      <c r="A302" s="1" t="s">
        <v>361</v>
      </c>
      <c r="B302" s="2" t="s">
        <v>300</v>
      </c>
      <c r="C302">
        <f>19/374</f>
        <v>5.0802139037433157E-2</v>
      </c>
    </row>
    <row r="303" spans="1:3" x14ac:dyDescent="0.45">
      <c r="A303" s="1" t="s">
        <v>361</v>
      </c>
      <c r="B303" s="2" t="s">
        <v>301</v>
      </c>
      <c r="C303">
        <f>1</f>
        <v>1</v>
      </c>
    </row>
    <row r="304" spans="1:3" x14ac:dyDescent="0.45">
      <c r="A304" s="1" t="s">
        <v>361</v>
      </c>
      <c r="B304" s="2" t="s">
        <v>302</v>
      </c>
      <c r="C304">
        <f>24/356</f>
        <v>6.741573033707865E-2</v>
      </c>
    </row>
    <row r="305" spans="1:3" x14ac:dyDescent="0.45">
      <c r="A305" s="1" t="s">
        <v>361</v>
      </c>
      <c r="B305" s="2" t="s">
        <v>303</v>
      </c>
      <c r="C305">
        <f>1</f>
        <v>1</v>
      </c>
    </row>
    <row r="306" spans="1:3" x14ac:dyDescent="0.45">
      <c r="A306" s="1" t="s">
        <v>361</v>
      </c>
      <c r="B306" s="2" t="s">
        <v>304</v>
      </c>
      <c r="C306">
        <f>12/331</f>
        <v>3.6253776435045321E-2</v>
      </c>
    </row>
    <row r="307" spans="1:3" x14ac:dyDescent="0.45">
      <c r="A307" s="1" t="s">
        <v>361</v>
      </c>
      <c r="B307" s="2" t="s">
        <v>305</v>
      </c>
      <c r="C307">
        <f>1</f>
        <v>1</v>
      </c>
    </row>
    <row r="308" spans="1:3" x14ac:dyDescent="0.45">
      <c r="A308" s="1" t="s">
        <v>361</v>
      </c>
      <c r="B308" s="2" t="s">
        <v>306</v>
      </c>
      <c r="C308">
        <f>8/351</f>
        <v>2.2792022792022793E-2</v>
      </c>
    </row>
    <row r="309" spans="1:3" x14ac:dyDescent="0.45">
      <c r="A309" s="1" t="s">
        <v>361</v>
      </c>
      <c r="B309" s="2" t="s">
        <v>307</v>
      </c>
      <c r="C309">
        <f>1</f>
        <v>1</v>
      </c>
    </row>
    <row r="310" spans="1:3" x14ac:dyDescent="0.45">
      <c r="A310" s="1" t="s">
        <v>361</v>
      </c>
      <c r="B310" s="2" t="s">
        <v>308</v>
      </c>
      <c r="C310">
        <f>5/356</f>
        <v>1.4044943820224719E-2</v>
      </c>
    </row>
    <row r="311" spans="1:3" x14ac:dyDescent="0.45">
      <c r="A311" s="5" t="s">
        <v>358</v>
      </c>
      <c r="B311" s="4" t="s">
        <v>309</v>
      </c>
      <c r="C311">
        <f>1/137</f>
        <v>7.2992700729927005E-3</v>
      </c>
    </row>
    <row r="312" spans="1:3" x14ac:dyDescent="0.45">
      <c r="A312" s="5" t="s">
        <v>358</v>
      </c>
      <c r="B312" s="4" t="s">
        <v>310</v>
      </c>
      <c r="C312">
        <f>1</f>
        <v>1</v>
      </c>
    </row>
    <row r="313" spans="1:3" x14ac:dyDescent="0.45">
      <c r="A313" s="5" t="s">
        <v>358</v>
      </c>
      <c r="B313" s="4" t="s">
        <v>311</v>
      </c>
      <c r="C313">
        <f>1/90</f>
        <v>1.1111111111111112E-2</v>
      </c>
    </row>
    <row r="314" spans="1:3" x14ac:dyDescent="0.45">
      <c r="A314" s="5" t="s">
        <v>358</v>
      </c>
      <c r="B314" s="4" t="s">
        <v>312</v>
      </c>
      <c r="C314">
        <f>1</f>
        <v>1</v>
      </c>
    </row>
    <row r="315" spans="1:3" x14ac:dyDescent="0.45">
      <c r="A315" s="5" t="s">
        <v>358</v>
      </c>
      <c r="B315" s="4" t="s">
        <v>313</v>
      </c>
      <c r="C315">
        <f>13/115</f>
        <v>0.11304347826086956</v>
      </c>
    </row>
    <row r="316" spans="1:3" x14ac:dyDescent="0.45">
      <c r="A316" s="5" t="s">
        <v>358</v>
      </c>
      <c r="B316" s="4" t="s">
        <v>314</v>
      </c>
      <c r="C316">
        <f>1</f>
        <v>1</v>
      </c>
    </row>
    <row r="317" spans="1:3" x14ac:dyDescent="0.45">
      <c r="A317" s="5" t="s">
        <v>358</v>
      </c>
      <c r="B317" s="4" t="s">
        <v>315</v>
      </c>
      <c r="C317">
        <f>23/140</f>
        <v>0.16428571428571428</v>
      </c>
    </row>
    <row r="318" spans="1:3" x14ac:dyDescent="0.45">
      <c r="A318" s="5" t="s">
        <v>358</v>
      </c>
      <c r="B318" s="4" t="s">
        <v>316</v>
      </c>
      <c r="C318">
        <f>1</f>
        <v>1</v>
      </c>
    </row>
    <row r="319" spans="1:3" x14ac:dyDescent="0.45">
      <c r="A319" s="5" t="s">
        <v>358</v>
      </c>
      <c r="B319" s="4" t="s">
        <v>317</v>
      </c>
      <c r="C319">
        <f>11/101</f>
        <v>0.10891089108910891</v>
      </c>
    </row>
    <row r="320" spans="1:3" x14ac:dyDescent="0.45">
      <c r="A320" s="5" t="s">
        <v>358</v>
      </c>
      <c r="B320" s="4" t="s">
        <v>318</v>
      </c>
      <c r="C320">
        <f>1</f>
        <v>1</v>
      </c>
    </row>
    <row r="321" spans="1:3" x14ac:dyDescent="0.45">
      <c r="A321" s="5" t="s">
        <v>358</v>
      </c>
      <c r="B321" s="4" t="s">
        <v>319</v>
      </c>
      <c r="C321">
        <f>5/96</f>
        <v>5.2083333333333336E-2</v>
      </c>
    </row>
    <row r="322" spans="1:3" x14ac:dyDescent="0.45">
      <c r="A322" s="5" t="s">
        <v>358</v>
      </c>
      <c r="B322" s="4" t="s">
        <v>320</v>
      </c>
      <c r="C322">
        <f>1</f>
        <v>1</v>
      </c>
    </row>
    <row r="323" spans="1:3" x14ac:dyDescent="0.45">
      <c r="A323" s="5" t="s">
        <v>358</v>
      </c>
      <c r="B323" s="4" t="s">
        <v>321</v>
      </c>
      <c r="C323">
        <f>2/94</f>
        <v>2.1276595744680851E-2</v>
      </c>
    </row>
    <row r="324" spans="1:3" x14ac:dyDescent="0.45">
      <c r="A324" s="1" t="s">
        <v>363</v>
      </c>
      <c r="B324" s="2" t="s">
        <v>322</v>
      </c>
      <c r="C324">
        <f>1/30</f>
        <v>3.3333333333333333E-2</v>
      </c>
    </row>
    <row r="325" spans="1:3" x14ac:dyDescent="0.45">
      <c r="A325" s="1" t="s">
        <v>363</v>
      </c>
      <c r="B325" s="2" t="s">
        <v>323</v>
      </c>
      <c r="C325">
        <f>0</f>
        <v>0</v>
      </c>
    </row>
    <row r="326" spans="1:3" x14ac:dyDescent="0.45">
      <c r="A326" s="1" t="s">
        <v>363</v>
      </c>
      <c r="B326" s="2" t="s">
        <v>324</v>
      </c>
      <c r="C326">
        <f>0</f>
        <v>0</v>
      </c>
    </row>
    <row r="327" spans="1:3" x14ac:dyDescent="0.45">
      <c r="A327" s="1" t="s">
        <v>363</v>
      </c>
      <c r="B327" s="2" t="s">
        <v>325</v>
      </c>
      <c r="C327">
        <f>0</f>
        <v>0</v>
      </c>
    </row>
    <row r="328" spans="1:3" x14ac:dyDescent="0.45">
      <c r="A328" s="1" t="s">
        <v>363</v>
      </c>
      <c r="B328" s="2" t="s">
        <v>326</v>
      </c>
      <c r="C328">
        <f>1/19</f>
        <v>5.2631578947368418E-2</v>
      </c>
    </row>
    <row r="329" spans="1:3" x14ac:dyDescent="0.45">
      <c r="A329" s="1" t="s">
        <v>363</v>
      </c>
      <c r="B329" s="2" t="s">
        <v>327</v>
      </c>
      <c r="C329">
        <f>0</f>
        <v>0</v>
      </c>
    </row>
    <row r="330" spans="1:3" x14ac:dyDescent="0.45">
      <c r="A330" s="1" t="s">
        <v>363</v>
      </c>
      <c r="B330" s="2" t="s">
        <v>328</v>
      </c>
      <c r="C330">
        <f>0</f>
        <v>0</v>
      </c>
    </row>
    <row r="331" spans="1:3" x14ac:dyDescent="0.45">
      <c r="A331" s="1" t="s">
        <v>363</v>
      </c>
      <c r="B331" s="2" t="s">
        <v>329</v>
      </c>
      <c r="C331">
        <f>1</f>
        <v>1</v>
      </c>
    </row>
    <row r="332" spans="1:3" x14ac:dyDescent="0.45">
      <c r="A332" s="1" t="s">
        <v>363</v>
      </c>
      <c r="B332" s="2" t="s">
        <v>330</v>
      </c>
      <c r="C332">
        <f>0</f>
        <v>0</v>
      </c>
    </row>
    <row r="333" spans="1:3" x14ac:dyDescent="0.45">
      <c r="A333" s="1" t="s">
        <v>363</v>
      </c>
      <c r="B333" s="2" t="s">
        <v>331</v>
      </c>
      <c r="C333">
        <f>1</f>
        <v>1</v>
      </c>
    </row>
    <row r="334" spans="1:3" x14ac:dyDescent="0.45">
      <c r="A334" s="1" t="s">
        <v>363</v>
      </c>
      <c r="B334" s="2" t="s">
        <v>332</v>
      </c>
      <c r="C334">
        <f>1/(17+11)</f>
        <v>3.5714285714285712E-2</v>
      </c>
    </row>
    <row r="335" spans="1:3" x14ac:dyDescent="0.45">
      <c r="A335" s="1" t="s">
        <v>363</v>
      </c>
      <c r="B335" s="2" t="s">
        <v>333</v>
      </c>
      <c r="C335">
        <f>1</f>
        <v>1</v>
      </c>
    </row>
    <row r="336" spans="1:3" x14ac:dyDescent="0.45">
      <c r="A336" s="1" t="s">
        <v>363</v>
      </c>
      <c r="B336" s="2" t="s">
        <v>334</v>
      </c>
      <c r="C336">
        <f>0</f>
        <v>0</v>
      </c>
    </row>
    <row r="337" spans="1:3" x14ac:dyDescent="0.45">
      <c r="A337" s="5" t="s">
        <v>364</v>
      </c>
      <c r="C337">
        <v>1223</v>
      </c>
    </row>
    <row r="338" spans="1:3" x14ac:dyDescent="0.45">
      <c r="A338" s="5" t="s">
        <v>365</v>
      </c>
      <c r="C338">
        <v>103</v>
      </c>
    </row>
    <row r="339" spans="1:3" x14ac:dyDescent="0.45">
      <c r="A339" s="5" t="s">
        <v>366</v>
      </c>
      <c r="C339">
        <v>366</v>
      </c>
    </row>
    <row r="340" spans="1:3" x14ac:dyDescent="0.45">
      <c r="A340" s="5" t="s">
        <v>367</v>
      </c>
      <c r="C340">
        <v>114</v>
      </c>
    </row>
    <row r="341" spans="1:3" x14ac:dyDescent="0.45">
      <c r="A341" s="5" t="s">
        <v>368</v>
      </c>
      <c r="C341">
        <v>17</v>
      </c>
    </row>
    <row r="342" spans="1:3" x14ac:dyDescent="0.45">
      <c r="A342" s="1" t="s">
        <v>369</v>
      </c>
      <c r="C342">
        <v>1073</v>
      </c>
    </row>
    <row r="343" spans="1:3" x14ac:dyDescent="0.45">
      <c r="A343" s="1" t="s">
        <v>370</v>
      </c>
      <c r="C343">
        <v>100</v>
      </c>
    </row>
    <row r="344" spans="1:3" x14ac:dyDescent="0.45">
      <c r="A344" s="1" t="s">
        <v>371</v>
      </c>
      <c r="C344">
        <v>352</v>
      </c>
    </row>
    <row r="345" spans="1:3" x14ac:dyDescent="0.45">
      <c r="A345" s="1" t="s">
        <v>372</v>
      </c>
      <c r="C345">
        <v>100</v>
      </c>
    </row>
    <row r="346" spans="1:3" x14ac:dyDescent="0.45">
      <c r="A346" s="1" t="s">
        <v>373</v>
      </c>
      <c r="C346">
        <v>24</v>
      </c>
    </row>
    <row r="347" spans="1:3" x14ac:dyDescent="0.45">
      <c r="A347" s="5" t="s">
        <v>374</v>
      </c>
      <c r="C347">
        <v>1091</v>
      </c>
    </row>
    <row r="348" spans="1:3" x14ac:dyDescent="0.45">
      <c r="A348" s="5" t="s">
        <v>375</v>
      </c>
      <c r="C348">
        <v>92</v>
      </c>
    </row>
    <row r="349" spans="1:3" x14ac:dyDescent="0.45">
      <c r="A349" s="5" t="s">
        <v>376</v>
      </c>
      <c r="C349">
        <v>324</v>
      </c>
    </row>
    <row r="350" spans="1:3" x14ac:dyDescent="0.45">
      <c r="A350" s="5" t="s">
        <v>377</v>
      </c>
      <c r="C350">
        <v>137</v>
      </c>
    </row>
    <row r="351" spans="1:3" x14ac:dyDescent="0.45">
      <c r="A351" s="5" t="s">
        <v>378</v>
      </c>
      <c r="C351">
        <v>30</v>
      </c>
    </row>
    <row r="352" spans="1:3" x14ac:dyDescent="0.45">
      <c r="A352" s="5"/>
    </row>
    <row r="353" spans="1:1" x14ac:dyDescent="0.45">
      <c r="A353" s="5"/>
    </row>
    <row r="354" spans="1:1" x14ac:dyDescent="0.45">
      <c r="A354" s="5"/>
    </row>
    <row r="355" spans="1:1" x14ac:dyDescent="0.45">
      <c r="A355" s="5"/>
    </row>
    <row r="356" spans="1:1" x14ac:dyDescent="0.45">
      <c r="A356" s="5"/>
    </row>
    <row r="357" spans="1:1" x14ac:dyDescent="0.45">
      <c r="A357" s="5"/>
    </row>
    <row r="358" spans="1:1" x14ac:dyDescent="0.45">
      <c r="A358" s="5"/>
    </row>
    <row r="359" spans="1:1" x14ac:dyDescent="0.45">
      <c r="A359" s="5"/>
    </row>
    <row r="360" spans="1:1" x14ac:dyDescent="0.45">
      <c r="A360" s="5"/>
    </row>
    <row r="361" spans="1:1" x14ac:dyDescent="0.45">
      <c r="A361" s="5"/>
    </row>
    <row r="362" spans="1:1" x14ac:dyDescent="0.45">
      <c r="A362" s="5"/>
    </row>
    <row r="363" spans="1:1" x14ac:dyDescent="0.45">
      <c r="A363" s="5"/>
    </row>
    <row r="364" spans="1:1" x14ac:dyDescent="0.45">
      <c r="A364" s="5"/>
    </row>
    <row r="365" spans="1:1" x14ac:dyDescent="0.45">
      <c r="A365" s="5"/>
    </row>
    <row r="366" spans="1:1" x14ac:dyDescent="0.45">
      <c r="A366" s="5"/>
    </row>
    <row r="367" spans="1:1" x14ac:dyDescent="0.45">
      <c r="A367" s="5"/>
    </row>
    <row r="368" spans="1:1" x14ac:dyDescent="0.45">
      <c r="A368" s="5"/>
    </row>
    <row r="369" spans="1:1" x14ac:dyDescent="0.45">
      <c r="A369" s="5"/>
    </row>
    <row r="370" spans="1:1" x14ac:dyDescent="0.45">
      <c r="A370" s="5"/>
    </row>
    <row r="371" spans="1:1" x14ac:dyDescent="0.45">
      <c r="A371" s="5"/>
    </row>
    <row r="372" spans="1:1" x14ac:dyDescent="0.45">
      <c r="A372" s="5"/>
    </row>
    <row r="373" spans="1:1" x14ac:dyDescent="0.45">
      <c r="A373" s="5"/>
    </row>
    <row r="374" spans="1:1" x14ac:dyDescent="0.45">
      <c r="A374" s="5"/>
    </row>
    <row r="375" spans="1:1" x14ac:dyDescent="0.45">
      <c r="A375" s="5"/>
    </row>
  </sheetData>
  <phoneticPr fontId="19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state vector &amp; transiti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Vanessa Maybruck</cp:lastModifiedBy>
  <dcterms:created xsi:type="dcterms:W3CDTF">2022-09-21T18:14:56Z</dcterms:created>
  <dcterms:modified xsi:type="dcterms:W3CDTF">2022-10-07T18:15:48Z</dcterms:modified>
</cp:coreProperties>
</file>