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defaultThemeVersion="124226"/>
  <bookViews>
    <workbookView xWindow="-105" yWindow="-105" windowWidth="20730" windowHeight="11760" activeTab="2"/>
  </bookViews>
  <sheets>
    <sheet name="Konsumsi &amp; pareto" sheetId="3" r:id="rId1"/>
    <sheet name="Tonase" sheetId="2" r:id="rId2"/>
    <sheet name="HK - BDGT" sheetId="4" r:id="rId3"/>
    <sheet name="DATA GAS PER 2020" sheetId="6" r:id="rId4"/>
    <sheet name="Sheet1" sheetId="7" r:id="rId5"/>
  </sheets>
  <externalReferences>
    <externalReference r:id="rId6"/>
    <externalReference r:id="rId7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/>
  <c r="P9" s="1"/>
  <c r="P10"/>
  <c r="R32" i="3" l="1"/>
  <c r="Q32"/>
  <c r="R31"/>
  <c r="Q31"/>
  <c r="R30"/>
  <c r="Q30"/>
  <c r="R29"/>
  <c r="Q29"/>
  <c r="R28"/>
  <c r="Q28"/>
  <c r="R27"/>
  <c r="Q27"/>
  <c r="Q15"/>
  <c r="Q14"/>
  <c r="Q13"/>
  <c r="Q12"/>
  <c r="Q11"/>
  <c r="Q10"/>
  <c r="R5"/>
  <c r="Q5"/>
  <c r="Q4"/>
  <c r="Q6" l="1"/>
  <c r="M12" i="4" l="1"/>
  <c r="N12"/>
  <c r="N9" i="2"/>
  <c r="O32" i="3"/>
  <c r="O31"/>
  <c r="O30"/>
  <c r="O29"/>
  <c r="O28"/>
  <c r="O27"/>
  <c r="O15"/>
  <c r="O14"/>
  <c r="O13"/>
  <c r="O12"/>
  <c r="O38" s="1"/>
  <c r="O11"/>
  <c r="P10"/>
  <c r="O10"/>
  <c r="P5"/>
  <c r="P6" s="1"/>
  <c r="O5"/>
  <c r="P4"/>
  <c r="O4"/>
  <c r="L32"/>
  <c r="L41" s="1"/>
  <c r="K32"/>
  <c r="L31"/>
  <c r="K31"/>
  <c r="L30"/>
  <c r="L39" s="1"/>
  <c r="K30"/>
  <c r="L29"/>
  <c r="K29"/>
  <c r="L28"/>
  <c r="K28"/>
  <c r="L27"/>
  <c r="K27"/>
  <c r="L10"/>
  <c r="L4" s="1"/>
  <c r="L5"/>
  <c r="K5"/>
  <c r="H2" i="4"/>
  <c r="F12"/>
  <c r="G12"/>
  <c r="H12"/>
  <c r="I12"/>
  <c r="J12"/>
  <c r="K12"/>
  <c r="L12"/>
  <c r="O12"/>
  <c r="P31" i="2" s="1"/>
  <c r="P12" i="4"/>
  <c r="Q12"/>
  <c r="R31" i="2" s="1"/>
  <c r="R12" i="4"/>
  <c r="S31" i="2"/>
  <c r="S12" i="4"/>
  <c r="T31" i="2" s="1"/>
  <c r="T12" i="4"/>
  <c r="U31" i="2" s="1"/>
  <c r="U12" i="4"/>
  <c r="V31" i="2" s="1"/>
  <c r="V12" i="4"/>
  <c r="W31" i="2" s="1"/>
  <c r="W12" i="4"/>
  <c r="X31" i="2" s="1"/>
  <c r="X12" i="4"/>
  <c r="Y31" i="2"/>
  <c r="Y12" i="4"/>
  <c r="Z31" i="2" s="1"/>
  <c r="Z12" i="4"/>
  <c r="AA31" i="2"/>
  <c r="AA12" i="4"/>
  <c r="AB31" i="2" s="1"/>
  <c r="AB12" i="4"/>
  <c r="AC31" i="2" s="1"/>
  <c r="E12" i="4"/>
  <c r="F14"/>
  <c r="G14"/>
  <c r="H14"/>
  <c r="I14"/>
  <c r="J14"/>
  <c r="K14"/>
  <c r="L14"/>
  <c r="Q14"/>
  <c r="R30" i="2" s="1"/>
  <c r="R14" i="4"/>
  <c r="S30" i="2"/>
  <c r="S14" i="4"/>
  <c r="T30" i="2" s="1"/>
  <c r="T14" i="4"/>
  <c r="U30" i="2" s="1"/>
  <c r="U14" i="4"/>
  <c r="V30" i="2" s="1"/>
  <c r="V14" i="4"/>
  <c r="W30" i="2" s="1"/>
  <c r="W14" i="4"/>
  <c r="X30" i="2" s="1"/>
  <c r="X14" i="4"/>
  <c r="Y30" i="2" s="1"/>
  <c r="Y14" i="4"/>
  <c r="Z30" i="2" s="1"/>
  <c r="Z29" s="1"/>
  <c r="Z14" i="4"/>
  <c r="AA30" i="2" s="1"/>
  <c r="AA29" s="1"/>
  <c r="AA14" i="4"/>
  <c r="AB30" i="2" s="1"/>
  <c r="AB14" i="4"/>
  <c r="AC30" i="2" s="1"/>
  <c r="E14" i="4"/>
  <c r="I11" i="3"/>
  <c r="AD36" i="6"/>
  <c r="AC3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S5"/>
  <c r="T5"/>
  <c r="U5"/>
  <c r="V5"/>
  <c r="W5"/>
  <c r="X5"/>
  <c r="Y5"/>
  <c r="Z5"/>
  <c r="AA5"/>
  <c r="AB5"/>
  <c r="S6"/>
  <c r="T6"/>
  <c r="U6"/>
  <c r="V6"/>
  <c r="W6"/>
  <c r="X6"/>
  <c r="Y6"/>
  <c r="Z6"/>
  <c r="AA6"/>
  <c r="AB6"/>
  <c r="S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U7"/>
  <c r="V7"/>
  <c r="W7"/>
  <c r="X7"/>
  <c r="Y7"/>
  <c r="Z7"/>
  <c r="AA7"/>
  <c r="AB7"/>
  <c r="S8"/>
  <c r="U8"/>
  <c r="V8"/>
  <c r="W8"/>
  <c r="X8"/>
  <c r="Y8"/>
  <c r="Z8"/>
  <c r="AA8"/>
  <c r="AB8"/>
  <c r="S9"/>
  <c r="U9"/>
  <c r="V9"/>
  <c r="W9"/>
  <c r="X9"/>
  <c r="Y9"/>
  <c r="Z9"/>
  <c r="AA9"/>
  <c r="AB9"/>
  <c r="S10"/>
  <c r="U10"/>
  <c r="V10"/>
  <c r="W10"/>
  <c r="X10"/>
  <c r="Y10"/>
  <c r="Z10"/>
  <c r="AA10"/>
  <c r="AB10"/>
  <c r="S11"/>
  <c r="U11"/>
  <c r="V11"/>
  <c r="W11"/>
  <c r="X11"/>
  <c r="Y11"/>
  <c r="Z11"/>
  <c r="AA11"/>
  <c r="AB11"/>
  <c r="S12"/>
  <c r="U12"/>
  <c r="V12"/>
  <c r="W12"/>
  <c r="X12"/>
  <c r="Y12"/>
  <c r="Z12"/>
  <c r="AA12"/>
  <c r="AB12"/>
  <c r="S13"/>
  <c r="U13"/>
  <c r="V13"/>
  <c r="W13"/>
  <c r="X13"/>
  <c r="Y13"/>
  <c r="Z13"/>
  <c r="AA13"/>
  <c r="AB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U14"/>
  <c r="V14"/>
  <c r="W14"/>
  <c r="X14"/>
  <c r="Y14"/>
  <c r="Z14"/>
  <c r="AA14"/>
  <c r="AB14"/>
  <c r="U15"/>
  <c r="V15"/>
  <c r="W15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Y15"/>
  <c r="Z15"/>
  <c r="AA15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V16"/>
  <c r="W16"/>
  <c r="Y16"/>
  <c r="Z16"/>
  <c r="AA16"/>
  <c r="V17"/>
  <c r="W17"/>
  <c r="Y17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A17"/>
  <c r="V18"/>
  <c r="W18"/>
  <c r="Y18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V19"/>
  <c r="W19"/>
  <c r="Y19"/>
  <c r="V20"/>
  <c r="W20"/>
  <c r="Y20"/>
  <c r="V21"/>
  <c r="W21"/>
  <c r="Y21"/>
  <c r="V22"/>
  <c r="W22"/>
  <c r="Y22"/>
  <c r="V23"/>
  <c r="W23"/>
  <c r="Y23"/>
  <c r="V24"/>
  <c r="W24"/>
  <c r="Y24"/>
  <c r="V25"/>
  <c r="W25"/>
  <c r="Y25"/>
  <c r="V26"/>
  <c r="W26"/>
  <c r="Y26"/>
  <c r="V27"/>
  <c r="W27"/>
  <c r="Y27"/>
  <c r="V28"/>
  <c r="W28"/>
  <c r="Y28"/>
  <c r="V29"/>
  <c r="W29"/>
  <c r="Y29"/>
  <c r="V30"/>
  <c r="W30"/>
  <c r="Y30"/>
  <c r="V31"/>
  <c r="W31"/>
  <c r="Y31"/>
  <c r="V32"/>
  <c r="W32"/>
  <c r="Y32"/>
  <c r="V33"/>
  <c r="W33"/>
  <c r="Y33"/>
  <c r="V34"/>
  <c r="W34"/>
  <c r="Y34"/>
  <c r="V35"/>
  <c r="W35"/>
  <c r="Y3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5"/>
  <c r="Q36"/>
  <c r="W36"/>
  <c r="V36"/>
  <c r="Y36"/>
  <c r="J32" i="3"/>
  <c r="I32"/>
  <c r="I41" s="1"/>
  <c r="I15"/>
  <c r="J31"/>
  <c r="I31"/>
  <c r="J30"/>
  <c r="I30"/>
  <c r="J29"/>
  <c r="I29"/>
  <c r="J28"/>
  <c r="J37" s="1"/>
  <c r="I28"/>
  <c r="J27"/>
  <c r="I27"/>
  <c r="J15"/>
  <c r="J41" s="1"/>
  <c r="J14"/>
  <c r="I14"/>
  <c r="J13"/>
  <c r="I13"/>
  <c r="I39" s="1"/>
  <c r="J12"/>
  <c r="I12"/>
  <c r="J11"/>
  <c r="J10"/>
  <c r="J4" s="1"/>
  <c r="I10"/>
  <c r="J5"/>
  <c r="I5"/>
  <c r="I4"/>
  <c r="I6" s="1"/>
  <c r="O22" i="4"/>
  <c r="Q22"/>
  <c r="R22"/>
  <c r="S22"/>
  <c r="T22"/>
  <c r="U22"/>
  <c r="V22"/>
  <c r="W22"/>
  <c r="X22"/>
  <c r="Y22"/>
  <c r="Z22"/>
  <c r="AA22"/>
  <c r="AB22"/>
  <c r="M19"/>
  <c r="O19"/>
  <c r="Q19"/>
  <c r="R19"/>
  <c r="S19"/>
  <c r="T19"/>
  <c r="U19"/>
  <c r="V19"/>
  <c r="W19"/>
  <c r="X19"/>
  <c r="Y19"/>
  <c r="Z19"/>
  <c r="AA19"/>
  <c r="AB19"/>
  <c r="H10" i="3"/>
  <c r="H4" s="1"/>
  <c r="G10"/>
  <c r="G4" s="1"/>
  <c r="G7" i="2"/>
  <c r="H7"/>
  <c r="I7"/>
  <c r="J7"/>
  <c r="K7"/>
  <c r="L7"/>
  <c r="M7"/>
  <c r="N7"/>
  <c r="N15" s="1"/>
  <c r="O7"/>
  <c r="P7"/>
  <c r="Q7"/>
  <c r="Q19"/>
  <c r="R7"/>
  <c r="S7"/>
  <c r="S15" s="1"/>
  <c r="S14" s="1"/>
  <c r="S19"/>
  <c r="T7"/>
  <c r="U7"/>
  <c r="U15" s="1"/>
  <c r="U14" s="1"/>
  <c r="U19"/>
  <c r="V7"/>
  <c r="W7"/>
  <c r="W15"/>
  <c r="W14" s="1"/>
  <c r="W19"/>
  <c r="X7"/>
  <c r="Y7"/>
  <c r="Y15" s="1"/>
  <c r="Y14" s="1"/>
  <c r="Y19"/>
  <c r="Z7"/>
  <c r="AA7"/>
  <c r="AB7"/>
  <c r="AC7"/>
  <c r="AC15"/>
  <c r="AC14" s="1"/>
  <c r="AC19"/>
  <c r="F9"/>
  <c r="G9"/>
  <c r="H9"/>
  <c r="I9"/>
  <c r="K9"/>
  <c r="F10"/>
  <c r="G10"/>
  <c r="H10"/>
  <c r="I10"/>
  <c r="J10"/>
  <c r="K10"/>
  <c r="L10"/>
  <c r="F11"/>
  <c r="G11"/>
  <c r="H11"/>
  <c r="I11"/>
  <c r="J11"/>
  <c r="K11"/>
  <c r="L11"/>
  <c r="L4"/>
  <c r="J4"/>
  <c r="H4"/>
  <c r="N4"/>
  <c r="D5"/>
  <c r="D15"/>
  <c r="D27"/>
  <c r="D9"/>
  <c r="O19"/>
  <c r="M19"/>
  <c r="K19"/>
  <c r="AA19"/>
  <c r="I19"/>
  <c r="G19"/>
  <c r="F39"/>
  <c r="J9"/>
  <c r="I36" i="3"/>
  <c r="I40"/>
  <c r="J39"/>
  <c r="J40"/>
  <c r="J38"/>
  <c r="I15" i="2"/>
  <c r="I14" s="1"/>
  <c r="R20"/>
  <c r="F7"/>
  <c r="AA10" i="4"/>
  <c r="AB10"/>
  <c r="AB8" s="1"/>
  <c r="V36" i="3"/>
  <c r="Q40"/>
  <c r="S40"/>
  <c r="W40"/>
  <c r="O41"/>
  <c r="O37"/>
  <c r="Q36"/>
  <c r="P15" i="2"/>
  <c r="Q37" i="3"/>
  <c r="Q41"/>
  <c r="Q39"/>
  <c r="Q38"/>
  <c r="S36"/>
  <c r="R15" i="2"/>
  <c r="T36" i="3"/>
  <c r="U36"/>
  <c r="S37"/>
  <c r="S41"/>
  <c r="S39"/>
  <c r="S38"/>
  <c r="Q20" i="4"/>
  <c r="T40" i="3"/>
  <c r="T37"/>
  <c r="R22" i="2"/>
  <c r="T41" i="3"/>
  <c r="R21" i="2"/>
  <c r="R19"/>
  <c r="T39" i="3"/>
  <c r="T38"/>
  <c r="Q23" i="4"/>
  <c r="Q27"/>
  <c r="Q26"/>
  <c r="U40" i="3"/>
  <c r="U41"/>
  <c r="T15" i="2"/>
  <c r="U37" i="3"/>
  <c r="U39"/>
  <c r="U38"/>
  <c r="V40"/>
  <c r="W36"/>
  <c r="V37"/>
  <c r="S20" i="4"/>
  <c r="V41" i="3"/>
  <c r="T22" i="2"/>
  <c r="V39" i="3"/>
  <c r="T21" i="2"/>
  <c r="T19"/>
  <c r="V38" i="3"/>
  <c r="T20" i="2"/>
  <c r="S27" i="4"/>
  <c r="S23"/>
  <c r="S26"/>
  <c r="V15" i="2"/>
  <c r="X36" i="3"/>
  <c r="W41"/>
  <c r="W37"/>
  <c r="W39"/>
  <c r="W38"/>
  <c r="U20" i="4"/>
  <c r="X40" i="3"/>
  <c r="V22" i="2"/>
  <c r="X41" i="3"/>
  <c r="X37"/>
  <c r="X38"/>
  <c r="V21" i="2"/>
  <c r="V19"/>
  <c r="X39" i="3"/>
  <c r="V20" i="2"/>
  <c r="U23" i="4"/>
  <c r="U27"/>
  <c r="U26"/>
  <c r="Y41" i="3"/>
  <c r="Y36"/>
  <c r="Y40"/>
  <c r="X15" i="2"/>
  <c r="Y37" i="3"/>
  <c r="Y39"/>
  <c r="Y38"/>
  <c r="Z39"/>
  <c r="Z36"/>
  <c r="X22" i="2"/>
  <c r="Z41" i="3"/>
  <c r="X21" i="2"/>
  <c r="X19"/>
  <c r="Z40" i="3"/>
  <c r="X20" i="2"/>
  <c r="Z38" i="3"/>
  <c r="Z37"/>
  <c r="W23" i="4"/>
  <c r="W27"/>
  <c r="W20"/>
  <c r="W26"/>
  <c r="AA36" i="3"/>
  <c r="AA39"/>
  <c r="AA41"/>
  <c r="AA40"/>
  <c r="AA38"/>
  <c r="Z15" i="2"/>
  <c r="AA37" i="3"/>
  <c r="AB39"/>
  <c r="AB36"/>
  <c r="AB41"/>
  <c r="Z22" i="2"/>
  <c r="AA15"/>
  <c r="AA14" s="1"/>
  <c r="AB37" i="3"/>
  <c r="AB40"/>
  <c r="Z21" i="2"/>
  <c r="Z19"/>
  <c r="AB38" i="3"/>
  <c r="Z20" i="2"/>
  <c r="Y26" i="4"/>
  <c r="Y20"/>
  <c r="Y23"/>
  <c r="Y27"/>
  <c r="AC36" i="3"/>
  <c r="AC39"/>
  <c r="AC41"/>
  <c r="AC40"/>
  <c r="AC38"/>
  <c r="AB15" i="2"/>
  <c r="AC37" i="3"/>
  <c r="AD39"/>
  <c r="AD36"/>
  <c r="AD41"/>
  <c r="AB22" i="2"/>
  <c r="AD40" i="3"/>
  <c r="AB21" i="2"/>
  <c r="AB19"/>
  <c r="AA23" i="4"/>
  <c r="AD38" i="3"/>
  <c r="AD37"/>
  <c r="AA26" i="4"/>
  <c r="AA20"/>
  <c r="AA27"/>
  <c r="Z10"/>
  <c r="Z8" s="1"/>
  <c r="Y10"/>
  <c r="X10"/>
  <c r="X8" s="1"/>
  <c r="W10"/>
  <c r="E10"/>
  <c r="F10"/>
  <c r="F8"/>
  <c r="V10"/>
  <c r="V8" s="1"/>
  <c r="U10"/>
  <c r="T10"/>
  <c r="T8"/>
  <c r="S10"/>
  <c r="R10"/>
  <c r="R8"/>
  <c r="Q10"/>
  <c r="P10"/>
  <c r="K10"/>
  <c r="I10"/>
  <c r="I8" s="1"/>
  <c r="H10"/>
  <c r="G10"/>
  <c r="G8" s="1"/>
  <c r="H8"/>
  <c r="J10"/>
  <c r="H30" i="3"/>
  <c r="H28"/>
  <c r="H32"/>
  <c r="H31"/>
  <c r="H13"/>
  <c r="H27"/>
  <c r="H29"/>
  <c r="H14"/>
  <c r="H15"/>
  <c r="H41" s="1"/>
  <c r="H11"/>
  <c r="H12"/>
  <c r="F22" i="4" s="1"/>
  <c r="G30" i="3"/>
  <c r="G39" s="1"/>
  <c r="G13"/>
  <c r="G28"/>
  <c r="G5"/>
  <c r="H5"/>
  <c r="G32"/>
  <c r="G31"/>
  <c r="G29"/>
  <c r="G27"/>
  <c r="G36" s="1"/>
  <c r="G14"/>
  <c r="G15"/>
  <c r="G11"/>
  <c r="G12"/>
  <c r="E22" i="4" s="1"/>
  <c r="J6" i="2"/>
  <c r="O6"/>
  <c r="S6"/>
  <c r="W6"/>
  <c r="AA6"/>
  <c r="G6"/>
  <c r="N6"/>
  <c r="R6"/>
  <c r="V6"/>
  <c r="Z6"/>
  <c r="F6"/>
  <c r="M6"/>
  <c r="Q6"/>
  <c r="U6"/>
  <c r="Y6"/>
  <c r="AC6"/>
  <c r="P6"/>
  <c r="T6"/>
  <c r="X6"/>
  <c r="AB6"/>
  <c r="H6"/>
  <c r="K6"/>
  <c r="I6"/>
  <c r="K10" i="3"/>
  <c r="K4" s="1"/>
  <c r="K6" s="1"/>
  <c r="K13"/>
  <c r="K14"/>
  <c r="K15"/>
  <c r="K11"/>
  <c r="J15" i="2" s="1"/>
  <c r="K12" i="3"/>
  <c r="L13"/>
  <c r="K30" i="2" s="1"/>
  <c r="L15" i="3"/>
  <c r="L14"/>
  <c r="L12"/>
  <c r="L38" s="1"/>
  <c r="L11"/>
  <c r="S8" i="4"/>
  <c r="W8"/>
  <c r="AA8"/>
  <c r="H31" i="2"/>
  <c r="K8" i="4"/>
  <c r="E19"/>
  <c r="O36" i="3"/>
  <c r="H22" i="2"/>
  <c r="K40" i="3"/>
  <c r="O6"/>
  <c r="E8" i="4"/>
  <c r="F21" i="2"/>
  <c r="U8" i="4"/>
  <c r="Y8"/>
  <c r="F31" i="2"/>
  <c r="K15"/>
  <c r="K14" s="1"/>
  <c r="F15"/>
  <c r="Q8" i="4"/>
  <c r="G22"/>
  <c r="H37" i="3"/>
  <c r="J30" i="2"/>
  <c r="J29" s="1"/>
  <c r="L40" i="3"/>
  <c r="J31" i="2"/>
  <c r="G37" i="3"/>
  <c r="H39"/>
  <c r="L37"/>
  <c r="K37"/>
  <c r="A11"/>
  <c r="G40"/>
  <c r="H20" i="2"/>
  <c r="I38" i="3"/>
  <c r="I22" i="4"/>
  <c r="J8"/>
  <c r="S29" i="2"/>
  <c r="J20"/>
  <c r="J21"/>
  <c r="J19" s="1"/>
  <c r="J22"/>
  <c r="K38" i="3"/>
  <c r="F30" i="2"/>
  <c r="F29" s="1"/>
  <c r="H38" i="3"/>
  <c r="G41"/>
  <c r="G15" i="2"/>
  <c r="G14" s="1"/>
  <c r="L8"/>
  <c r="N10" i="3"/>
  <c r="N4" s="1"/>
  <c r="M10"/>
  <c r="M4" s="1"/>
  <c r="M30"/>
  <c r="M32"/>
  <c r="M28"/>
  <c r="N31"/>
  <c r="M31"/>
  <c r="M29"/>
  <c r="M15"/>
  <c r="M14"/>
  <c r="M13"/>
  <c r="L21" i="2" s="1"/>
  <c r="M27" i="3"/>
  <c r="M41"/>
  <c r="M12"/>
  <c r="K22" i="4" s="1"/>
  <c r="M11" i="3"/>
  <c r="L15" i="2" s="1"/>
  <c r="N28" i="3"/>
  <c r="M36"/>
  <c r="N30"/>
  <c r="N32"/>
  <c r="M38"/>
  <c r="N29"/>
  <c r="N27"/>
  <c r="N36" s="1"/>
  <c r="N14"/>
  <c r="N40" s="1"/>
  <c r="N15"/>
  <c r="M31" i="2" s="1"/>
  <c r="N13" i="3"/>
  <c r="N41"/>
  <c r="N11"/>
  <c r="N37" s="1"/>
  <c r="N12"/>
  <c r="L19" i="4"/>
  <c r="M15" i="2"/>
  <c r="M14" s="1"/>
  <c r="M5" i="3"/>
  <c r="N5"/>
  <c r="L9" i="2"/>
  <c r="L20"/>
  <c r="L6"/>
  <c r="P32" i="3"/>
  <c r="P41" s="1"/>
  <c r="P31"/>
  <c r="P30"/>
  <c r="P29"/>
  <c r="F29" s="1"/>
  <c r="P28"/>
  <c r="P27"/>
  <c r="F28"/>
  <c r="P15"/>
  <c r="P14"/>
  <c r="P13"/>
  <c r="P39" s="1"/>
  <c r="P40"/>
  <c r="P11"/>
  <c r="N19" i="4" s="1"/>
  <c r="P12" i="3"/>
  <c r="P38"/>
  <c r="H15" i="2" l="1"/>
  <c r="U29"/>
  <c r="R29"/>
  <c r="Y29"/>
  <c r="V29"/>
  <c r="W29"/>
  <c r="M39" i="3"/>
  <c r="H6"/>
  <c r="F31"/>
  <c r="M37"/>
  <c r="L30" i="2"/>
  <c r="I23" i="4"/>
  <c r="H19"/>
  <c r="F20" i="2"/>
  <c r="J22" i="4"/>
  <c r="J19"/>
  <c r="I27" s="1"/>
  <c r="J36" i="3"/>
  <c r="H21" i="2"/>
  <c r="H19" s="1"/>
  <c r="F19" i="4"/>
  <c r="H36" i="3"/>
  <c r="G19" i="4"/>
  <c r="I37" i="3"/>
  <c r="F30"/>
  <c r="L18" i="2"/>
  <c r="H30"/>
  <c r="H29" s="1"/>
  <c r="F22"/>
  <c r="F19" s="1"/>
  <c r="I19" i="4"/>
  <c r="G38" i="3"/>
  <c r="M22" i="4"/>
  <c r="L36" i="3"/>
  <c r="K19" i="4"/>
  <c r="F27" i="3"/>
  <c r="F32"/>
  <c r="F5"/>
  <c r="K36"/>
  <c r="H22" i="4"/>
  <c r="G23" s="1"/>
  <c r="G31" i="2"/>
  <c r="O40" i="3"/>
  <c r="N22" i="2"/>
  <c r="M30"/>
  <c r="M29" s="1"/>
  <c r="K39" i="3"/>
  <c r="I30" i="2"/>
  <c r="O39" i="3"/>
  <c r="N21" i="2"/>
  <c r="N19" s="1"/>
  <c r="N38" i="3"/>
  <c r="K31" i="2"/>
  <c r="K29" s="1"/>
  <c r="L31"/>
  <c r="H40" i="3"/>
  <c r="I31" i="2"/>
  <c r="N31"/>
  <c r="O15"/>
  <c r="O14" s="1"/>
  <c r="L19"/>
  <c r="N6" i="3"/>
  <c r="J6"/>
  <c r="L6"/>
  <c r="N20" i="2"/>
  <c r="L22"/>
  <c r="M40" i="3"/>
  <c r="K41"/>
  <c r="G30" i="2"/>
  <c r="G29" s="1"/>
  <c r="M6" i="3"/>
  <c r="AC29" i="2"/>
  <c r="D12" i="4"/>
  <c r="AB29" i="2"/>
  <c r="T29"/>
  <c r="F37"/>
  <c r="X29"/>
  <c r="L29"/>
  <c r="M20" i="4"/>
  <c r="E20"/>
  <c r="E26"/>
  <c r="G6" i="3"/>
  <c r="E23" i="4"/>
  <c r="E27"/>
  <c r="G26"/>
  <c r="G20"/>
  <c r="G27"/>
  <c r="P37" i="3"/>
  <c r="K20" i="4"/>
  <c r="L22"/>
  <c r="N22"/>
  <c r="O31" i="2"/>
  <c r="P36" i="3"/>
  <c r="N39"/>
  <c r="L14" i="2" l="1"/>
  <c r="I20" i="4"/>
  <c r="I26"/>
  <c r="I29" i="2"/>
  <c r="M27" i="4"/>
  <c r="M23"/>
  <c r="M26"/>
  <c r="K27"/>
  <c r="K23"/>
  <c r="K26"/>
  <c r="R10" i="3" l="1"/>
  <c r="R4" l="1"/>
  <c r="R36"/>
  <c r="F10"/>
  <c r="R6" l="1"/>
  <c r="F6" s="1"/>
  <c r="F4"/>
  <c r="R14" l="1"/>
  <c r="R15"/>
  <c r="R13"/>
  <c r="R11"/>
  <c r="R40" l="1"/>
  <c r="F14"/>
  <c r="P19" i="4"/>
  <c r="F11" i="3"/>
  <c r="Q15" i="2"/>
  <c r="Q14" s="1"/>
  <c r="R37" i="3"/>
  <c r="Q31" i="2"/>
  <c r="F38" s="1"/>
  <c r="R41" i="3"/>
  <c r="P22" i="2"/>
  <c r="F15" i="3"/>
  <c r="P21" i="2"/>
  <c r="F13" i="3"/>
  <c r="R39"/>
  <c r="R12"/>
  <c r="P19" i="2" l="1"/>
  <c r="P20"/>
  <c r="R38" i="3"/>
  <c r="P22" i="4"/>
  <c r="F12" i="3"/>
  <c r="O26" i="4"/>
  <c r="O20"/>
  <c r="O23" l="1"/>
  <c r="O27"/>
  <c r="P14" l="1"/>
  <c r="O14"/>
  <c r="P30" i="2" s="1"/>
  <c r="P29" s="1"/>
  <c r="N14" i="4"/>
  <c r="M14"/>
  <c r="N10"/>
  <c r="M10"/>
  <c r="L10"/>
  <c r="L8" s="1"/>
  <c r="P8" l="1"/>
  <c r="Q30" i="2"/>
  <c r="Q29" s="1"/>
  <c r="O30"/>
  <c r="O29" s="1"/>
  <c r="N8" i="4"/>
  <c r="N30" i="2"/>
  <c r="N29" s="1"/>
  <c r="D14" i="4"/>
  <c r="M8"/>
  <c r="Q6"/>
  <c r="T6"/>
  <c r="Z6"/>
  <c r="P6"/>
  <c r="J6"/>
  <c r="N6"/>
  <c r="S6"/>
  <c r="M6"/>
  <c r="P8" i="2"/>
  <c r="P18" s="1"/>
  <c r="P14" s="1"/>
  <c r="H8"/>
  <c r="H18" s="1"/>
  <c r="H14" s="1"/>
  <c r="O6" i="4"/>
  <c r="V6"/>
  <c r="F8" i="2"/>
  <c r="F18" s="1"/>
  <c r="F14" s="1"/>
  <c r="J8"/>
  <c r="J18" s="1"/>
  <c r="J14" s="1"/>
  <c r="X8"/>
  <c r="X18" s="1"/>
  <c r="X14" s="1"/>
  <c r="R6" i="4"/>
  <c r="R8" i="2"/>
  <c r="R18" s="1"/>
  <c r="R14" s="1"/>
  <c r="T8"/>
  <c r="T18" s="1"/>
  <c r="T14" s="1"/>
  <c r="N8"/>
  <c r="N18" s="1"/>
  <c r="N14" s="1"/>
  <c r="Z8"/>
  <c r="Z18" s="1"/>
  <c r="Z14" s="1"/>
  <c r="AB8"/>
  <c r="AB18" s="1"/>
  <c r="AB14" s="1"/>
  <c r="V8"/>
  <c r="V18" s="1"/>
  <c r="V14" s="1"/>
  <c r="O10" i="4"/>
  <c r="L6" l="1"/>
  <c r="X6"/>
  <c r="S27" i="2"/>
  <c r="S25" s="1"/>
  <c r="S26"/>
  <c r="K6" i="4"/>
  <c r="I6"/>
  <c r="N27" i="2"/>
  <c r="N25" s="1"/>
  <c r="N26"/>
  <c r="N28"/>
  <c r="M15" i="4"/>
  <c r="W6"/>
  <c r="AB6"/>
  <c r="Y6"/>
  <c r="W26" i="2"/>
  <c r="W27"/>
  <c r="W25" s="1"/>
  <c r="F6" i="4"/>
  <c r="T27" i="2"/>
  <c r="T25" s="1"/>
  <c r="S15" i="4"/>
  <c r="T26" i="2"/>
  <c r="T28"/>
  <c r="K26"/>
  <c r="K27"/>
  <c r="K25" s="1"/>
  <c r="AA26"/>
  <c r="AA27"/>
  <c r="AA25" s="1"/>
  <c r="R27"/>
  <c r="R25" s="1"/>
  <c r="R28"/>
  <c r="R26"/>
  <c r="Q15" i="4"/>
  <c r="U6"/>
  <c r="H6"/>
  <c r="AA6"/>
  <c r="G6"/>
  <c r="P27" i="2"/>
  <c r="P25" s="1"/>
  <c r="O15" i="4"/>
  <c r="P26" i="2"/>
  <c r="P28"/>
  <c r="E6" i="4"/>
  <c r="O26" i="2"/>
  <c r="O27"/>
  <c r="O25" s="1"/>
  <c r="Q26"/>
  <c r="Q27"/>
  <c r="U26"/>
  <c r="U27"/>
  <c r="U25" s="1"/>
  <c r="O8" i="4"/>
  <c r="D8" s="1"/>
  <c r="D10"/>
  <c r="W15" l="1"/>
  <c r="X26" i="2"/>
  <c r="X28"/>
  <c r="X27"/>
  <c r="X25" s="1"/>
  <c r="L27"/>
  <c r="L25" s="1"/>
  <c r="L26"/>
  <c r="K15" i="4"/>
  <c r="L28" i="2"/>
  <c r="F28"/>
  <c r="E15" i="4"/>
  <c r="D6"/>
  <c r="F27" i="2"/>
  <c r="F25" s="1"/>
  <c r="AB26"/>
  <c r="AB27"/>
  <c r="AB25" s="1"/>
  <c r="AB28"/>
  <c r="AA15" i="4"/>
  <c r="I27" i="2"/>
  <c r="I25" s="1"/>
  <c r="I26"/>
  <c r="G27"/>
  <c r="G25" s="1"/>
  <c r="G26"/>
  <c r="Z26"/>
  <c r="Z28"/>
  <c r="Z27"/>
  <c r="Z25" s="1"/>
  <c r="Y15" i="4"/>
  <c r="M26" i="2"/>
  <c r="M27"/>
  <c r="M25" s="1"/>
  <c r="AC27"/>
  <c r="AC25" s="1"/>
  <c r="AC26"/>
  <c r="J27"/>
  <c r="J25" s="1"/>
  <c r="J28"/>
  <c r="I15" i="4"/>
  <c r="J26" i="2"/>
  <c r="F35"/>
  <c r="Q25"/>
  <c r="H26"/>
  <c r="H28"/>
  <c r="H27"/>
  <c r="H25" s="1"/>
  <c r="G15" i="4"/>
  <c r="U15"/>
  <c r="V28" i="2"/>
  <c r="V27"/>
  <c r="V25" s="1"/>
  <c r="V26"/>
  <c r="Y26"/>
  <c r="Y27"/>
  <c r="Y25" s="1"/>
</calcChain>
</file>

<file path=xl/sharedStrings.xml><?xml version="1.0" encoding="utf-8"?>
<sst xmlns="http://schemas.openxmlformats.org/spreadsheetml/2006/main" count="283" uniqueCount="91">
  <si>
    <t>RUBY</t>
  </si>
  <si>
    <t>GREEK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</si>
  <si>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</si>
  <si>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</si>
  <si>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</si>
  <si>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</si>
  <si>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</si>
  <si>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</si>
  <si>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</si>
  <si>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</si>
  <si>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</si>
  <si>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</si>
  <si>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</si>
  <si>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</si>
  <si>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NFI </t>
  </si>
  <si>
    <t>HNI</t>
  </si>
  <si>
    <t>NFI</t>
  </si>
  <si>
    <t>PLANT SENTUL (ALL)</t>
  </si>
  <si>
    <t>PRODUCT TONAGE REALIZATION</t>
  </si>
  <si>
    <t>R U B Y</t>
  </si>
  <si>
    <t>G R E E K</t>
  </si>
  <si>
    <t>R E T O R T</t>
  </si>
  <si>
    <t xml:space="preserve">HNI </t>
  </si>
  <si>
    <t>ENERGY PER TONAGE CONS.</t>
  </si>
  <si>
    <t>P R O D U C T I O N  D A Y S !</t>
  </si>
  <si>
    <t>Planned</t>
  </si>
  <si>
    <t>Real</t>
  </si>
  <si>
    <t>E N E R G Y  -  C O N S U M P T I O N !</t>
  </si>
  <si>
    <t>Boiler 10 T</t>
  </si>
  <si>
    <t>Boiler 5 T</t>
  </si>
  <si>
    <t>G A S  -  MRS</t>
  </si>
  <si>
    <r>
      <t xml:space="preserve">GAS CONSUMPTION </t>
    </r>
    <r>
      <rPr>
        <b/>
        <sz val="11"/>
        <color theme="1"/>
        <rFont val="Browallia New"/>
        <family val="2"/>
      </rPr>
      <t>(REALIZATION)</t>
    </r>
  </si>
  <si>
    <t>C O S T !</t>
  </si>
  <si>
    <t>% planning inaccurate</t>
  </si>
  <si>
    <r>
      <t xml:space="preserve">2016 </t>
    </r>
    <r>
      <rPr>
        <sz val="9"/>
        <color theme="1"/>
        <rFont val="Calibri"/>
        <family val="2"/>
        <scheme val="minor"/>
      </rPr>
      <t>(total)</t>
    </r>
  </si>
  <si>
    <r>
      <t xml:space="preserve">2017 </t>
    </r>
    <r>
      <rPr>
        <sz val="9"/>
        <color theme="1"/>
        <rFont val="Calibri"/>
        <family val="2"/>
        <scheme val="minor"/>
      </rPr>
      <t>(total)</t>
    </r>
  </si>
  <si>
    <t>% planning inaccurate - NFI</t>
  </si>
  <si>
    <t>Planned - NFI</t>
  </si>
  <si>
    <t>Planned - HNI</t>
  </si>
  <si>
    <t>Unit</t>
  </si>
  <si>
    <t>nm3</t>
  </si>
  <si>
    <t>PLANT</t>
  </si>
  <si>
    <t>YTD</t>
  </si>
  <si>
    <t>Mei</t>
  </si>
  <si>
    <t>T A R I F F</t>
  </si>
  <si>
    <t>Harga per nm3</t>
  </si>
  <si>
    <t>Harga per MMBTU</t>
  </si>
  <si>
    <t>Kurs USD</t>
  </si>
  <si>
    <t>TAGIHAN PGN</t>
  </si>
  <si>
    <t xml:space="preserve">  </t>
  </si>
  <si>
    <t>Harga/MMBTU baru</t>
  </si>
  <si>
    <t>STEAM/GAS CONSUMPTION
(REALIZATION)</t>
  </si>
  <si>
    <t>NFI Realisasi total Prod.</t>
  </si>
  <si>
    <t>NFI Realisasi total PPIC</t>
  </si>
  <si>
    <t>TAGIHAN NFI FINAL</t>
  </si>
  <si>
    <t>TAGIHAN HNI FINAL</t>
  </si>
  <si>
    <t>ENERGY PER WORK DAYS</t>
  </si>
  <si>
    <t>Average</t>
  </si>
  <si>
    <t>Ruby</t>
  </si>
  <si>
    <t>Greek</t>
  </si>
  <si>
    <t>Retort</t>
  </si>
  <si>
    <t>LISTRIK (kWh)</t>
  </si>
  <si>
    <t>AIR (m3)</t>
  </si>
  <si>
    <t xml:space="preserve">    </t>
  </si>
  <si>
    <r>
      <t xml:space="preserve">STEAM CONSUMPTION </t>
    </r>
    <r>
      <rPr>
        <b/>
        <sz val="11"/>
        <color theme="1"/>
        <rFont val="Browallia New"/>
        <family val="2"/>
      </rPr>
      <t>(REALIZATION)</t>
    </r>
  </si>
  <si>
    <r>
      <t xml:space="preserve">STEAM/GAS COMPARATION </t>
    </r>
    <r>
      <rPr>
        <b/>
        <sz val="11"/>
        <color theme="1"/>
        <rFont val="Browallia New"/>
        <family val="2"/>
      </rPr>
      <t>(REALIZATION)</t>
    </r>
  </si>
  <si>
    <t>kg</t>
  </si>
  <si>
    <t>NFI/WOKRDAYS/MONTH</t>
  </si>
  <si>
    <t>NFI/MONTH</t>
  </si>
  <si>
    <t>HNI/MONTH</t>
  </si>
  <si>
    <t>RUBY + RETORT</t>
  </si>
  <si>
    <r>
      <t xml:space="preserve">2019 </t>
    </r>
    <r>
      <rPr>
        <sz val="9"/>
        <color theme="1"/>
        <rFont val="Calibri"/>
        <family val="2"/>
        <scheme val="minor"/>
      </rPr>
      <t>(total)</t>
    </r>
  </si>
  <si>
    <r>
      <t xml:space="preserve">YTD </t>
    </r>
    <r>
      <rPr>
        <sz val="9"/>
        <color theme="1"/>
        <rFont val="Calibri"/>
        <family val="2"/>
        <scheme val="minor"/>
      </rPr>
      <t>(total)</t>
    </r>
  </si>
  <si>
    <t>mmBtu</t>
  </si>
  <si>
    <t>kg/mmBtu</t>
  </si>
  <si>
    <t>R U B Y + R E T O R T</t>
  </si>
  <si>
    <t>Tanggal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</si>
  <si>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</si>
  <si>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</si>
  <si>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</si>
  <si>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</si>
  <si>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</si>
  <si>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</si>
  <si>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</si>
  <si>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</si>
  <si>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</si>
  <si>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</si>
  <si>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</si>
  <si>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DATA PEMAKAIAN GAS BOILER PER BULAN</t>
  </si>
  <si>
    <t>PLANT/HK NFI</t>
  </si>
  <si>
    <t xml:space="preserve">     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</si>
</sst>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Browallia New"/>
      <family val="2"/>
    </font>
    <font>
      <i/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3" fillId="0" borderId="0" xfId="1" applyFont="1" applyFill="1" applyBorder="1" applyAlignment="1">
      <alignment horizontal="left"/>
    </xf>
    <xf numFmtId="0" fontId="0" fillId="2" borderId="17" xfId="1" applyFont="1" applyFill="1" applyBorder="1" applyAlignment="1">
      <alignment horizontal="left"/>
    </xf>
    <xf numFmtId="0" fontId="0" fillId="2" borderId="18" xfId="1" applyFont="1" applyFill="1" applyBorder="1"/>
    <xf numFmtId="0" fontId="0" fillId="2" borderId="23" xfId="1" applyFont="1" applyFill="1" applyBorder="1" applyAlignment="1">
      <alignment horizontal="left"/>
    </xf>
    <xf numFmtId="0" fontId="0" fillId="2" borderId="25" xfId="1" applyFont="1" applyFill="1" applyBorder="1"/>
    <xf numFmtId="0" fontId="0" fillId="3" borderId="25" xfId="1" applyFont="1" applyFill="1" applyBorder="1" applyAlignment="1">
      <alignment horizontal="left" indent="3"/>
    </xf>
    <xf numFmtId="0" fontId="0" fillId="3" borderId="27" xfId="1" applyFont="1" applyFill="1" applyBorder="1" applyAlignment="1">
      <alignment horizontal="left" indent="3"/>
    </xf>
    <xf numFmtId="0" fontId="0" fillId="2" borderId="1" xfId="1" applyFont="1" applyFill="1" applyBorder="1" applyAlignment="1">
      <alignment horizontal="left"/>
    </xf>
    <xf numFmtId="0" fontId="0" fillId="2" borderId="1" xfId="1" applyFont="1" applyFill="1" applyBorder="1"/>
    <xf numFmtId="0" fontId="0" fillId="3" borderId="1" xfId="1" applyFont="1" applyFill="1" applyBorder="1"/>
    <xf numFmtId="0" fontId="0" fillId="3" borderId="1" xfId="1" applyFont="1" applyFill="1" applyBorder="1" applyAlignment="1">
      <alignment horizontal="left" indent="3"/>
    </xf>
    <xf numFmtId="0" fontId="0" fillId="3" borderId="25" xfId="1" applyFont="1" applyFill="1" applyBorder="1"/>
    <xf numFmtId="0" fontId="0" fillId="2" borderId="19" xfId="1" applyFont="1" applyFill="1" applyBorder="1" applyAlignment="1">
      <alignment horizontal="left"/>
    </xf>
    <xf numFmtId="0" fontId="7" fillId="2" borderId="23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2" borderId="25" xfId="1" applyFont="1" applyFill="1" applyBorder="1" applyAlignment="1">
      <alignment horizontal="left" vertical="center" wrapText="1"/>
    </xf>
    <xf numFmtId="0" fontId="7" fillId="3" borderId="25" xfId="1" applyFont="1" applyFill="1" applyBorder="1" applyAlignment="1">
      <alignment vertical="center"/>
    </xf>
    <xf numFmtId="0" fontId="7" fillId="0" borderId="25" xfId="1" applyFont="1" applyFill="1" applyBorder="1" applyAlignment="1">
      <alignment vertical="center"/>
    </xf>
    <xf numFmtId="0" fontId="3" fillId="0" borderId="32" xfId="0" applyFont="1" applyBorder="1" applyAlignment="1"/>
    <xf numFmtId="0" fontId="3" fillId="0" borderId="0" xfId="0" applyFont="1" applyBorder="1" applyAlignment="1"/>
    <xf numFmtId="0" fontId="0" fillId="3" borderId="18" xfId="1" applyFont="1" applyFill="1" applyBorder="1" applyAlignment="1">
      <alignment horizontal="left" indent="3"/>
    </xf>
    <xf numFmtId="0" fontId="0" fillId="3" borderId="36" xfId="1" applyFont="1" applyFill="1" applyBorder="1" applyAlignment="1">
      <alignment horizontal="left" indent="3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0" xfId="0" applyFont="1"/>
    <xf numFmtId="0" fontId="7" fillId="0" borderId="20" xfId="1" applyFont="1" applyFill="1" applyBorder="1" applyAlignment="1">
      <alignment vertical="center"/>
    </xf>
    <xf numFmtId="0" fontId="7" fillId="2" borderId="35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7" fillId="2" borderId="8" xfId="1" applyFont="1" applyFill="1" applyBorder="1" applyAlignment="1">
      <alignment horizontal="left" vertical="center" wrapText="1"/>
    </xf>
    <xf numFmtId="0" fontId="0" fillId="2" borderId="29" xfId="1" applyFont="1" applyFill="1" applyBorder="1" applyAlignment="1">
      <alignment horizontal="left"/>
    </xf>
    <xf numFmtId="0" fontId="0" fillId="2" borderId="30" xfId="1" applyFont="1" applyFill="1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2" borderId="33" xfId="1" applyFont="1" applyFill="1" applyBorder="1" applyAlignment="1">
      <alignment horizontal="left"/>
    </xf>
    <xf numFmtId="0" fontId="0" fillId="3" borderId="30" xfId="1" applyFont="1" applyFill="1" applyBorder="1" applyAlignment="1">
      <alignment horizontal="left"/>
    </xf>
    <xf numFmtId="0" fontId="0" fillId="3" borderId="18" xfId="1" applyFont="1" applyFill="1" applyBorder="1" applyAlignment="1">
      <alignment horizontal="left"/>
    </xf>
    <xf numFmtId="0" fontId="0" fillId="3" borderId="36" xfId="1" applyFont="1" applyFill="1" applyBorder="1" applyAlignment="1">
      <alignment horizontal="left"/>
    </xf>
    <xf numFmtId="165" fontId="0" fillId="2" borderId="17" xfId="5" applyNumberFormat="1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41" fontId="7" fillId="0" borderId="10" xfId="1" applyNumberFormat="1" applyFont="1" applyFill="1" applyBorder="1" applyAlignment="1">
      <alignment horizontal="left" vertical="center" wrapText="1"/>
    </xf>
    <xf numFmtId="165" fontId="7" fillId="0" borderId="25" xfId="5" applyNumberFormat="1" applyFont="1" applyFill="1" applyBorder="1" applyAlignment="1">
      <alignment vertical="center"/>
    </xf>
    <xf numFmtId="165" fontId="0" fillId="0" borderId="10" xfId="0" applyNumberFormat="1" applyBorder="1"/>
    <xf numFmtId="165" fontId="0" fillId="0" borderId="37" xfId="5" applyNumberFormat="1" applyFont="1" applyBorder="1" applyAlignment="1">
      <alignment horizontal="center"/>
    </xf>
    <xf numFmtId="165" fontId="0" fillId="0" borderId="7" xfId="5" applyNumberFormat="1" applyFont="1" applyBorder="1" applyAlignment="1">
      <alignment horizontal="center"/>
    </xf>
    <xf numFmtId="165" fontId="0" fillId="0" borderId="6" xfId="5" applyNumberFormat="1" applyFont="1" applyBorder="1" applyAlignment="1">
      <alignment horizontal="center"/>
    </xf>
    <xf numFmtId="165" fontId="0" fillId="0" borderId="34" xfId="5" applyNumberFormat="1" applyFont="1" applyBorder="1"/>
    <xf numFmtId="165" fontId="0" fillId="0" borderId="38" xfId="5" applyNumberFormat="1" applyFont="1" applyBorder="1"/>
    <xf numFmtId="165" fontId="0" fillId="0" borderId="28" xfId="5" applyNumberFormat="1" applyFont="1" applyBorder="1"/>
    <xf numFmtId="165" fontId="0" fillId="0" borderId="1" xfId="5" applyNumberFormat="1" applyFont="1" applyBorder="1"/>
    <xf numFmtId="165" fontId="0" fillId="0" borderId="0" xfId="5" applyNumberFormat="1" applyFont="1"/>
    <xf numFmtId="9" fontId="0" fillId="0" borderId="0" xfId="6" applyFont="1" applyBorder="1"/>
    <xf numFmtId="0" fontId="4" fillId="2" borderId="46" xfId="1" applyFont="1" applyFill="1" applyBorder="1" applyAlignment="1">
      <alignment vertical="center"/>
    </xf>
    <xf numFmtId="0" fontId="0" fillId="5" borderId="0" xfId="0" applyFill="1"/>
    <xf numFmtId="1" fontId="0" fillId="0" borderId="28" xfId="0" applyNumberFormat="1" applyBorder="1"/>
    <xf numFmtId="1" fontId="0" fillId="3" borderId="30" xfId="1" applyNumberFormat="1" applyFont="1" applyFill="1" applyBorder="1" applyAlignment="1">
      <alignment horizontal="left" indent="3"/>
    </xf>
    <xf numFmtId="1" fontId="0" fillId="3" borderId="30" xfId="1" applyNumberFormat="1" applyFont="1" applyFill="1" applyBorder="1"/>
    <xf numFmtId="0" fontId="9" fillId="4" borderId="2" xfId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" fontId="0" fillId="2" borderId="1" xfId="1" applyNumberFormat="1" applyFont="1" applyFill="1" applyBorder="1"/>
    <xf numFmtId="0" fontId="4" fillId="2" borderId="13" xfId="1" applyFont="1" applyFill="1" applyBorder="1" applyAlignment="1">
      <alignment vertical="center"/>
    </xf>
    <xf numFmtId="165" fontId="0" fillId="0" borderId="0" xfId="0" applyNumberFormat="1"/>
    <xf numFmtId="0" fontId="4" fillId="2" borderId="48" xfId="1" applyFont="1" applyFill="1" applyBorder="1" applyAlignment="1">
      <alignment vertical="center"/>
    </xf>
    <xf numFmtId="0" fontId="4" fillId="2" borderId="49" xfId="1" applyFont="1" applyFill="1" applyBorder="1" applyAlignment="1">
      <alignment vertical="center"/>
    </xf>
    <xf numFmtId="0" fontId="0" fillId="3" borderId="1" xfId="1" applyFont="1" applyFill="1" applyBorder="1" applyAlignment="1">
      <alignment horizontal="left" indent="2"/>
    </xf>
    <xf numFmtId="165" fontId="0" fillId="0" borderId="1" xfId="0" applyNumberFormat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2" fontId="0" fillId="0" borderId="10" xfId="0" applyNumberFormat="1" applyBorder="1"/>
    <xf numFmtId="43" fontId="0" fillId="0" borderId="0" xfId="0" applyNumberFormat="1"/>
    <xf numFmtId="1" fontId="0" fillId="0" borderId="0" xfId="0" applyNumberFormat="1" applyBorder="1"/>
    <xf numFmtId="4" fontId="10" fillId="0" borderId="0" xfId="0" applyNumberFormat="1" applyFont="1" applyAlignment="1">
      <alignment horizontal="left" indent="5"/>
    </xf>
    <xf numFmtId="41" fontId="0" fillId="0" borderId="0" xfId="0" applyNumberFormat="1"/>
    <xf numFmtId="43" fontId="0" fillId="0" borderId="0" xfId="5" applyFont="1"/>
    <xf numFmtId="0" fontId="3" fillId="2" borderId="51" xfId="0" applyFont="1" applyFill="1" applyBorder="1" applyAlignment="1">
      <alignment horizontal="center" vertical="center" wrapText="1"/>
    </xf>
    <xf numFmtId="165" fontId="0" fillId="3" borderId="17" xfId="5" applyNumberFormat="1" applyFont="1" applyFill="1" applyBorder="1" applyAlignment="1">
      <alignment horizontal="left" indent="3"/>
    </xf>
    <xf numFmtId="165" fontId="0" fillId="3" borderId="0" xfId="5" applyNumberFormat="1" applyFont="1" applyFill="1" applyBorder="1" applyAlignment="1">
      <alignment horizontal="left" indent="3"/>
    </xf>
    <xf numFmtId="0" fontId="0" fillId="2" borderId="24" xfId="1" applyFont="1" applyFill="1" applyBorder="1"/>
    <xf numFmtId="165" fontId="0" fillId="0" borderId="10" xfId="5" applyNumberFormat="1" applyFont="1" applyBorder="1"/>
    <xf numFmtId="165" fontId="0" fillId="0" borderId="11" xfId="5" applyNumberFormat="1" applyFont="1" applyBorder="1"/>
    <xf numFmtId="165" fontId="0" fillId="0" borderId="4" xfId="5" applyNumberFormat="1" applyFont="1" applyBorder="1"/>
    <xf numFmtId="165" fontId="0" fillId="0" borderId="5" xfId="5" applyNumberFormat="1" applyFont="1" applyBorder="1"/>
    <xf numFmtId="165" fontId="0" fillId="2" borderId="29" xfId="5" applyNumberFormat="1" applyFont="1" applyFill="1" applyBorder="1"/>
    <xf numFmtId="165" fontId="0" fillId="2" borderId="30" xfId="5" applyNumberFormat="1" applyFont="1" applyFill="1" applyBorder="1"/>
    <xf numFmtId="165" fontId="0" fillId="2" borderId="31" xfId="5" applyNumberFormat="1" applyFont="1" applyFill="1" applyBorder="1"/>
    <xf numFmtId="165" fontId="0" fillId="2" borderId="30" xfId="5" applyNumberFormat="1" applyFont="1" applyFill="1" applyBorder="1" applyAlignment="1"/>
    <xf numFmtId="165" fontId="0" fillId="3" borderId="30" xfId="5" applyNumberFormat="1" applyFont="1" applyFill="1" applyBorder="1" applyAlignment="1"/>
    <xf numFmtId="165" fontId="0" fillId="3" borderId="31" xfId="5" applyNumberFormat="1" applyFont="1" applyFill="1" applyBorder="1" applyAlignment="1"/>
    <xf numFmtId="165" fontId="0" fillId="0" borderId="0" xfId="5" applyNumberFormat="1" applyFont="1" applyBorder="1"/>
    <xf numFmtId="165" fontId="3" fillId="2" borderId="51" xfId="5" applyNumberFormat="1" applyFont="1" applyFill="1" applyBorder="1" applyAlignment="1">
      <alignment horizontal="center" vertical="center" wrapText="1"/>
    </xf>
    <xf numFmtId="165" fontId="3" fillId="2" borderId="0" xfId="5" applyNumberFormat="1" applyFont="1" applyFill="1" applyBorder="1" applyAlignment="1">
      <alignment horizontal="center" vertical="center" wrapText="1"/>
    </xf>
    <xf numFmtId="165" fontId="0" fillId="2" borderId="17" xfId="5" applyNumberFormat="1" applyFont="1" applyFill="1" applyBorder="1"/>
    <xf numFmtId="0" fontId="0" fillId="2" borderId="38" xfId="1" applyFont="1" applyFill="1" applyBorder="1" applyAlignment="1">
      <alignment horizontal="left"/>
    </xf>
    <xf numFmtId="0" fontId="0" fillId="3" borderId="26" xfId="1" applyFont="1" applyFill="1" applyBorder="1" applyAlignment="1">
      <alignment horizontal="left"/>
    </xf>
    <xf numFmtId="0" fontId="0" fillId="2" borderId="23" xfId="1" applyFont="1" applyFill="1" applyBorder="1"/>
    <xf numFmtId="0" fontId="0" fillId="2" borderId="53" xfId="1" applyFont="1" applyFill="1" applyBorder="1" applyAlignment="1">
      <alignment horizontal="left"/>
    </xf>
    <xf numFmtId="0" fontId="0" fillId="2" borderId="26" xfId="1" applyFont="1" applyFill="1" applyBorder="1"/>
    <xf numFmtId="0" fontId="0" fillId="3" borderId="26" xfId="1" applyFont="1" applyFill="1" applyBorder="1" applyAlignment="1">
      <alignment horizontal="left" indent="3"/>
    </xf>
    <xf numFmtId="0" fontId="0" fillId="3" borderId="52" xfId="1" applyFont="1" applyFill="1" applyBorder="1" applyAlignment="1">
      <alignment horizontal="left" indent="3"/>
    </xf>
    <xf numFmtId="0" fontId="0" fillId="3" borderId="38" xfId="1" applyFont="1" applyFill="1" applyBorder="1" applyAlignment="1">
      <alignment horizontal="left"/>
    </xf>
    <xf numFmtId="0" fontId="12" fillId="0" borderId="0" xfId="0" applyFont="1"/>
    <xf numFmtId="0" fontId="11" fillId="6" borderId="18" xfId="0" applyFont="1" applyFill="1" applyBorder="1"/>
    <xf numFmtId="0" fontId="11" fillId="6" borderId="1" xfId="0" applyFont="1" applyFill="1" applyBorder="1" applyAlignment="1">
      <alignment horizontal="center" vertical="center"/>
    </xf>
    <xf numFmtId="0" fontId="11" fillId="6" borderId="42" xfId="0" applyFont="1" applyFill="1" applyBorder="1" applyAlignment="1">
      <alignment horizontal="center" vertical="center" textRotation="90" wrapText="1"/>
    </xf>
    <xf numFmtId="1" fontId="0" fillId="0" borderId="1" xfId="0" applyNumberFormat="1" applyBorder="1" applyAlignment="1">
      <alignment horizontal="right" vertical="center"/>
    </xf>
    <xf numFmtId="1" fontId="0" fillId="0" borderId="1" xfId="8" applyNumberFormat="1" applyFont="1" applyBorder="1" applyAlignment="1">
      <alignment horizontal="right" vertical="center"/>
    </xf>
    <xf numFmtId="1" fontId="0" fillId="7" borderId="1" xfId="8" applyNumberFormat="1" applyFont="1" applyFill="1" applyBorder="1" applyAlignment="1">
      <alignment horizontal="right" vertical="center"/>
    </xf>
    <xf numFmtId="1" fontId="0" fillId="7" borderId="1" xfId="0" applyNumberForma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" fontId="0" fillId="3" borderId="18" xfId="1" applyNumberFormat="1" applyFont="1" applyFill="1" applyBorder="1"/>
    <xf numFmtId="1" fontId="0" fillId="3" borderId="18" xfId="1" applyNumberFormat="1" applyFont="1" applyFill="1" applyBorder="1" applyAlignment="1">
      <alignment horizontal="left" indent="3"/>
    </xf>
    <xf numFmtId="1" fontId="0" fillId="2" borderId="8" xfId="1" applyNumberFormat="1" applyFont="1" applyFill="1" applyBorder="1"/>
    <xf numFmtId="0" fontId="0" fillId="3" borderId="8" xfId="1" applyFont="1" applyFill="1" applyBorder="1"/>
    <xf numFmtId="0" fontId="0" fillId="3" borderId="8" xfId="1" applyFont="1" applyFill="1" applyBorder="1" applyAlignment="1">
      <alignment horizontal="left" indent="3"/>
    </xf>
    <xf numFmtId="9" fontId="7" fillId="0" borderId="23" xfId="6" applyFont="1" applyFill="1" applyBorder="1" applyAlignment="1">
      <alignment vertical="center"/>
    </xf>
    <xf numFmtId="0" fontId="7" fillId="2" borderId="54" xfId="1" applyFont="1" applyFill="1" applyBorder="1" applyAlignment="1">
      <alignment vertical="center" wrapText="1"/>
    </xf>
    <xf numFmtId="9" fontId="1" fillId="0" borderId="18" xfId="6" applyFont="1" applyFill="1" applyBorder="1" applyAlignment="1">
      <alignment vertical="center" wrapText="1"/>
    </xf>
    <xf numFmtId="0" fontId="7" fillId="2" borderId="18" xfId="1" applyFont="1" applyFill="1" applyBorder="1" applyAlignment="1">
      <alignment vertical="center" wrapText="1"/>
    </xf>
    <xf numFmtId="0" fontId="1" fillId="0" borderId="50" xfId="1" applyFont="1" applyFill="1" applyBorder="1" applyAlignment="1">
      <alignment vertical="center" wrapText="1"/>
    </xf>
    <xf numFmtId="0" fontId="1" fillId="5" borderId="18" xfId="1" applyFont="1" applyFill="1" applyBorder="1" applyAlignment="1">
      <alignment vertical="center" wrapText="1"/>
    </xf>
    <xf numFmtId="2" fontId="7" fillId="0" borderId="25" xfId="1" applyNumberFormat="1" applyFont="1" applyFill="1" applyBorder="1" applyAlignment="1">
      <alignment horizontal="left" vertical="center" wrapText="1"/>
    </xf>
    <xf numFmtId="165" fontId="0" fillId="0" borderId="8" xfId="5" applyNumberFormat="1" applyFont="1" applyBorder="1" applyAlignment="1"/>
    <xf numFmtId="9" fontId="0" fillId="0" borderId="0" xfId="6" applyFont="1"/>
    <xf numFmtId="9" fontId="0" fillId="0" borderId="0" xfId="6" applyFont="1" applyAlignment="1">
      <alignment horizontal="center"/>
    </xf>
    <xf numFmtId="9" fontId="0" fillId="0" borderId="50" xfId="6" applyFont="1" applyBorder="1" applyAlignment="1">
      <alignment horizontal="center"/>
    </xf>
    <xf numFmtId="165" fontId="0" fillId="2" borderId="2" xfId="5" applyNumberFormat="1" applyFont="1" applyFill="1" applyBorder="1" applyAlignment="1">
      <alignment horizontal="center"/>
    </xf>
    <xf numFmtId="165" fontId="0" fillId="2" borderId="3" xfId="5" applyNumberFormat="1" applyFont="1" applyFill="1" applyBorder="1" applyAlignment="1">
      <alignment horizontal="center"/>
    </xf>
    <xf numFmtId="165" fontId="3" fillId="2" borderId="13" xfId="5" applyNumberFormat="1" applyFont="1" applyFill="1" applyBorder="1" applyAlignment="1">
      <alignment horizontal="center" vertical="center" wrapText="1"/>
    </xf>
    <xf numFmtId="165" fontId="3" fillId="2" borderId="14" xfId="5" applyNumberFormat="1" applyFont="1" applyFill="1" applyBorder="1" applyAlignment="1">
      <alignment horizontal="center" vertical="center" wrapText="1"/>
    </xf>
    <xf numFmtId="43" fontId="3" fillId="2" borderId="13" xfId="5" applyFont="1" applyFill="1" applyBorder="1" applyAlignment="1">
      <alignment horizontal="center" vertical="center" wrapText="1"/>
    </xf>
    <xf numFmtId="43" fontId="3" fillId="2" borderId="40" xfId="5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65" fontId="0" fillId="2" borderId="34" xfId="5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8" xfId="5" applyNumberFormat="1" applyFont="1" applyBorder="1" applyAlignment="1">
      <alignment horizontal="center"/>
    </xf>
    <xf numFmtId="165" fontId="0" fillId="0" borderId="28" xfId="5" applyNumberFormat="1" applyFont="1" applyBorder="1" applyAlignment="1">
      <alignment horizontal="center"/>
    </xf>
    <xf numFmtId="43" fontId="0" fillId="0" borderId="8" xfId="5" applyNumberFormat="1" applyFont="1" applyBorder="1" applyAlignment="1">
      <alignment horizontal="center"/>
    </xf>
    <xf numFmtId="43" fontId="0" fillId="0" borderId="28" xfId="5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1" fontId="0" fillId="0" borderId="8" xfId="0" applyNumberFormat="1" applyBorder="1" applyAlignment="1">
      <alignment horizontal="center"/>
    </xf>
    <xf numFmtId="41" fontId="0" fillId="0" borderId="26" xfId="0" applyNumberFormat="1" applyBorder="1" applyAlignment="1">
      <alignment horizontal="center"/>
    </xf>
    <xf numFmtId="41" fontId="0" fillId="0" borderId="25" xfId="0" applyNumberForma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4" fillId="2" borderId="20" xfId="1" applyFont="1" applyFill="1" applyBorder="1" applyAlignment="1">
      <alignment horizontal="left" vertical="center"/>
    </xf>
    <xf numFmtId="0" fontId="4" fillId="2" borderId="19" xfId="1" applyFont="1" applyFill="1" applyBorder="1" applyAlignment="1">
      <alignment horizontal="left" vertical="center"/>
    </xf>
    <xf numFmtId="0" fontId="0" fillId="3" borderId="20" xfId="1" applyFont="1" applyFill="1" applyBorder="1" applyAlignment="1">
      <alignment horizontal="left" vertical="center" indent="2"/>
    </xf>
    <xf numFmtId="0" fontId="0" fillId="3" borderId="19" xfId="1" applyFont="1" applyFill="1" applyBorder="1" applyAlignment="1">
      <alignment horizontal="left" vertical="center" indent="2"/>
    </xf>
    <xf numFmtId="164" fontId="0" fillId="2" borderId="9" xfId="7" applyNumberFormat="1" applyFont="1" applyFill="1" applyBorder="1" applyAlignment="1">
      <alignment horizontal="center"/>
    </xf>
    <xf numFmtId="164" fontId="0" fillId="2" borderId="3" xfId="7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2" borderId="2" xfId="7" applyNumberFormat="1" applyFont="1" applyFill="1" applyBorder="1" applyAlignment="1">
      <alignment horizontal="center"/>
    </xf>
    <xf numFmtId="9" fontId="5" fillId="0" borderId="23" xfId="6" applyFont="1" applyFill="1" applyBorder="1" applyAlignment="1">
      <alignment horizontal="center" vertical="center" wrapText="1"/>
    </xf>
    <xf numFmtId="9" fontId="5" fillId="0" borderId="34" xfId="6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165" fontId="0" fillId="2" borderId="23" xfId="5" applyNumberFormat="1" applyFont="1" applyFill="1" applyBorder="1" applyAlignment="1">
      <alignment horizontal="center"/>
    </xf>
    <xf numFmtId="165" fontId="0" fillId="2" borderId="35" xfId="5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9" fontId="0" fillId="0" borderId="25" xfId="6" applyFont="1" applyFill="1" applyBorder="1" applyAlignment="1">
      <alignment horizontal="center" vertical="center" wrapText="1"/>
    </xf>
    <xf numFmtId="9" fontId="1" fillId="0" borderId="28" xfId="6" applyFont="1" applyFill="1" applyBorder="1" applyAlignment="1">
      <alignment horizontal="center" vertical="center" wrapText="1"/>
    </xf>
    <xf numFmtId="0" fontId="0" fillId="3" borderId="20" xfId="1" applyFont="1" applyFill="1" applyBorder="1" applyAlignment="1">
      <alignment horizontal="left" vertical="center" wrapText="1" indent="2"/>
    </xf>
    <xf numFmtId="0" fontId="0" fillId="3" borderId="16" xfId="1" applyFont="1" applyFill="1" applyBorder="1" applyAlignment="1">
      <alignment horizontal="left" vertical="center" wrapText="1" indent="2"/>
    </xf>
    <xf numFmtId="165" fontId="0" fillId="2" borderId="24" xfId="5" applyNumberFormat="1" applyFont="1" applyFill="1" applyBorder="1" applyAlignment="1">
      <alignment horizontal="center"/>
    </xf>
    <xf numFmtId="0" fontId="4" fillId="2" borderId="10" xfId="1" applyFont="1" applyFill="1" applyBorder="1" applyAlignment="1">
      <alignment horizontal="left" vertical="center"/>
    </xf>
    <xf numFmtId="165" fontId="0" fillId="2" borderId="10" xfId="5" applyNumberFormat="1" applyFont="1" applyFill="1" applyBorder="1" applyAlignment="1">
      <alignment horizontal="center"/>
    </xf>
    <xf numFmtId="165" fontId="0" fillId="2" borderId="1" xfId="5" applyNumberFormat="1" applyFont="1" applyFill="1" applyBorder="1" applyAlignment="1">
      <alignment horizontal="center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9" xfId="1" applyFont="1" applyFill="1" applyBorder="1" applyAlignment="1">
      <alignment horizontal="center" vertical="center" wrapText="1"/>
    </xf>
    <xf numFmtId="10" fontId="0" fillId="0" borderId="25" xfId="6" applyNumberFormat="1" applyFont="1" applyFill="1" applyBorder="1" applyAlignment="1">
      <alignment horizontal="center" vertical="center" wrapText="1"/>
    </xf>
    <xf numFmtId="10" fontId="1" fillId="0" borderId="28" xfId="6" applyNumberFormat="1" applyFont="1" applyFill="1" applyBorder="1" applyAlignment="1">
      <alignment horizontal="center" vertical="center" wrapText="1"/>
    </xf>
    <xf numFmtId="165" fontId="0" fillId="2" borderId="11" xfId="5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42" xfId="0" applyFont="1" applyFill="1" applyBorder="1" applyAlignment="1">
      <alignment horizontal="center" vertical="center" textRotation="90" wrapText="1"/>
    </xf>
    <xf numFmtId="0" fontId="11" fillId="6" borderId="33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</cellXfs>
  <cellStyles count="9">
    <cellStyle name="Comma" xfId="5" builtinId="3"/>
    <cellStyle name="Comma [0]" xfId="7" builtinId="6"/>
    <cellStyle name="Comma [0] 2" xfId="2"/>
    <cellStyle name="Comma [0] 3" xfId="8"/>
    <cellStyle name="Comma 2" xfId="3"/>
    <cellStyle name="Normal" xfId="0" builtinId="0"/>
    <cellStyle name="Normal 2" xfId="1"/>
    <cellStyle name="Percent" xfId="6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3.%20Utility\Energy%20Monitoring\Monitoring%20Konsumsi%20Energi%202020\MONITORING%20STEAM%20&amp;%20GAS%202020%202001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129%20Electricity%20Consumption%20Energy%20Report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EAM &amp; GAS BALANCE"/>
      <sheetName val="JANUARI 2020"/>
      <sheetName val="FEBRUARI 2020"/>
      <sheetName val="MARET 2020"/>
      <sheetName val="APRIL 2020"/>
      <sheetName val="MEI 2020"/>
      <sheetName val="JUNI 2020"/>
    </sheetNames>
    <sheetDataSet>
      <sheetData sheetId="0"/>
      <sheetData sheetId="1">
        <row r="25">
          <cell r="E25">
            <v>694401.7</v>
          </cell>
          <cell r="T25">
            <v>694401.7</v>
          </cell>
          <cell r="AJ25">
            <v>694401.7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12404</v>
          </cell>
          <cell r="K72">
            <v>17209</v>
          </cell>
          <cell r="L72">
            <v>9534</v>
          </cell>
          <cell r="M72">
            <v>9362</v>
          </cell>
          <cell r="N72">
            <v>11943</v>
          </cell>
          <cell r="O72">
            <v>4827</v>
          </cell>
          <cell r="P72">
            <v>0</v>
          </cell>
          <cell r="Q72">
            <v>0</v>
          </cell>
          <cell r="R72">
            <v>17117</v>
          </cell>
          <cell r="S72">
            <v>7385</v>
          </cell>
          <cell r="T72">
            <v>11116</v>
          </cell>
          <cell r="U72">
            <v>9912</v>
          </cell>
          <cell r="V72">
            <v>3328</v>
          </cell>
          <cell r="W72">
            <v>855</v>
          </cell>
          <cell r="X72">
            <v>11375</v>
          </cell>
          <cell r="Y72">
            <v>21525</v>
          </cell>
          <cell r="Z72">
            <v>15988</v>
          </cell>
          <cell r="AA72">
            <v>10521</v>
          </cell>
          <cell r="AB72">
            <v>18653</v>
          </cell>
          <cell r="AC72">
            <v>7462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12404</v>
          </cell>
          <cell r="K73">
            <v>10901</v>
          </cell>
          <cell r="L73">
            <v>2453</v>
          </cell>
          <cell r="M73">
            <v>3053</v>
          </cell>
          <cell r="N73">
            <v>6599</v>
          </cell>
          <cell r="O73">
            <v>4120</v>
          </cell>
          <cell r="P73">
            <v>0</v>
          </cell>
          <cell r="Q73">
            <v>0</v>
          </cell>
          <cell r="R73">
            <v>8894</v>
          </cell>
          <cell r="S73">
            <v>-902</v>
          </cell>
          <cell r="T73">
            <v>4189</v>
          </cell>
          <cell r="U73">
            <v>5315</v>
          </cell>
          <cell r="V73">
            <v>2764</v>
          </cell>
          <cell r="W73">
            <v>855</v>
          </cell>
          <cell r="X73">
            <v>8690</v>
          </cell>
          <cell r="Y73">
            <v>12469</v>
          </cell>
          <cell r="Z73">
            <v>8217</v>
          </cell>
          <cell r="AA73">
            <v>2010</v>
          </cell>
          <cell r="AB73">
            <v>12210</v>
          </cell>
          <cell r="AC73">
            <v>-474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6308</v>
          </cell>
          <cell r="L74">
            <v>7081</v>
          </cell>
          <cell r="M74">
            <v>6309</v>
          </cell>
          <cell r="N74">
            <v>5344</v>
          </cell>
          <cell r="O74">
            <v>707</v>
          </cell>
          <cell r="P74">
            <v>0</v>
          </cell>
          <cell r="Q74">
            <v>0</v>
          </cell>
          <cell r="R74">
            <v>8223</v>
          </cell>
          <cell r="S74">
            <v>8287</v>
          </cell>
          <cell r="T74">
            <v>6927</v>
          </cell>
          <cell r="U74">
            <v>4597</v>
          </cell>
          <cell r="V74">
            <v>564</v>
          </cell>
          <cell r="W74">
            <v>0</v>
          </cell>
          <cell r="X74">
            <v>2685</v>
          </cell>
          <cell r="Y74">
            <v>9056</v>
          </cell>
          <cell r="Z74">
            <v>7771</v>
          </cell>
          <cell r="AA74">
            <v>8511</v>
          </cell>
          <cell r="AB74">
            <v>6443</v>
          </cell>
          <cell r="AC74">
            <v>7936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5463</v>
          </cell>
          <cell r="L75">
            <v>6203</v>
          </cell>
          <cell r="M75">
            <v>5393</v>
          </cell>
          <cell r="N75">
            <v>4396</v>
          </cell>
          <cell r="O75">
            <v>0</v>
          </cell>
          <cell r="P75">
            <v>0</v>
          </cell>
          <cell r="Q75">
            <v>0</v>
          </cell>
          <cell r="R75">
            <v>7460</v>
          </cell>
          <cell r="S75">
            <v>7476</v>
          </cell>
          <cell r="T75">
            <v>5998</v>
          </cell>
          <cell r="U75">
            <v>3699</v>
          </cell>
          <cell r="V75">
            <v>0</v>
          </cell>
          <cell r="W75">
            <v>0</v>
          </cell>
          <cell r="X75">
            <v>2685</v>
          </cell>
          <cell r="Y75">
            <v>7959</v>
          </cell>
          <cell r="Z75">
            <v>6057</v>
          </cell>
          <cell r="AA75">
            <v>6752</v>
          </cell>
          <cell r="AB75">
            <v>5303</v>
          </cell>
          <cell r="AC75">
            <v>6453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80</v>
          </cell>
          <cell r="L76">
            <v>79</v>
          </cell>
          <cell r="M76">
            <v>99</v>
          </cell>
          <cell r="N76">
            <v>103</v>
          </cell>
          <cell r="O76">
            <v>73</v>
          </cell>
          <cell r="P76">
            <v>0</v>
          </cell>
          <cell r="Q76">
            <v>0</v>
          </cell>
          <cell r="R76">
            <v>58</v>
          </cell>
          <cell r="S76">
            <v>57</v>
          </cell>
          <cell r="T76">
            <v>79</v>
          </cell>
          <cell r="U76">
            <v>66</v>
          </cell>
          <cell r="V76">
            <v>22</v>
          </cell>
          <cell r="W76">
            <v>0</v>
          </cell>
          <cell r="X76">
            <v>0</v>
          </cell>
          <cell r="Y76">
            <v>712</v>
          </cell>
          <cell r="Z76">
            <v>629</v>
          </cell>
          <cell r="AA76">
            <v>667</v>
          </cell>
          <cell r="AB76">
            <v>573</v>
          </cell>
          <cell r="AC76">
            <v>654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765</v>
          </cell>
          <cell r="L77">
            <v>799</v>
          </cell>
          <cell r="M77">
            <v>817</v>
          </cell>
          <cell r="N77">
            <v>845</v>
          </cell>
          <cell r="O77">
            <v>634</v>
          </cell>
          <cell r="P77">
            <v>0</v>
          </cell>
          <cell r="Q77">
            <v>0</v>
          </cell>
          <cell r="R77">
            <v>705</v>
          </cell>
          <cell r="S77">
            <v>754</v>
          </cell>
          <cell r="T77">
            <v>850</v>
          </cell>
          <cell r="U77">
            <v>832</v>
          </cell>
          <cell r="V77">
            <v>542</v>
          </cell>
          <cell r="W77">
            <v>0</v>
          </cell>
          <cell r="X77">
            <v>0</v>
          </cell>
          <cell r="Y77">
            <v>385</v>
          </cell>
          <cell r="Z77">
            <v>1085</v>
          </cell>
          <cell r="AA77">
            <v>1092</v>
          </cell>
          <cell r="AB77">
            <v>567</v>
          </cell>
          <cell r="AC77">
            <v>829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85.753600000000006</v>
          </cell>
          <cell r="K82">
            <v>138.07210000000001</v>
          </cell>
          <cell r="L82">
            <v>115.9173</v>
          </cell>
          <cell r="M82">
            <v>104.4753</v>
          </cell>
          <cell r="N82">
            <v>118.0706</v>
          </cell>
          <cell r="O82">
            <v>91.02</v>
          </cell>
          <cell r="P82">
            <v>12.6334</v>
          </cell>
          <cell r="Q82">
            <v>0</v>
          </cell>
          <cell r="R82">
            <v>107.23609999999999</v>
          </cell>
          <cell r="S82">
            <v>100.7072</v>
          </cell>
          <cell r="T82">
            <v>116.21080000000001</v>
          </cell>
          <cell r="U82">
            <v>113.4636</v>
          </cell>
          <cell r="V82">
            <v>85.319599999999994</v>
          </cell>
          <cell r="W82">
            <v>61.309899999999999</v>
          </cell>
          <cell r="X82">
            <v>83.868399999999994</v>
          </cell>
          <cell r="Y82">
            <v>131.5384</v>
          </cell>
          <cell r="Z82">
            <v>127.2077</v>
          </cell>
          <cell r="AA82">
            <v>118.0291</v>
          </cell>
          <cell r="AB82">
            <v>128.2586</v>
          </cell>
          <cell r="AC82">
            <v>102.7028</v>
          </cell>
          <cell r="AD82">
            <v>17.4771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1.2564</v>
          </cell>
          <cell r="AJ82">
            <v>39.503999999999998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85.753600000000006</v>
          </cell>
          <cell r="K83">
            <v>91.904717942936827</v>
          </cell>
          <cell r="L83">
            <v>73.669614449339207</v>
          </cell>
          <cell r="M83">
            <v>65.977234422132028</v>
          </cell>
          <cell r="N83">
            <v>76.088953604621963</v>
          </cell>
          <cell r="O83">
            <v>77.688502175264134</v>
          </cell>
          <cell r="P83">
            <v>12.6334</v>
          </cell>
          <cell r="Q83">
            <v>0</v>
          </cell>
          <cell r="R83">
            <v>71.71919294152012</v>
          </cell>
          <cell r="S83">
            <v>62.753472303317537</v>
          </cell>
          <cell r="T83">
            <v>74.549081838790926</v>
          </cell>
          <cell r="U83">
            <v>72.228876440677951</v>
          </cell>
          <cell r="V83">
            <v>70.860388942307694</v>
          </cell>
          <cell r="W83">
            <v>61.309899999999999</v>
          </cell>
          <cell r="X83">
            <v>58.707879999999989</v>
          </cell>
          <cell r="Y83">
            <v>87.384274315447144</v>
          </cell>
          <cell r="Z83">
            <v>79.499242985989483</v>
          </cell>
          <cell r="AA83">
            <v>68.80711737857618</v>
          </cell>
          <cell r="AB83">
            <v>84.293947529083781</v>
          </cell>
          <cell r="AC83">
            <v>57.6041314446529</v>
          </cell>
          <cell r="AD83">
            <v>17.4771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1.2564</v>
          </cell>
          <cell r="AJ83">
            <v>39.503999999999998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46.167382057063172</v>
          </cell>
          <cell r="L84">
            <v>42.24768555066079</v>
          </cell>
          <cell r="M84">
            <v>38.498065577867976</v>
          </cell>
          <cell r="N84">
            <v>41.98164639537805</v>
          </cell>
          <cell r="O84">
            <v>13.331497824735861</v>
          </cell>
          <cell r="P84">
            <v>0</v>
          </cell>
          <cell r="Q84">
            <v>0</v>
          </cell>
          <cell r="R84">
            <v>35.516907058479873</v>
          </cell>
          <cell r="S84">
            <v>37.953727696682463</v>
          </cell>
          <cell r="T84">
            <v>41.661718161209066</v>
          </cell>
          <cell r="U84">
            <v>41.234723559322035</v>
          </cell>
          <cell r="V84">
            <v>14.459211057692308</v>
          </cell>
          <cell r="W84">
            <v>0</v>
          </cell>
          <cell r="X84">
            <v>25.160519999999998</v>
          </cell>
          <cell r="Y84">
            <v>44.154125684552852</v>
          </cell>
          <cell r="Z84">
            <v>47.708457014010506</v>
          </cell>
          <cell r="AA84">
            <v>49.22198262142382</v>
          </cell>
          <cell r="AB84">
            <v>43.964652470916207</v>
          </cell>
          <cell r="AC84">
            <v>45.098668555347089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39.387736261258645</v>
          </cell>
          <cell r="L85">
            <v>31.57269190685966</v>
          </cell>
          <cell r="M85">
            <v>28.27595760948515</v>
          </cell>
          <cell r="N85">
            <v>32.609551544837984</v>
          </cell>
          <cell r="O85">
            <v>0</v>
          </cell>
          <cell r="P85">
            <v>0</v>
          </cell>
          <cell r="Q85">
            <v>0</v>
          </cell>
          <cell r="R85">
            <v>30.736796974937196</v>
          </cell>
          <cell r="S85">
            <v>26.894345272850373</v>
          </cell>
          <cell r="T85">
            <v>31.949606502338966</v>
          </cell>
          <cell r="U85">
            <v>30.955232760290553</v>
          </cell>
          <cell r="V85">
            <v>0</v>
          </cell>
          <cell r="W85">
            <v>0</v>
          </cell>
          <cell r="X85">
            <v>25.160519999999998</v>
          </cell>
          <cell r="Y85">
            <v>37.450403278048782</v>
          </cell>
          <cell r="Z85">
            <v>34.071104136852639</v>
          </cell>
          <cell r="AA85">
            <v>29.488764590818363</v>
          </cell>
          <cell r="AB85">
            <v>36.12597751246448</v>
          </cell>
          <cell r="AC85">
            <v>24.687484904851246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0.64185995699924459</v>
          </cell>
          <cell r="L86">
            <v>0.96050626179987408</v>
          </cell>
          <cell r="M86">
            <v>1.1047911450544756</v>
          </cell>
          <cell r="N86">
            <v>1.0182761282759776</v>
          </cell>
          <cell r="O86">
            <v>1.3765195773772529</v>
          </cell>
          <cell r="P86">
            <v>0</v>
          </cell>
          <cell r="Q86">
            <v>0</v>
          </cell>
          <cell r="R86">
            <v>0.36336354501372903</v>
          </cell>
          <cell r="S86">
            <v>0.77729321597833445</v>
          </cell>
          <cell r="T86">
            <v>0.82589539402662837</v>
          </cell>
          <cell r="U86">
            <v>0.75550823244552057</v>
          </cell>
          <cell r="V86">
            <v>0.56401177884615383</v>
          </cell>
          <cell r="W86">
            <v>0</v>
          </cell>
          <cell r="X86">
            <v>0</v>
          </cell>
          <cell r="Y86">
            <v>4.3510030569105691</v>
          </cell>
          <cell r="Z86">
            <v>5.0046061608706527</v>
          </cell>
          <cell r="AA86">
            <v>7.4826926813040586</v>
          </cell>
          <cell r="AB86">
            <v>3.9399655712217876</v>
          </cell>
          <cell r="AC86">
            <v>9.0012906995443576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6.1377858388052768</v>
          </cell>
          <cell r="L87">
            <v>9.7144873820012574</v>
          </cell>
          <cell r="M87">
            <v>9.1173168233283501</v>
          </cell>
          <cell r="N87">
            <v>8.3538187222640872</v>
          </cell>
          <cell r="O87">
            <v>11.954978247358607</v>
          </cell>
          <cell r="P87">
            <v>0</v>
          </cell>
          <cell r="Q87">
            <v>0</v>
          </cell>
          <cell r="R87">
            <v>4.4167465385289475</v>
          </cell>
          <cell r="S87">
            <v>10.282089207853758</v>
          </cell>
          <cell r="T87">
            <v>8.886216264843469</v>
          </cell>
          <cell r="U87">
            <v>9.523982566585957</v>
          </cell>
          <cell r="V87">
            <v>13.895199278846153</v>
          </cell>
          <cell r="W87">
            <v>0</v>
          </cell>
          <cell r="X87">
            <v>0</v>
          </cell>
          <cell r="Y87">
            <v>2.3527193495934959</v>
          </cell>
          <cell r="Z87">
            <v>8.6327467162872153</v>
          </cell>
          <cell r="AA87">
            <v>12.250525349301396</v>
          </cell>
          <cell r="AB87">
            <v>3.8987093872299363</v>
          </cell>
          <cell r="AC87">
            <v>11.409892950951487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</sheetData>
      <sheetData sheetId="2">
        <row r="25">
          <cell r="E25">
            <v>705373.7</v>
          </cell>
          <cell r="T25">
            <v>714586.6</v>
          </cell>
          <cell r="AJ25">
            <v>720428.6</v>
          </cell>
        </row>
        <row r="72">
          <cell r="F72">
            <v>0</v>
          </cell>
          <cell r="G72">
            <v>0</v>
          </cell>
          <cell r="H72">
            <v>8058</v>
          </cell>
          <cell r="I72">
            <v>19990</v>
          </cell>
          <cell r="J72">
            <v>18966</v>
          </cell>
          <cell r="K72">
            <v>15318</v>
          </cell>
          <cell r="L72">
            <v>9476</v>
          </cell>
          <cell r="M72">
            <v>1959</v>
          </cell>
          <cell r="N72">
            <v>580</v>
          </cell>
          <cell r="O72">
            <v>14036</v>
          </cell>
          <cell r="P72">
            <v>13058</v>
          </cell>
          <cell r="Q72">
            <v>11845</v>
          </cell>
          <cell r="R72">
            <v>11195</v>
          </cell>
          <cell r="S72">
            <v>6837</v>
          </cell>
          <cell r="T72">
            <v>1072</v>
          </cell>
          <cell r="U72">
            <v>0</v>
          </cell>
          <cell r="V72">
            <v>23946</v>
          </cell>
          <cell r="W72">
            <v>17476</v>
          </cell>
          <cell r="X72">
            <v>16540</v>
          </cell>
          <cell r="Y72">
            <v>4892</v>
          </cell>
          <cell r="Z72">
            <v>6466</v>
          </cell>
          <cell r="AA72">
            <v>0</v>
          </cell>
          <cell r="AB72">
            <v>0</v>
          </cell>
          <cell r="AC72">
            <v>27666</v>
          </cell>
          <cell r="AD72">
            <v>15306</v>
          </cell>
          <cell r="AE72">
            <v>13646</v>
          </cell>
          <cell r="AF72">
            <v>9162</v>
          </cell>
          <cell r="AG72">
            <v>3902</v>
          </cell>
          <cell r="AH72">
            <v>0</v>
          </cell>
          <cell r="AI72">
            <v>0</v>
          </cell>
          <cell r="AJ72">
            <v>0</v>
          </cell>
        </row>
        <row r="73">
          <cell r="F73">
            <v>0</v>
          </cell>
          <cell r="G73">
            <v>0</v>
          </cell>
          <cell r="H73">
            <v>-1857</v>
          </cell>
          <cell r="I73">
            <v>11639</v>
          </cell>
          <cell r="J73">
            <v>11313</v>
          </cell>
          <cell r="K73">
            <v>8570</v>
          </cell>
          <cell r="L73">
            <v>3749</v>
          </cell>
          <cell r="M73">
            <v>1959</v>
          </cell>
          <cell r="N73">
            <v>0</v>
          </cell>
          <cell r="O73">
            <v>6023</v>
          </cell>
          <cell r="P73">
            <v>5824</v>
          </cell>
          <cell r="Q73">
            <v>5432</v>
          </cell>
          <cell r="R73">
            <v>6180</v>
          </cell>
          <cell r="S73">
            <v>1573</v>
          </cell>
          <cell r="T73">
            <v>1072</v>
          </cell>
          <cell r="U73">
            <v>0</v>
          </cell>
          <cell r="V73">
            <v>12790</v>
          </cell>
          <cell r="W73">
            <v>10238</v>
          </cell>
          <cell r="X73">
            <v>10153</v>
          </cell>
          <cell r="Y73">
            <v>4004</v>
          </cell>
          <cell r="Z73">
            <v>-4103</v>
          </cell>
          <cell r="AA73">
            <v>0</v>
          </cell>
          <cell r="AB73">
            <v>0</v>
          </cell>
          <cell r="AC73">
            <v>18001</v>
          </cell>
          <cell r="AD73">
            <v>5059</v>
          </cell>
          <cell r="AE73">
            <v>3835</v>
          </cell>
          <cell r="AF73">
            <v>2000</v>
          </cell>
          <cell r="AG73">
            <v>3131</v>
          </cell>
          <cell r="AH73">
            <v>0</v>
          </cell>
          <cell r="AI73">
            <v>0</v>
          </cell>
          <cell r="AJ73">
            <v>0</v>
          </cell>
        </row>
        <row r="74">
          <cell r="F74">
            <v>0</v>
          </cell>
          <cell r="G74">
            <v>0</v>
          </cell>
          <cell r="H74">
            <v>9915</v>
          </cell>
          <cell r="I74">
            <v>8351</v>
          </cell>
          <cell r="J74">
            <v>7653</v>
          </cell>
          <cell r="K74">
            <v>6748</v>
          </cell>
          <cell r="L74">
            <v>5727</v>
          </cell>
          <cell r="M74">
            <v>0</v>
          </cell>
          <cell r="N74">
            <v>580</v>
          </cell>
          <cell r="O74">
            <v>8013</v>
          </cell>
          <cell r="P74">
            <v>7234</v>
          </cell>
          <cell r="Q74">
            <v>6413</v>
          </cell>
          <cell r="R74">
            <v>5015</v>
          </cell>
          <cell r="S74">
            <v>5264</v>
          </cell>
          <cell r="T74">
            <v>0</v>
          </cell>
          <cell r="U74">
            <v>0</v>
          </cell>
          <cell r="V74">
            <v>11156</v>
          </cell>
          <cell r="W74">
            <v>7238</v>
          </cell>
          <cell r="X74">
            <v>6387</v>
          </cell>
          <cell r="Y74">
            <v>888</v>
          </cell>
          <cell r="Z74">
            <v>10569</v>
          </cell>
          <cell r="AA74">
            <v>0</v>
          </cell>
          <cell r="AB74">
            <v>0</v>
          </cell>
          <cell r="AC74">
            <v>9665</v>
          </cell>
          <cell r="AD74">
            <v>10247</v>
          </cell>
          <cell r="AE74">
            <v>9811</v>
          </cell>
          <cell r="AF74">
            <v>7162</v>
          </cell>
          <cell r="AG74">
            <v>771</v>
          </cell>
          <cell r="AH74">
            <v>0</v>
          </cell>
          <cell r="AI74">
            <v>0</v>
          </cell>
          <cell r="AJ74">
            <v>0</v>
          </cell>
        </row>
        <row r="75">
          <cell r="F75">
            <v>0</v>
          </cell>
          <cell r="G75">
            <v>0</v>
          </cell>
          <cell r="H75">
            <v>8990</v>
          </cell>
          <cell r="I75">
            <v>7591</v>
          </cell>
          <cell r="J75">
            <v>7020</v>
          </cell>
          <cell r="K75">
            <v>5852</v>
          </cell>
          <cell r="L75">
            <v>5132</v>
          </cell>
          <cell r="M75">
            <v>0</v>
          </cell>
          <cell r="N75">
            <v>0</v>
          </cell>
          <cell r="O75">
            <v>7149</v>
          </cell>
          <cell r="P75">
            <v>6374</v>
          </cell>
          <cell r="Q75">
            <v>5535</v>
          </cell>
          <cell r="R75">
            <v>4046</v>
          </cell>
          <cell r="S75">
            <v>4300</v>
          </cell>
          <cell r="T75">
            <v>0</v>
          </cell>
          <cell r="U75">
            <v>0</v>
          </cell>
          <cell r="V75">
            <v>10341</v>
          </cell>
          <cell r="W75">
            <v>6378</v>
          </cell>
          <cell r="X75">
            <v>5453</v>
          </cell>
          <cell r="Y75">
            <v>0</v>
          </cell>
          <cell r="Z75">
            <v>9567</v>
          </cell>
          <cell r="AA75">
            <v>0</v>
          </cell>
          <cell r="AB75">
            <v>0</v>
          </cell>
          <cell r="AC75">
            <v>8865</v>
          </cell>
          <cell r="AD75">
            <v>9613</v>
          </cell>
          <cell r="AE75">
            <v>8977</v>
          </cell>
          <cell r="AF75">
            <v>6173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F76">
            <v>0</v>
          </cell>
          <cell r="G76">
            <v>0</v>
          </cell>
          <cell r="H76">
            <v>98</v>
          </cell>
          <cell r="I76">
            <v>53</v>
          </cell>
          <cell r="J76">
            <v>67</v>
          </cell>
          <cell r="K76">
            <v>74</v>
          </cell>
          <cell r="L76">
            <v>55</v>
          </cell>
          <cell r="M76">
            <v>0</v>
          </cell>
          <cell r="N76">
            <v>77</v>
          </cell>
          <cell r="O76">
            <v>108</v>
          </cell>
          <cell r="P76">
            <v>102</v>
          </cell>
          <cell r="Q76">
            <v>121</v>
          </cell>
          <cell r="R76">
            <v>133</v>
          </cell>
          <cell r="S76">
            <v>148</v>
          </cell>
          <cell r="T76">
            <v>0</v>
          </cell>
          <cell r="U76">
            <v>0</v>
          </cell>
          <cell r="V76">
            <v>113</v>
          </cell>
          <cell r="W76">
            <v>112</v>
          </cell>
          <cell r="X76">
            <v>138</v>
          </cell>
          <cell r="Y76">
            <v>129</v>
          </cell>
          <cell r="Z76">
            <v>157</v>
          </cell>
          <cell r="AA76">
            <v>0</v>
          </cell>
          <cell r="AB76">
            <v>0</v>
          </cell>
          <cell r="AC76">
            <v>119</v>
          </cell>
          <cell r="AD76">
            <v>77</v>
          </cell>
          <cell r="AE76">
            <v>89</v>
          </cell>
          <cell r="AF76">
            <v>119</v>
          </cell>
          <cell r="AG76">
            <v>88</v>
          </cell>
          <cell r="AH76">
            <v>0</v>
          </cell>
          <cell r="AI76">
            <v>0</v>
          </cell>
          <cell r="AJ76">
            <v>0</v>
          </cell>
        </row>
        <row r="77">
          <cell r="F77">
            <v>0</v>
          </cell>
          <cell r="G77">
            <v>0</v>
          </cell>
          <cell r="H77">
            <v>827</v>
          </cell>
          <cell r="I77">
            <v>707</v>
          </cell>
          <cell r="J77">
            <v>566</v>
          </cell>
          <cell r="K77">
            <v>822</v>
          </cell>
          <cell r="L77">
            <v>540</v>
          </cell>
          <cell r="M77">
            <v>0</v>
          </cell>
          <cell r="N77">
            <v>503</v>
          </cell>
          <cell r="O77">
            <v>756</v>
          </cell>
          <cell r="P77">
            <v>758</v>
          </cell>
          <cell r="Q77">
            <v>757</v>
          </cell>
          <cell r="R77">
            <v>836</v>
          </cell>
          <cell r="S77">
            <v>816</v>
          </cell>
          <cell r="T77">
            <v>0</v>
          </cell>
          <cell r="U77">
            <v>0</v>
          </cell>
          <cell r="V77">
            <v>702</v>
          </cell>
          <cell r="W77">
            <v>748</v>
          </cell>
          <cell r="X77">
            <v>796</v>
          </cell>
          <cell r="Y77">
            <v>759</v>
          </cell>
          <cell r="Z77">
            <v>845</v>
          </cell>
          <cell r="AA77">
            <v>0</v>
          </cell>
          <cell r="AB77">
            <v>0</v>
          </cell>
          <cell r="AC77">
            <v>681</v>
          </cell>
          <cell r="AD77">
            <v>557</v>
          </cell>
          <cell r="AE77">
            <v>745</v>
          </cell>
          <cell r="AF77">
            <v>870</v>
          </cell>
          <cell r="AG77">
            <v>683</v>
          </cell>
          <cell r="AH77">
            <v>0</v>
          </cell>
          <cell r="AI77">
            <v>0</v>
          </cell>
          <cell r="AJ77">
            <v>0</v>
          </cell>
        </row>
        <row r="82">
          <cell r="F82">
            <v>0</v>
          </cell>
          <cell r="G82">
            <v>0</v>
          </cell>
          <cell r="H82">
            <v>68.724699999999999</v>
          </cell>
          <cell r="I82">
            <v>123.3249</v>
          </cell>
          <cell r="J82">
            <v>139.66589999999999</v>
          </cell>
          <cell r="K82">
            <v>121.9228</v>
          </cell>
          <cell r="L82">
            <v>115.5963</v>
          </cell>
          <cell r="M82">
            <v>36.706499999999998</v>
          </cell>
          <cell r="N82">
            <v>23.0152</v>
          </cell>
          <cell r="O82">
            <v>106.09529999999999</v>
          </cell>
          <cell r="P82">
            <v>114.6113</v>
          </cell>
          <cell r="Q82">
            <v>112.8342</v>
          </cell>
          <cell r="R82">
            <v>116.17740000000001</v>
          </cell>
          <cell r="S82">
            <v>111.04430000000001</v>
          </cell>
          <cell r="T82">
            <v>25.474599999999999</v>
          </cell>
          <cell r="U82">
            <v>0</v>
          </cell>
          <cell r="V82">
            <v>127.9641</v>
          </cell>
          <cell r="W82">
            <v>136.35419999999999</v>
          </cell>
          <cell r="X82">
            <v>138.57239999999999</v>
          </cell>
          <cell r="Y82">
            <v>93.966499999999996</v>
          </cell>
          <cell r="Z82">
            <v>90.087699999999998</v>
          </cell>
          <cell r="AA82">
            <v>9.6603999999999992</v>
          </cell>
          <cell r="AB82">
            <v>0</v>
          </cell>
          <cell r="AC82">
            <v>140.01509999999999</v>
          </cell>
          <cell r="AD82">
            <v>134.7886</v>
          </cell>
          <cell r="AE82">
            <v>126.8995</v>
          </cell>
          <cell r="AF82">
            <v>117.3451</v>
          </cell>
          <cell r="AG82">
            <v>94.883799999999994</v>
          </cell>
          <cell r="AH82">
            <v>0</v>
          </cell>
          <cell r="AI82">
            <v>0</v>
          </cell>
          <cell r="AJ82">
            <v>0</v>
          </cell>
        </row>
        <row r="83">
          <cell r="F83">
            <v>0</v>
          </cell>
          <cell r="G83">
            <v>0</v>
          </cell>
          <cell r="H83">
            <v>42.584921763464877</v>
          </cell>
          <cell r="I83">
            <v>83.045346618309154</v>
          </cell>
          <cell r="J83">
            <v>94.503135151850671</v>
          </cell>
          <cell r="K83">
            <v>80.353795216085643</v>
          </cell>
          <cell r="L83">
            <v>75.836589089278178</v>
          </cell>
          <cell r="M83">
            <v>36.706499999999998</v>
          </cell>
          <cell r="N83">
            <v>0</v>
          </cell>
          <cell r="O83">
            <v>69.695148483898535</v>
          </cell>
          <cell r="P83">
            <v>74.944099110124057</v>
          </cell>
          <cell r="Q83">
            <v>73.129326296327548</v>
          </cell>
          <cell r="R83">
            <v>74.285043740955786</v>
          </cell>
          <cell r="S83">
            <v>66.771130865876842</v>
          </cell>
          <cell r="T83">
            <v>25.474599999999999</v>
          </cell>
          <cell r="U83">
            <v>0</v>
          </cell>
          <cell r="V83">
            <v>86.52619719243296</v>
          </cell>
          <cell r="W83">
            <v>90.750913884184016</v>
          </cell>
          <cell r="X83">
            <v>91.523132532043505</v>
          </cell>
          <cell r="Y83">
            <v>76.909621013900249</v>
          </cell>
          <cell r="Z83">
            <v>53.289117686359411</v>
          </cell>
          <cell r="AA83">
            <v>9.6603999999999992</v>
          </cell>
          <cell r="AB83">
            <v>0</v>
          </cell>
          <cell r="AC83">
            <v>95.176461129906727</v>
          </cell>
          <cell r="AD83">
            <v>90.443802263164756</v>
          </cell>
          <cell r="AE83">
            <v>83.400665088670678</v>
          </cell>
          <cell r="AF83">
            <v>73.274727309539387</v>
          </cell>
          <cell r="AG83">
            <v>76.135617068170163</v>
          </cell>
          <cell r="AH83">
            <v>0</v>
          </cell>
          <cell r="AI83">
            <v>0</v>
          </cell>
          <cell r="AJ83">
            <v>0</v>
          </cell>
        </row>
        <row r="84">
          <cell r="F84">
            <v>0</v>
          </cell>
          <cell r="G84">
            <v>0</v>
          </cell>
          <cell r="H84">
            <v>26.139778236535118</v>
          </cell>
          <cell r="I84">
            <v>18.738104990995499</v>
          </cell>
          <cell r="J84">
            <v>45.162764848149322</v>
          </cell>
          <cell r="K84">
            <v>41.569004783914352</v>
          </cell>
          <cell r="L84">
            <v>39.759710910721829</v>
          </cell>
          <cell r="M84">
            <v>0</v>
          </cell>
          <cell r="N84">
            <v>23.0152</v>
          </cell>
          <cell r="O84">
            <v>36.400151516101452</v>
          </cell>
          <cell r="P84">
            <v>39.667200889875936</v>
          </cell>
          <cell r="Q84">
            <v>39.704873703672426</v>
          </cell>
          <cell r="R84">
            <v>41.89235625904422</v>
          </cell>
          <cell r="S84">
            <v>44.273169134123151</v>
          </cell>
          <cell r="T84">
            <v>0</v>
          </cell>
          <cell r="U84">
            <v>0</v>
          </cell>
          <cell r="V84">
            <v>41.437902807567021</v>
          </cell>
          <cell r="W84">
            <v>45.603286115815976</v>
          </cell>
          <cell r="X84">
            <v>47.049267467956462</v>
          </cell>
          <cell r="Y84">
            <v>17.056878986099754</v>
          </cell>
          <cell r="Z84">
            <v>36.79858231364058</v>
          </cell>
          <cell r="AA84">
            <v>0</v>
          </cell>
          <cell r="AB84">
            <v>0</v>
          </cell>
          <cell r="AC84">
            <v>44.838638870093241</v>
          </cell>
          <cell r="AD84">
            <v>44.344797736835218</v>
          </cell>
          <cell r="AE84">
            <v>43.498834911329332</v>
          </cell>
          <cell r="AF84">
            <v>44.070372690460594</v>
          </cell>
          <cell r="AG84">
            <v>18.748182931829831</v>
          </cell>
          <cell r="AH84">
            <v>0</v>
          </cell>
          <cell r="AI84">
            <v>0</v>
          </cell>
          <cell r="AJ84">
            <v>0</v>
          </cell>
        </row>
        <row r="85">
          <cell r="F85">
            <v>0</v>
          </cell>
          <cell r="G85">
            <v>0</v>
          </cell>
          <cell r="H85">
            <v>18.250680755770659</v>
          </cell>
          <cell r="I85">
            <v>14.049414445722862</v>
          </cell>
          <cell r="J85">
            <v>40.501343636507436</v>
          </cell>
          <cell r="K85">
            <v>34.43734080689385</v>
          </cell>
          <cell r="L85">
            <v>32.501395323976361</v>
          </cell>
          <cell r="M85">
            <v>0</v>
          </cell>
          <cell r="N85">
            <v>0</v>
          </cell>
          <cell r="O85">
            <v>29.869349350242231</v>
          </cell>
          <cell r="P85">
            <v>32.118899618624596</v>
          </cell>
          <cell r="Q85">
            <v>31.341139841283237</v>
          </cell>
          <cell r="R85">
            <v>31.836447317552484</v>
          </cell>
          <cell r="S85">
            <v>28.616198942518647</v>
          </cell>
          <cell r="T85">
            <v>0</v>
          </cell>
          <cell r="U85">
            <v>0</v>
          </cell>
          <cell r="V85">
            <v>37.082655939614128</v>
          </cell>
          <cell r="W85">
            <v>38.893248807507433</v>
          </cell>
          <cell r="X85">
            <v>39.224199656590081</v>
          </cell>
          <cell r="Y85">
            <v>0</v>
          </cell>
          <cell r="Z85">
            <v>22.838193294154035</v>
          </cell>
          <cell r="AA85">
            <v>0</v>
          </cell>
          <cell r="AB85">
            <v>0</v>
          </cell>
          <cell r="AC85">
            <v>40.789911912817168</v>
          </cell>
          <cell r="AD85">
            <v>38.761629541356328</v>
          </cell>
          <cell r="AE85">
            <v>35.743142180858861</v>
          </cell>
          <cell r="AF85">
            <v>31.403454561231168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F86">
            <v>0</v>
          </cell>
          <cell r="G86">
            <v>0</v>
          </cell>
          <cell r="H86">
            <v>0.83581789525936956</v>
          </cell>
          <cell r="I86">
            <v>0.32697447223611803</v>
          </cell>
          <cell r="J86">
            <v>0.49338897500790885</v>
          </cell>
          <cell r="K86">
            <v>0.58899903381642504</v>
          </cell>
          <cell r="L86">
            <v>0.67093673490924444</v>
          </cell>
          <cell r="M86">
            <v>0</v>
          </cell>
          <cell r="N86">
            <v>3.0554662068965515</v>
          </cell>
          <cell r="O86">
            <v>0.81635027073240241</v>
          </cell>
          <cell r="P86">
            <v>0.89526363914841478</v>
          </cell>
          <cell r="Q86">
            <v>1.1526330265934992</v>
          </cell>
          <cell r="R86">
            <v>1.3802227958910227</v>
          </cell>
          <cell r="S86">
            <v>2.4037672078396963</v>
          </cell>
          <cell r="T86">
            <v>0</v>
          </cell>
          <cell r="U86">
            <v>0</v>
          </cell>
          <cell r="V86">
            <v>0.60385631420696573</v>
          </cell>
          <cell r="W86">
            <v>0.87386532387273963</v>
          </cell>
          <cell r="X86">
            <v>1.1561663361547763</v>
          </cell>
          <cell r="Y86">
            <v>2.477857420278005</v>
          </cell>
          <cell r="Z86">
            <v>2.1874062635323228</v>
          </cell>
          <cell r="AA86">
            <v>0</v>
          </cell>
          <cell r="AB86">
            <v>0</v>
          </cell>
          <cell r="AC86">
            <v>0.60224813489481666</v>
          </cell>
          <cell r="AD86">
            <v>0.67808194172220049</v>
          </cell>
          <cell r="AE86">
            <v>0.82764586692070941</v>
          </cell>
          <cell r="AF86">
            <v>1.5241286727788692</v>
          </cell>
          <cell r="AG86">
            <v>2.1398704254228598</v>
          </cell>
          <cell r="AH86">
            <v>0</v>
          </cell>
          <cell r="AI86">
            <v>0</v>
          </cell>
          <cell r="AJ86">
            <v>0</v>
          </cell>
        </row>
        <row r="87">
          <cell r="F87">
            <v>0</v>
          </cell>
          <cell r="G87">
            <v>0</v>
          </cell>
          <cell r="H87">
            <v>7.0532795855050878</v>
          </cell>
          <cell r="I87">
            <v>4.3617160730365185</v>
          </cell>
          <cell r="J87">
            <v>4.1680322366339766</v>
          </cell>
          <cell r="K87">
            <v>6.5426649432040733</v>
          </cell>
          <cell r="L87">
            <v>6.5873788518362177</v>
          </cell>
          <cell r="M87">
            <v>0</v>
          </cell>
          <cell r="N87">
            <v>19.95973379310345</v>
          </cell>
          <cell r="O87">
            <v>5.7144518951268157</v>
          </cell>
          <cell r="P87">
            <v>6.653037632102925</v>
          </cell>
          <cell r="Q87">
            <v>7.2111008357956932</v>
          </cell>
          <cell r="R87">
            <v>8.6756861456007162</v>
          </cell>
          <cell r="S87">
            <v>13.25320298376481</v>
          </cell>
          <cell r="T87">
            <v>0</v>
          </cell>
          <cell r="U87">
            <v>0</v>
          </cell>
          <cell r="V87">
            <v>3.7513905537459284</v>
          </cell>
          <cell r="W87">
            <v>5.8361719844357971</v>
          </cell>
          <cell r="X87">
            <v>6.6689014752116069</v>
          </cell>
          <cell r="Y87">
            <v>14.579021565821749</v>
          </cell>
          <cell r="Z87">
            <v>11.772982755954223</v>
          </cell>
          <cell r="AA87">
            <v>0</v>
          </cell>
          <cell r="AB87">
            <v>0</v>
          </cell>
          <cell r="AC87">
            <v>3.4464788223812617</v>
          </cell>
          <cell r="AD87">
            <v>4.9050862537566964</v>
          </cell>
          <cell r="AE87">
            <v>6.928046863549759</v>
          </cell>
          <cell r="AF87">
            <v>11.142789456450558</v>
          </cell>
          <cell r="AG87">
            <v>16.608312506406971</v>
          </cell>
          <cell r="AH87">
            <v>0</v>
          </cell>
          <cell r="AI87">
            <v>0</v>
          </cell>
          <cell r="AJ87">
            <v>0</v>
          </cell>
        </row>
      </sheetData>
      <sheetData sheetId="3">
        <row r="25">
          <cell r="E25">
            <v>720428.6</v>
          </cell>
          <cell r="T25">
            <v>720455.4</v>
          </cell>
          <cell r="AJ25">
            <v>723785.5</v>
          </cell>
        </row>
        <row r="72">
          <cell r="F72">
            <v>0</v>
          </cell>
          <cell r="G72">
            <v>14839</v>
          </cell>
          <cell r="H72">
            <v>12379</v>
          </cell>
          <cell r="I72">
            <v>13294</v>
          </cell>
          <cell r="J72">
            <v>12594</v>
          </cell>
          <cell r="K72">
            <v>7379</v>
          </cell>
          <cell r="L72">
            <v>0</v>
          </cell>
          <cell r="M72">
            <v>0</v>
          </cell>
          <cell r="N72">
            <v>16365</v>
          </cell>
          <cell r="O72">
            <v>11209</v>
          </cell>
          <cell r="P72">
            <v>15882</v>
          </cell>
          <cell r="Q72">
            <v>10196</v>
          </cell>
          <cell r="R72">
            <v>5919</v>
          </cell>
          <cell r="S72">
            <v>0</v>
          </cell>
          <cell r="T72">
            <v>0</v>
          </cell>
          <cell r="U72">
            <v>22977</v>
          </cell>
          <cell r="V72">
            <v>17581</v>
          </cell>
          <cell r="W72">
            <v>13700</v>
          </cell>
          <cell r="X72">
            <v>10153</v>
          </cell>
          <cell r="Y72">
            <v>3574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16174</v>
          </cell>
          <cell r="AF72">
            <v>23267</v>
          </cell>
          <cell r="AG72">
            <v>7953</v>
          </cell>
          <cell r="AH72">
            <v>0</v>
          </cell>
          <cell r="AI72">
            <v>15799</v>
          </cell>
          <cell r="AJ72">
            <v>14574</v>
          </cell>
        </row>
        <row r="73">
          <cell r="F73">
            <v>0</v>
          </cell>
          <cell r="G73">
            <v>2652</v>
          </cell>
          <cell r="H73">
            <v>4722</v>
          </cell>
          <cell r="I73">
            <v>8421</v>
          </cell>
          <cell r="J73">
            <v>5929</v>
          </cell>
          <cell r="K73">
            <v>-586</v>
          </cell>
          <cell r="L73">
            <v>0</v>
          </cell>
          <cell r="M73">
            <v>0</v>
          </cell>
          <cell r="N73">
            <v>5535</v>
          </cell>
          <cell r="O73">
            <v>4389</v>
          </cell>
          <cell r="P73">
            <v>11707</v>
          </cell>
          <cell r="Q73">
            <v>2875</v>
          </cell>
          <cell r="R73">
            <v>871</v>
          </cell>
          <cell r="S73">
            <v>0</v>
          </cell>
          <cell r="T73">
            <v>0</v>
          </cell>
          <cell r="U73">
            <v>16277</v>
          </cell>
          <cell r="V73">
            <v>11363</v>
          </cell>
          <cell r="W73">
            <v>6916</v>
          </cell>
          <cell r="X73">
            <v>4042</v>
          </cell>
          <cell r="Y73">
            <v>2746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2217</v>
          </cell>
          <cell r="AF73">
            <v>16149</v>
          </cell>
          <cell r="AG73">
            <v>7611</v>
          </cell>
          <cell r="AH73">
            <v>0</v>
          </cell>
          <cell r="AI73">
            <v>2158</v>
          </cell>
          <cell r="AJ73">
            <v>4842</v>
          </cell>
        </row>
        <row r="74">
          <cell r="F74">
            <v>0</v>
          </cell>
          <cell r="G74">
            <v>12187</v>
          </cell>
          <cell r="H74">
            <v>7657</v>
          </cell>
          <cell r="I74">
            <v>4873</v>
          </cell>
          <cell r="J74">
            <v>6665</v>
          </cell>
          <cell r="K74">
            <v>7965</v>
          </cell>
          <cell r="L74">
            <v>0</v>
          </cell>
          <cell r="M74">
            <v>0</v>
          </cell>
          <cell r="N74">
            <v>10830</v>
          </cell>
          <cell r="O74">
            <v>6820</v>
          </cell>
          <cell r="P74">
            <v>4175</v>
          </cell>
          <cell r="Q74">
            <v>7321</v>
          </cell>
          <cell r="R74">
            <v>5048</v>
          </cell>
          <cell r="S74">
            <v>0</v>
          </cell>
          <cell r="T74">
            <v>0</v>
          </cell>
          <cell r="U74">
            <v>6700</v>
          </cell>
          <cell r="V74">
            <v>6218</v>
          </cell>
          <cell r="W74">
            <v>6784</v>
          </cell>
          <cell r="X74">
            <v>6111</v>
          </cell>
          <cell r="Y74">
            <v>828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13957</v>
          </cell>
          <cell r="AF74">
            <v>7118</v>
          </cell>
          <cell r="AG74">
            <v>342</v>
          </cell>
          <cell r="AH74">
            <v>0</v>
          </cell>
          <cell r="AI74">
            <v>13641</v>
          </cell>
          <cell r="AJ74">
            <v>9732</v>
          </cell>
        </row>
        <row r="75">
          <cell r="F75">
            <v>0</v>
          </cell>
          <cell r="G75">
            <v>11385</v>
          </cell>
          <cell r="H75">
            <v>6753</v>
          </cell>
          <cell r="I75">
            <v>3887</v>
          </cell>
          <cell r="J75">
            <v>5686</v>
          </cell>
          <cell r="K75">
            <v>7064</v>
          </cell>
          <cell r="L75">
            <v>0</v>
          </cell>
          <cell r="M75">
            <v>0</v>
          </cell>
          <cell r="N75">
            <v>10031</v>
          </cell>
          <cell r="O75">
            <v>5945</v>
          </cell>
          <cell r="P75">
            <v>3218</v>
          </cell>
          <cell r="Q75">
            <v>6363</v>
          </cell>
          <cell r="R75">
            <v>4272</v>
          </cell>
          <cell r="S75">
            <v>0</v>
          </cell>
          <cell r="T75">
            <v>0</v>
          </cell>
          <cell r="U75">
            <v>5873</v>
          </cell>
          <cell r="V75">
            <v>5267</v>
          </cell>
          <cell r="W75">
            <v>5865</v>
          </cell>
          <cell r="X75">
            <v>5187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13172</v>
          </cell>
          <cell r="AF75">
            <v>6159</v>
          </cell>
          <cell r="AG75">
            <v>0</v>
          </cell>
          <cell r="AH75">
            <v>0</v>
          </cell>
          <cell r="AI75">
            <v>12809</v>
          </cell>
          <cell r="AJ75">
            <v>8960</v>
          </cell>
        </row>
        <row r="76">
          <cell r="F76">
            <v>0</v>
          </cell>
          <cell r="G76">
            <v>86</v>
          </cell>
          <cell r="H76">
            <v>93</v>
          </cell>
          <cell r="I76">
            <v>116</v>
          </cell>
          <cell r="J76">
            <v>134</v>
          </cell>
          <cell r="K76">
            <v>102</v>
          </cell>
          <cell r="L76">
            <v>0</v>
          </cell>
          <cell r="M76">
            <v>0</v>
          </cell>
          <cell r="N76">
            <v>100</v>
          </cell>
          <cell r="O76">
            <v>89</v>
          </cell>
          <cell r="P76">
            <v>90</v>
          </cell>
          <cell r="Q76">
            <v>133</v>
          </cell>
          <cell r="R76">
            <v>102</v>
          </cell>
          <cell r="S76">
            <v>0</v>
          </cell>
          <cell r="T76">
            <v>0</v>
          </cell>
          <cell r="U76">
            <v>124</v>
          </cell>
          <cell r="V76">
            <v>103</v>
          </cell>
          <cell r="W76">
            <v>135</v>
          </cell>
          <cell r="X76">
            <v>126</v>
          </cell>
          <cell r="Y76">
            <v>103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95</v>
          </cell>
          <cell r="AF76">
            <v>104</v>
          </cell>
          <cell r="AG76">
            <v>41</v>
          </cell>
          <cell r="AH76">
            <v>0</v>
          </cell>
          <cell r="AI76">
            <v>121</v>
          </cell>
          <cell r="AJ76">
            <v>85</v>
          </cell>
        </row>
        <row r="77">
          <cell r="F77">
            <v>0</v>
          </cell>
          <cell r="G77">
            <v>716</v>
          </cell>
          <cell r="H77">
            <v>811</v>
          </cell>
          <cell r="I77">
            <v>870</v>
          </cell>
          <cell r="J77">
            <v>845</v>
          </cell>
          <cell r="K77">
            <v>799</v>
          </cell>
          <cell r="L77">
            <v>0</v>
          </cell>
          <cell r="M77">
            <v>0</v>
          </cell>
          <cell r="N77">
            <v>699</v>
          </cell>
          <cell r="O77">
            <v>786</v>
          </cell>
          <cell r="P77">
            <v>867</v>
          </cell>
          <cell r="Q77">
            <v>825</v>
          </cell>
          <cell r="R77">
            <v>674</v>
          </cell>
          <cell r="S77">
            <v>0</v>
          </cell>
          <cell r="T77">
            <v>0</v>
          </cell>
          <cell r="U77">
            <v>703</v>
          </cell>
          <cell r="V77">
            <v>848</v>
          </cell>
          <cell r="W77">
            <v>784</v>
          </cell>
          <cell r="X77">
            <v>798</v>
          </cell>
          <cell r="Y77">
            <v>725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690</v>
          </cell>
          <cell r="AF77">
            <v>855</v>
          </cell>
          <cell r="AG77">
            <v>301</v>
          </cell>
          <cell r="AH77">
            <v>0</v>
          </cell>
          <cell r="AI77">
            <v>711</v>
          </cell>
          <cell r="AJ77">
            <v>687</v>
          </cell>
        </row>
        <row r="82">
          <cell r="F82">
            <v>0</v>
          </cell>
          <cell r="G82">
            <v>105.13160000000001</v>
          </cell>
          <cell r="H82">
            <v>107.26990000000001</v>
          </cell>
          <cell r="I82">
            <v>129.82830000000001</v>
          </cell>
          <cell r="J82">
            <v>121.1476</v>
          </cell>
          <cell r="K82">
            <v>109.92440000000001</v>
          </cell>
          <cell r="L82">
            <v>13.346399999999999</v>
          </cell>
          <cell r="M82">
            <v>43.568600000000004</v>
          </cell>
          <cell r="N82">
            <v>118.2183</v>
          </cell>
          <cell r="O82">
            <v>107.26349999999999</v>
          </cell>
          <cell r="P82">
            <v>127.1977</v>
          </cell>
          <cell r="Q82">
            <v>115.92310000000001</v>
          </cell>
          <cell r="R82">
            <v>108.13549999999999</v>
          </cell>
          <cell r="S82">
            <v>0</v>
          </cell>
          <cell r="T82">
            <v>0</v>
          </cell>
          <cell r="U82">
            <v>127.9948</v>
          </cell>
          <cell r="V82">
            <v>133.6677</v>
          </cell>
          <cell r="W82">
            <v>120.91</v>
          </cell>
          <cell r="X82">
            <v>126.00920000000001</v>
          </cell>
          <cell r="Y82">
            <v>84.953100000000006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133.60759999999999</v>
          </cell>
          <cell r="AF82">
            <v>143.928</v>
          </cell>
          <cell r="AG82">
            <v>120.188</v>
          </cell>
          <cell r="AH82">
            <v>3.3087</v>
          </cell>
          <cell r="AI82">
            <v>118.127</v>
          </cell>
          <cell r="AJ82">
            <v>126.1741</v>
          </cell>
        </row>
        <row r="83">
          <cell r="F83">
            <v>0</v>
          </cell>
          <cell r="G83">
            <v>69.61470371588382</v>
          </cell>
          <cell r="H83">
            <v>69.605418188060426</v>
          </cell>
          <cell r="I83">
            <v>84.139363734015348</v>
          </cell>
          <cell r="J83">
            <v>78.211097490868667</v>
          </cell>
          <cell r="K83">
            <v>67.55159022089714</v>
          </cell>
          <cell r="L83">
            <v>13.346399999999999</v>
          </cell>
          <cell r="M83">
            <v>43.568600000000004</v>
          </cell>
          <cell r="N83">
            <v>78.712510874427124</v>
          </cell>
          <cell r="O83">
            <v>69.223187287001508</v>
          </cell>
          <cell r="P83">
            <v>83.673213118624858</v>
          </cell>
          <cell r="Q83">
            <v>73.521804478226755</v>
          </cell>
          <cell r="R83">
            <v>65.77101090555837</v>
          </cell>
          <cell r="S83">
            <v>0</v>
          </cell>
          <cell r="T83">
            <v>0</v>
          </cell>
          <cell r="U83">
            <v>86.371561735648683</v>
          </cell>
          <cell r="V83">
            <v>88.506097247028038</v>
          </cell>
          <cell r="W83">
            <v>78.959525328467151</v>
          </cell>
          <cell r="X83">
            <v>80.178985005417118</v>
          </cell>
          <cell r="Y83">
            <v>65.271743872411861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88.986098026462201</v>
          </cell>
          <cell r="AF83">
            <v>96.59698615206085</v>
          </cell>
          <cell r="AG83">
            <v>115.01959864202189</v>
          </cell>
          <cell r="AH83">
            <v>3.3087</v>
          </cell>
          <cell r="AI83">
            <v>78.334373460345574</v>
          </cell>
          <cell r="AJ83">
            <v>83.643368309317964</v>
          </cell>
        </row>
        <row r="84">
          <cell r="F84">
            <v>0</v>
          </cell>
          <cell r="G84">
            <v>35.516896284116186</v>
          </cell>
          <cell r="H84">
            <v>37.664481811939581</v>
          </cell>
          <cell r="I84">
            <v>21.017262255904921</v>
          </cell>
          <cell r="J84">
            <v>42.936502509131337</v>
          </cell>
          <cell r="K84">
            <v>42.372809779102859</v>
          </cell>
          <cell r="L84">
            <v>0</v>
          </cell>
          <cell r="M84">
            <v>0</v>
          </cell>
          <cell r="N84">
            <v>39.505789125572875</v>
          </cell>
          <cell r="O84">
            <v>38.040312712998478</v>
          </cell>
          <cell r="P84">
            <v>43.524486881375147</v>
          </cell>
          <cell r="Q84">
            <v>42.40129552177325</v>
          </cell>
          <cell r="R84">
            <v>42.364489094441623</v>
          </cell>
          <cell r="S84">
            <v>0</v>
          </cell>
          <cell r="T84">
            <v>0</v>
          </cell>
          <cell r="U84">
            <v>41.623238264351308</v>
          </cell>
          <cell r="V84">
            <v>45.161602752971959</v>
          </cell>
          <cell r="W84">
            <v>41.950474671532845</v>
          </cell>
          <cell r="X84">
            <v>45.830214994582882</v>
          </cell>
          <cell r="Y84">
            <v>19.681356127588138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44.621501973537768</v>
          </cell>
          <cell r="AF84">
            <v>47.331013847939133</v>
          </cell>
          <cell r="AG84">
            <v>5.1684013579781212</v>
          </cell>
          <cell r="AH84">
            <v>0</v>
          </cell>
          <cell r="AI84">
            <v>39.792626539654407</v>
          </cell>
          <cell r="AJ84">
            <v>42.530731690682032</v>
          </cell>
        </row>
        <row r="85">
          <cell r="F85">
            <v>0</v>
          </cell>
          <cell r="G85">
            <v>29.834873021093067</v>
          </cell>
          <cell r="H85">
            <v>29.83089350916876</v>
          </cell>
          <cell r="I85">
            <v>11.388053304498271</v>
          </cell>
          <cell r="J85">
            <v>33.519041781800858</v>
          </cell>
          <cell r="K85">
            <v>28.950681523241631</v>
          </cell>
          <cell r="L85">
            <v>0</v>
          </cell>
          <cell r="M85">
            <v>0</v>
          </cell>
          <cell r="N85">
            <v>33.733933231897346</v>
          </cell>
          <cell r="O85">
            <v>29.667080265857788</v>
          </cell>
          <cell r="P85">
            <v>35.859948479410654</v>
          </cell>
          <cell r="Q85">
            <v>31.509344776382896</v>
          </cell>
          <cell r="R85">
            <v>28.187576102382156</v>
          </cell>
          <cell r="S85">
            <v>0</v>
          </cell>
          <cell r="T85">
            <v>0</v>
          </cell>
          <cell r="U85">
            <v>37.016383600992292</v>
          </cell>
          <cell r="V85">
            <v>37.93118453444059</v>
          </cell>
          <cell r="W85">
            <v>33.839796569343065</v>
          </cell>
          <cell r="X85">
            <v>34.362422145178762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38.13689915419809</v>
          </cell>
          <cell r="AF85">
            <v>41.398708350883219</v>
          </cell>
          <cell r="AG85">
            <v>0</v>
          </cell>
          <cell r="AH85">
            <v>0</v>
          </cell>
          <cell r="AI85">
            <v>33.571874340148106</v>
          </cell>
          <cell r="AJ85">
            <v>35.84715784685055</v>
          </cell>
        </row>
        <row r="86">
          <cell r="F86">
            <v>0</v>
          </cell>
          <cell r="G86">
            <v>0.6092942651122043</v>
          </cell>
          <cell r="H86">
            <v>0.8058890621213346</v>
          </cell>
          <cell r="I86">
            <v>1.1328481119301941</v>
          </cell>
          <cell r="J86">
            <v>1.2890089248848657</v>
          </cell>
          <cell r="K86">
            <v>1.5194862176446675</v>
          </cell>
          <cell r="L86">
            <v>0</v>
          </cell>
          <cell r="M86">
            <v>0</v>
          </cell>
          <cell r="N86">
            <v>0.72238496791934004</v>
          </cell>
          <cell r="O86">
            <v>0.85167735748059592</v>
          </cell>
          <cell r="P86">
            <v>0.72080298451076685</v>
          </cell>
          <cell r="Q86">
            <v>1.5121392997253826</v>
          </cell>
          <cell r="R86">
            <v>1.863460212873796</v>
          </cell>
          <cell r="S86">
            <v>0</v>
          </cell>
          <cell r="T86">
            <v>0</v>
          </cell>
          <cell r="U86">
            <v>0.69074967141054089</v>
          </cell>
          <cell r="V86">
            <v>0.78310523292190426</v>
          </cell>
          <cell r="W86">
            <v>1.191448905109489</v>
          </cell>
          <cell r="X86">
            <v>1.5637899340096524</v>
          </cell>
          <cell r="Y86">
            <v>2.4482846390598771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0.78476085074811419</v>
          </cell>
          <cell r="AF86">
            <v>0.64333657110929632</v>
          </cell>
          <cell r="AG86">
            <v>0.61960367157047658</v>
          </cell>
          <cell r="AH86">
            <v>0</v>
          </cell>
          <cell r="AI86">
            <v>0.9047007405531996</v>
          </cell>
          <cell r="AJ86">
            <v>0.73588572114724848</v>
          </cell>
        </row>
        <row r="87">
          <cell r="F87">
            <v>0</v>
          </cell>
          <cell r="G87">
            <v>5.0727289979109109</v>
          </cell>
          <cell r="H87">
            <v>7.0276992406494871</v>
          </cell>
          <cell r="I87">
            <v>8.4963608394764556</v>
          </cell>
          <cell r="J87">
            <v>8.1284518024456087</v>
          </cell>
          <cell r="K87">
            <v>11.902642038216561</v>
          </cell>
          <cell r="L87">
            <v>0</v>
          </cell>
          <cell r="M87">
            <v>0</v>
          </cell>
          <cell r="N87">
            <v>5.0494709257561867</v>
          </cell>
          <cell r="O87">
            <v>7.5215550896600938</v>
          </cell>
          <cell r="P87">
            <v>6.9437354174537207</v>
          </cell>
          <cell r="Q87">
            <v>9.3798114456649664</v>
          </cell>
          <cell r="R87">
            <v>12.313452779185672</v>
          </cell>
          <cell r="S87">
            <v>0</v>
          </cell>
          <cell r="T87">
            <v>0</v>
          </cell>
          <cell r="U87">
            <v>3.9161049919484703</v>
          </cell>
          <cell r="V87">
            <v>6.4473129856094644</v>
          </cell>
          <cell r="W87">
            <v>6.9192291970802922</v>
          </cell>
          <cell r="X87">
            <v>9.9040029153944662</v>
          </cell>
          <cell r="Y87">
            <v>17.23307148852826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5.6998419685915662</v>
          </cell>
          <cell r="AF87">
            <v>5.2889689259466195</v>
          </cell>
          <cell r="AG87">
            <v>4.5487976864076449</v>
          </cell>
          <cell r="AH87">
            <v>0</v>
          </cell>
          <cell r="AI87">
            <v>5.3160514589530985</v>
          </cell>
          <cell r="AJ87">
            <v>5.947688122684232</v>
          </cell>
        </row>
      </sheetData>
      <sheetData sheetId="4">
        <row r="25">
          <cell r="E25">
            <v>723785.5</v>
          </cell>
          <cell r="T25">
            <v>723785.5</v>
          </cell>
          <cell r="AJ25">
            <v>725022.6</v>
          </cell>
        </row>
        <row r="72">
          <cell r="F72">
            <v>11568</v>
          </cell>
          <cell r="G72">
            <v>7280</v>
          </cell>
          <cell r="H72">
            <v>7679</v>
          </cell>
          <cell r="I72">
            <v>0</v>
          </cell>
          <cell r="J72">
            <v>0</v>
          </cell>
          <cell r="K72">
            <v>14497</v>
          </cell>
          <cell r="L72">
            <v>18611</v>
          </cell>
          <cell r="M72">
            <v>12547</v>
          </cell>
          <cell r="N72">
            <v>10019</v>
          </cell>
          <cell r="O72">
            <v>0</v>
          </cell>
          <cell r="P72">
            <v>0</v>
          </cell>
          <cell r="Q72">
            <v>15294</v>
          </cell>
          <cell r="R72">
            <v>12840</v>
          </cell>
          <cell r="S72">
            <v>22252</v>
          </cell>
          <cell r="T72">
            <v>13625</v>
          </cell>
          <cell r="U72">
            <v>13319</v>
          </cell>
          <cell r="V72">
            <v>10099</v>
          </cell>
          <cell r="W72">
            <v>0</v>
          </cell>
          <cell r="X72">
            <v>0</v>
          </cell>
          <cell r="Y72">
            <v>22383</v>
          </cell>
          <cell r="Z72">
            <v>16547</v>
          </cell>
          <cell r="AA72">
            <v>10509</v>
          </cell>
          <cell r="AB72">
            <v>4070</v>
          </cell>
          <cell r="AC72">
            <v>0</v>
          </cell>
          <cell r="AD72">
            <v>0</v>
          </cell>
          <cell r="AE72">
            <v>0</v>
          </cell>
          <cell r="AF72">
            <v>19031</v>
          </cell>
          <cell r="AG72">
            <v>14005</v>
          </cell>
          <cell r="AH72">
            <v>12646</v>
          </cell>
          <cell r="AI72">
            <v>1145</v>
          </cell>
          <cell r="AJ72">
            <v>0</v>
          </cell>
        </row>
        <row r="73">
          <cell r="F73">
            <v>3977</v>
          </cell>
          <cell r="G73">
            <v>1563</v>
          </cell>
          <cell r="H73">
            <v>-1549</v>
          </cell>
          <cell r="I73">
            <v>0</v>
          </cell>
          <cell r="J73">
            <v>0</v>
          </cell>
          <cell r="K73">
            <v>8081</v>
          </cell>
          <cell r="L73">
            <v>11569</v>
          </cell>
          <cell r="M73">
            <v>4583</v>
          </cell>
          <cell r="N73">
            <v>9059</v>
          </cell>
          <cell r="O73">
            <v>0</v>
          </cell>
          <cell r="P73">
            <v>0</v>
          </cell>
          <cell r="Q73">
            <v>1523</v>
          </cell>
          <cell r="R73">
            <v>4026</v>
          </cell>
          <cell r="S73">
            <v>13629</v>
          </cell>
          <cell r="T73">
            <v>5917</v>
          </cell>
          <cell r="U73">
            <v>6288</v>
          </cell>
          <cell r="V73">
            <v>9424</v>
          </cell>
          <cell r="W73">
            <v>0</v>
          </cell>
          <cell r="X73">
            <v>0</v>
          </cell>
          <cell r="Y73">
            <v>7282</v>
          </cell>
          <cell r="Z73">
            <v>8430</v>
          </cell>
          <cell r="AA73">
            <v>2021</v>
          </cell>
          <cell r="AB73">
            <v>-305</v>
          </cell>
          <cell r="AC73">
            <v>0</v>
          </cell>
          <cell r="AD73">
            <v>0</v>
          </cell>
          <cell r="AE73">
            <v>0</v>
          </cell>
          <cell r="AF73">
            <v>10924</v>
          </cell>
          <cell r="AG73">
            <v>4610</v>
          </cell>
          <cell r="AH73">
            <v>4457</v>
          </cell>
          <cell r="AI73">
            <v>-2788</v>
          </cell>
          <cell r="AJ73">
            <v>0</v>
          </cell>
        </row>
        <row r="74">
          <cell r="F74">
            <v>7591</v>
          </cell>
          <cell r="G74">
            <v>5717</v>
          </cell>
          <cell r="H74">
            <v>9228</v>
          </cell>
          <cell r="I74">
            <v>0</v>
          </cell>
          <cell r="J74">
            <v>0</v>
          </cell>
          <cell r="K74">
            <v>6416</v>
          </cell>
          <cell r="L74">
            <v>7042</v>
          </cell>
          <cell r="M74">
            <v>7964</v>
          </cell>
          <cell r="N74">
            <v>960</v>
          </cell>
          <cell r="O74">
            <v>0</v>
          </cell>
          <cell r="P74">
            <v>0</v>
          </cell>
          <cell r="Q74">
            <v>13771</v>
          </cell>
          <cell r="R74">
            <v>8814</v>
          </cell>
          <cell r="S74">
            <v>8623</v>
          </cell>
          <cell r="T74">
            <v>7708</v>
          </cell>
          <cell r="U74">
            <v>7031</v>
          </cell>
          <cell r="V74">
            <v>675</v>
          </cell>
          <cell r="W74">
            <v>0</v>
          </cell>
          <cell r="X74">
            <v>0</v>
          </cell>
          <cell r="Y74">
            <v>15101</v>
          </cell>
          <cell r="Z74">
            <v>8117</v>
          </cell>
          <cell r="AA74">
            <v>8488</v>
          </cell>
          <cell r="AB74">
            <v>4375</v>
          </cell>
          <cell r="AC74">
            <v>0</v>
          </cell>
          <cell r="AD74">
            <v>0</v>
          </cell>
          <cell r="AE74">
            <v>0</v>
          </cell>
          <cell r="AF74">
            <v>8107</v>
          </cell>
          <cell r="AG74">
            <v>9395</v>
          </cell>
          <cell r="AH74">
            <v>8189</v>
          </cell>
          <cell r="AI74">
            <v>3933</v>
          </cell>
          <cell r="AJ74">
            <v>0</v>
          </cell>
        </row>
        <row r="75">
          <cell r="F75">
            <v>6859</v>
          </cell>
          <cell r="G75">
            <v>4902</v>
          </cell>
          <cell r="H75">
            <v>8295</v>
          </cell>
          <cell r="I75">
            <v>0</v>
          </cell>
          <cell r="J75">
            <v>0</v>
          </cell>
          <cell r="K75">
            <v>5547</v>
          </cell>
          <cell r="L75">
            <v>6138</v>
          </cell>
          <cell r="M75">
            <v>7145</v>
          </cell>
          <cell r="N75">
            <v>0</v>
          </cell>
          <cell r="O75">
            <v>0</v>
          </cell>
          <cell r="P75">
            <v>0</v>
          </cell>
          <cell r="Q75">
            <v>13768</v>
          </cell>
          <cell r="R75">
            <v>7996</v>
          </cell>
          <cell r="S75">
            <v>7626</v>
          </cell>
          <cell r="T75">
            <v>6833</v>
          </cell>
          <cell r="U75">
            <v>6067</v>
          </cell>
          <cell r="V75">
            <v>0</v>
          </cell>
          <cell r="W75">
            <v>0</v>
          </cell>
          <cell r="X75">
            <v>0</v>
          </cell>
          <cell r="Y75">
            <v>14182</v>
          </cell>
          <cell r="Z75">
            <v>7086</v>
          </cell>
          <cell r="AA75">
            <v>7348</v>
          </cell>
          <cell r="AB75">
            <v>3456</v>
          </cell>
          <cell r="AC75">
            <v>0</v>
          </cell>
          <cell r="AD75">
            <v>0</v>
          </cell>
          <cell r="AE75">
            <v>0</v>
          </cell>
          <cell r="AF75">
            <v>7292</v>
          </cell>
          <cell r="AG75">
            <v>8451</v>
          </cell>
          <cell r="AH75">
            <v>7270</v>
          </cell>
          <cell r="AI75">
            <v>3340</v>
          </cell>
          <cell r="AJ75">
            <v>0</v>
          </cell>
        </row>
        <row r="76">
          <cell r="F76">
            <v>630</v>
          </cell>
          <cell r="G76">
            <v>114</v>
          </cell>
          <cell r="H76">
            <v>110</v>
          </cell>
          <cell r="I76">
            <v>0</v>
          </cell>
          <cell r="J76">
            <v>0</v>
          </cell>
          <cell r="K76">
            <v>129</v>
          </cell>
          <cell r="L76">
            <v>134</v>
          </cell>
          <cell r="M76">
            <v>89</v>
          </cell>
          <cell r="N76">
            <v>105</v>
          </cell>
          <cell r="O76">
            <v>0</v>
          </cell>
          <cell r="P76">
            <v>0</v>
          </cell>
          <cell r="Q76">
            <v>1</v>
          </cell>
          <cell r="R76">
            <v>104</v>
          </cell>
          <cell r="S76">
            <v>128</v>
          </cell>
          <cell r="T76">
            <v>119</v>
          </cell>
          <cell r="U76">
            <v>151</v>
          </cell>
          <cell r="V76">
            <v>109</v>
          </cell>
          <cell r="W76">
            <v>0</v>
          </cell>
          <cell r="X76">
            <v>0</v>
          </cell>
          <cell r="Y76">
            <v>298</v>
          </cell>
          <cell r="Z76">
            <v>143</v>
          </cell>
          <cell r="AA76">
            <v>339</v>
          </cell>
          <cell r="AB76">
            <v>173</v>
          </cell>
          <cell r="AC76">
            <v>0</v>
          </cell>
          <cell r="AD76">
            <v>0</v>
          </cell>
          <cell r="AE76">
            <v>0</v>
          </cell>
          <cell r="AF76">
            <v>124</v>
          </cell>
          <cell r="AG76">
            <v>134</v>
          </cell>
          <cell r="AH76">
            <v>157</v>
          </cell>
          <cell r="AI76">
            <v>67</v>
          </cell>
          <cell r="AJ76">
            <v>0</v>
          </cell>
        </row>
        <row r="77">
          <cell r="F77">
            <v>102</v>
          </cell>
          <cell r="G77">
            <v>701</v>
          </cell>
          <cell r="H77">
            <v>823</v>
          </cell>
          <cell r="I77">
            <v>0</v>
          </cell>
          <cell r="J77">
            <v>0</v>
          </cell>
          <cell r="K77">
            <v>740</v>
          </cell>
          <cell r="L77">
            <v>770</v>
          </cell>
          <cell r="M77">
            <v>730</v>
          </cell>
          <cell r="N77">
            <v>855</v>
          </cell>
          <cell r="O77">
            <v>0</v>
          </cell>
          <cell r="P77">
            <v>0</v>
          </cell>
          <cell r="Q77">
            <v>2</v>
          </cell>
          <cell r="R77">
            <v>714</v>
          </cell>
          <cell r="S77">
            <v>869</v>
          </cell>
          <cell r="T77">
            <v>756</v>
          </cell>
          <cell r="U77">
            <v>813</v>
          </cell>
          <cell r="V77">
            <v>566</v>
          </cell>
          <cell r="W77">
            <v>0</v>
          </cell>
          <cell r="X77">
            <v>0</v>
          </cell>
          <cell r="Y77">
            <v>621</v>
          </cell>
          <cell r="Z77">
            <v>888</v>
          </cell>
          <cell r="AA77">
            <v>801</v>
          </cell>
          <cell r="AB77">
            <v>746</v>
          </cell>
          <cell r="AC77">
            <v>0</v>
          </cell>
          <cell r="AD77">
            <v>0</v>
          </cell>
          <cell r="AE77">
            <v>0</v>
          </cell>
          <cell r="AF77">
            <v>691</v>
          </cell>
          <cell r="AG77">
            <v>810</v>
          </cell>
          <cell r="AH77">
            <v>762</v>
          </cell>
          <cell r="AI77">
            <v>526</v>
          </cell>
          <cell r="AJ77">
            <v>0</v>
          </cell>
        </row>
        <row r="82">
          <cell r="F82">
            <v>114.011</v>
          </cell>
          <cell r="G82">
            <v>102.0461</v>
          </cell>
          <cell r="H82">
            <v>104.0489</v>
          </cell>
          <cell r="I82">
            <v>23.805399999999999</v>
          </cell>
          <cell r="J82">
            <v>0</v>
          </cell>
          <cell r="K82">
            <v>104.48</v>
          </cell>
          <cell r="L82">
            <v>130.499</v>
          </cell>
          <cell r="M82">
            <v>130.499</v>
          </cell>
          <cell r="N82">
            <v>123.012</v>
          </cell>
          <cell r="O82">
            <v>24.007000000000001</v>
          </cell>
          <cell r="P82">
            <v>0</v>
          </cell>
          <cell r="Q82">
            <v>107.1527</v>
          </cell>
          <cell r="R82">
            <v>127.7092</v>
          </cell>
          <cell r="S82">
            <v>147.41309999999999</v>
          </cell>
          <cell r="T82">
            <v>136.75970000000001</v>
          </cell>
          <cell r="U82">
            <v>129.38040000000001</v>
          </cell>
          <cell r="V82">
            <v>123.8061</v>
          </cell>
          <cell r="W82">
            <v>16.73</v>
          </cell>
          <cell r="X82">
            <v>0</v>
          </cell>
          <cell r="Y82">
            <v>129.84</v>
          </cell>
          <cell r="Z82">
            <v>139.5</v>
          </cell>
          <cell r="AA82">
            <v>122.8274</v>
          </cell>
          <cell r="AB82">
            <v>90.047799999999995</v>
          </cell>
          <cell r="AC82">
            <v>1.1423000000000001</v>
          </cell>
          <cell r="AD82">
            <v>0</v>
          </cell>
          <cell r="AE82">
            <v>0</v>
          </cell>
          <cell r="AF82">
            <v>126.2396</v>
          </cell>
          <cell r="AG82">
            <v>130.393</v>
          </cell>
          <cell r="AH82">
            <v>121.54900000000001</v>
          </cell>
          <cell r="AI82">
            <v>49.748399999999997</v>
          </cell>
          <cell r="AJ82">
            <v>0</v>
          </cell>
        </row>
        <row r="83">
          <cell r="F83">
            <v>74.75762769709543</v>
          </cell>
          <cell r="G83">
            <v>63.435388124999989</v>
          </cell>
          <cell r="H83">
            <v>63.984856827711937</v>
          </cell>
          <cell r="I83">
            <v>23.805399999999999</v>
          </cell>
          <cell r="J83">
            <v>0</v>
          </cell>
          <cell r="K83">
            <v>68.751976822790922</v>
          </cell>
          <cell r="L83">
            <v>86.912151689860835</v>
          </cell>
          <cell r="M83">
            <v>85.386513939587147</v>
          </cell>
          <cell r="N83">
            <v>111.22524283860665</v>
          </cell>
          <cell r="O83">
            <v>24.007000000000001</v>
          </cell>
          <cell r="P83">
            <v>0</v>
          </cell>
          <cell r="Q83">
            <v>74.992176996861517</v>
          </cell>
          <cell r="R83">
            <v>83.701246236760127</v>
          </cell>
          <cell r="S83">
            <v>98.565783226226841</v>
          </cell>
          <cell r="T83">
            <v>89.583876880733953</v>
          </cell>
          <cell r="U83">
            <v>84.011291343193918</v>
          </cell>
          <cell r="V83">
            <v>115.53111064461828</v>
          </cell>
          <cell r="W83">
            <v>16.73</v>
          </cell>
          <cell r="X83">
            <v>0</v>
          </cell>
          <cell r="Y83">
            <v>87.156325425546171</v>
          </cell>
          <cell r="Z83">
            <v>91.565685622771497</v>
          </cell>
          <cell r="AA83">
            <v>76.65229207536396</v>
          </cell>
          <cell r="AB83">
            <v>48.800597656019654</v>
          </cell>
          <cell r="AC83">
            <v>0</v>
          </cell>
          <cell r="AD83">
            <v>0</v>
          </cell>
          <cell r="AE83">
            <v>0</v>
          </cell>
          <cell r="AF83">
            <v>84.583384347643303</v>
          </cell>
          <cell r="AG83">
            <v>85.122747668689755</v>
          </cell>
          <cell r="AH83">
            <v>78.901121785544845</v>
          </cell>
          <cell r="AI83">
            <v>0</v>
          </cell>
          <cell r="AJ83">
            <v>0</v>
          </cell>
        </row>
        <row r="84">
          <cell r="F84">
            <v>39.253372302904566</v>
          </cell>
          <cell r="G84">
            <v>38.610711875</v>
          </cell>
          <cell r="H84">
            <v>40.064043172288059</v>
          </cell>
          <cell r="I84">
            <v>0</v>
          </cell>
          <cell r="J84">
            <v>0</v>
          </cell>
          <cell r="K84">
            <v>35.728023177209081</v>
          </cell>
          <cell r="L84">
            <v>43.586848310139167</v>
          </cell>
          <cell r="M84">
            <v>45.112486060412841</v>
          </cell>
          <cell r="N84">
            <v>11.786757161393353</v>
          </cell>
          <cell r="O84">
            <v>0</v>
          </cell>
          <cell r="P84">
            <v>0</v>
          </cell>
          <cell r="Q84">
            <v>32.160523003138486</v>
          </cell>
          <cell r="R84">
            <v>44.007953763239868</v>
          </cell>
          <cell r="S84">
            <v>48.847316773773144</v>
          </cell>
          <cell r="T84">
            <v>47.175823119266063</v>
          </cell>
          <cell r="U84">
            <v>45.369108656806063</v>
          </cell>
          <cell r="V84">
            <v>8.2749893553817202</v>
          </cell>
          <cell r="W84">
            <v>0</v>
          </cell>
          <cell r="X84">
            <v>0</v>
          </cell>
          <cell r="Y84">
            <v>42.683674574453825</v>
          </cell>
          <cell r="Z84">
            <v>47.934314377228503</v>
          </cell>
          <cell r="AA84">
            <v>46.175107924636023</v>
          </cell>
          <cell r="AB84">
            <v>41.247202343980341</v>
          </cell>
          <cell r="AC84">
            <v>1.1399999999999999</v>
          </cell>
          <cell r="AD84">
            <v>0</v>
          </cell>
          <cell r="AE84">
            <v>0</v>
          </cell>
          <cell r="AF84">
            <v>41.656215652356678</v>
          </cell>
          <cell r="AG84">
            <v>45.270252331310246</v>
          </cell>
          <cell r="AH84">
            <v>42.647878214455162</v>
          </cell>
          <cell r="AI84">
            <v>49.749944314410484</v>
          </cell>
          <cell r="AJ84">
            <v>0</v>
          </cell>
        </row>
        <row r="85">
          <cell r="F85">
            <v>32.038983298755184</v>
          </cell>
          <cell r="G85">
            <v>27.186594910714284</v>
          </cell>
          <cell r="H85">
            <v>27.422081497590831</v>
          </cell>
          <cell r="I85">
            <v>0</v>
          </cell>
          <cell r="J85">
            <v>0</v>
          </cell>
          <cell r="K85">
            <v>29.465132924053254</v>
          </cell>
          <cell r="L85">
            <v>37.248065009940355</v>
          </cell>
          <cell r="M85">
            <v>36.594220259823061</v>
          </cell>
          <cell r="N85">
            <v>0</v>
          </cell>
          <cell r="O85">
            <v>0</v>
          </cell>
          <cell r="P85">
            <v>0</v>
          </cell>
          <cell r="Q85">
            <v>32.139504427226363</v>
          </cell>
          <cell r="R85">
            <v>35.87196267289719</v>
          </cell>
          <cell r="S85">
            <v>42.242478525525797</v>
          </cell>
          <cell r="T85">
            <v>38.393090091743126</v>
          </cell>
          <cell r="U85">
            <v>36.004839147083111</v>
          </cell>
          <cell r="V85">
            <v>0</v>
          </cell>
          <cell r="W85">
            <v>0</v>
          </cell>
          <cell r="X85">
            <v>0</v>
          </cell>
          <cell r="Y85">
            <v>37.352710896662643</v>
          </cell>
          <cell r="Z85">
            <v>39.242436695473501</v>
          </cell>
          <cell r="AA85">
            <v>32.850982318013131</v>
          </cell>
          <cell r="AB85">
            <v>20.914541852579852</v>
          </cell>
          <cell r="AC85">
            <v>1.1399999999999999</v>
          </cell>
          <cell r="AD85">
            <v>0</v>
          </cell>
          <cell r="AE85">
            <v>0</v>
          </cell>
          <cell r="AF85">
            <v>36.250021863275705</v>
          </cell>
          <cell r="AG85">
            <v>36.481177572295607</v>
          </cell>
          <cell r="AH85">
            <v>33.814766479519214</v>
          </cell>
          <cell r="AI85">
            <v>23.985052436681222</v>
          </cell>
          <cell r="AJ85">
            <v>0</v>
          </cell>
        </row>
        <row r="86">
          <cell r="F86">
            <v>6.2091052904564314</v>
          </cell>
          <cell r="G86">
            <v>1.5979746428571429</v>
          </cell>
          <cell r="H86">
            <v>1.4904777965880975</v>
          </cell>
          <cell r="I86">
            <v>0</v>
          </cell>
          <cell r="J86">
            <v>0</v>
          </cell>
          <cell r="K86">
            <v>0.92970407670552524</v>
          </cell>
          <cell r="L86">
            <v>0.93959840954274354</v>
          </cell>
          <cell r="M86">
            <v>0.92567235195664299</v>
          </cell>
          <cell r="N86">
            <v>1.289176564527398</v>
          </cell>
          <cell r="O86">
            <v>0</v>
          </cell>
          <cell r="P86">
            <v>0</v>
          </cell>
          <cell r="Q86">
            <v>7.006191970707466E-3</v>
          </cell>
          <cell r="R86">
            <v>1.0344047352024923</v>
          </cell>
          <cell r="S86">
            <v>0.84796318533165549</v>
          </cell>
          <cell r="T86">
            <v>1.1944516917431194</v>
          </cell>
          <cell r="U86">
            <v>1.4668098505893836</v>
          </cell>
          <cell r="V86">
            <v>1.3362575403505297</v>
          </cell>
          <cell r="W86">
            <v>0</v>
          </cell>
          <cell r="X86">
            <v>0</v>
          </cell>
          <cell r="Y86">
            <v>1.7286476343653665</v>
          </cell>
          <cell r="Z86">
            <v>1.2055659636187828</v>
          </cell>
          <cell r="AA86">
            <v>3.9621741935483867</v>
          </cell>
          <cell r="AB86">
            <v>3.827584619164619</v>
          </cell>
          <cell r="AC86">
            <v>0</v>
          </cell>
          <cell r="AD86">
            <v>0</v>
          </cell>
          <cell r="AE86">
            <v>0</v>
          </cell>
          <cell r="AF86">
            <v>0.82253745993379224</v>
          </cell>
          <cell r="AG86">
            <v>1.2476017136736879</v>
          </cell>
          <cell r="AH86">
            <v>1.5090299699509726</v>
          </cell>
          <cell r="AI86">
            <v>2.9110417467248908</v>
          </cell>
          <cell r="AJ86">
            <v>0</v>
          </cell>
        </row>
        <row r="87">
          <cell r="F87">
            <v>1.005283713692946</v>
          </cell>
          <cell r="G87">
            <v>9.8261423214285717</v>
          </cell>
          <cell r="H87">
            <v>11.151483878109129</v>
          </cell>
          <cell r="I87">
            <v>0</v>
          </cell>
          <cell r="J87">
            <v>0</v>
          </cell>
          <cell r="K87">
            <v>5.3331861764503001</v>
          </cell>
          <cell r="L87">
            <v>5.3991848906560636</v>
          </cell>
          <cell r="M87">
            <v>7.5925934486331386</v>
          </cell>
          <cell r="N87">
            <v>10.497580596865955</v>
          </cell>
          <cell r="O87">
            <v>0</v>
          </cell>
          <cell r="P87">
            <v>0</v>
          </cell>
          <cell r="Q87">
            <v>1.4012383941414932E-2</v>
          </cell>
          <cell r="R87">
            <v>7.1015863551401868</v>
          </cell>
          <cell r="S87">
            <v>5.7568750629156922</v>
          </cell>
          <cell r="T87">
            <v>7.5882813357798167</v>
          </cell>
          <cell r="U87">
            <v>7.8974596591335695</v>
          </cell>
          <cell r="V87">
            <v>6.9387318150311907</v>
          </cell>
          <cell r="W87">
            <v>0</v>
          </cell>
          <cell r="X87">
            <v>0</v>
          </cell>
          <cell r="Y87">
            <v>3.6023160434258141</v>
          </cell>
          <cell r="Z87">
            <v>7.4863117181362187</v>
          </cell>
          <cell r="AA87">
            <v>9.3619514130745074</v>
          </cell>
          <cell r="AB87">
            <v>16.505075872235871</v>
          </cell>
          <cell r="AC87">
            <v>0</v>
          </cell>
          <cell r="AD87">
            <v>0</v>
          </cell>
          <cell r="AE87">
            <v>0</v>
          </cell>
          <cell r="AF87">
            <v>4.583656329147181</v>
          </cell>
          <cell r="AG87">
            <v>7.5414730453409495</v>
          </cell>
          <cell r="AH87">
            <v>7.3240817649849754</v>
          </cell>
          <cell r="AI87">
            <v>22.853850131004368</v>
          </cell>
          <cell r="AJ87">
            <v>0</v>
          </cell>
        </row>
      </sheetData>
      <sheetData sheetId="5">
        <row r="25">
          <cell r="E25">
            <v>725022.6</v>
          </cell>
          <cell r="T25">
            <v>720455.4</v>
          </cell>
          <cell r="AJ25">
            <v>723785.5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17010</v>
          </cell>
          <cell r="J72">
            <v>12423</v>
          </cell>
          <cell r="K72">
            <v>839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15873</v>
          </cell>
          <cell r="Q72">
            <v>15108</v>
          </cell>
          <cell r="R72">
            <v>15868</v>
          </cell>
          <cell r="S72">
            <v>8620</v>
          </cell>
          <cell r="T72">
            <v>1036</v>
          </cell>
          <cell r="U72">
            <v>862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10562</v>
          </cell>
          <cell r="AG72">
            <v>10391</v>
          </cell>
          <cell r="AH72">
            <v>5708</v>
          </cell>
          <cell r="AI72">
            <v>0</v>
          </cell>
          <cell r="AJ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9445</v>
          </cell>
          <cell r="J73">
            <v>3804</v>
          </cell>
          <cell r="K73">
            <v>187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2987</v>
          </cell>
          <cell r="Q73">
            <v>6831</v>
          </cell>
          <cell r="R73">
            <v>8441</v>
          </cell>
          <cell r="S73">
            <v>-2386</v>
          </cell>
          <cell r="T73">
            <v>185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5383</v>
          </cell>
          <cell r="AG73">
            <v>7046</v>
          </cell>
          <cell r="AH73">
            <v>1272</v>
          </cell>
          <cell r="AI73">
            <v>0</v>
          </cell>
          <cell r="AJ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7565</v>
          </cell>
          <cell r="J74">
            <v>8619</v>
          </cell>
          <cell r="K74">
            <v>652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12886</v>
          </cell>
          <cell r="Q74">
            <v>8277</v>
          </cell>
          <cell r="R74">
            <v>7427</v>
          </cell>
          <cell r="S74">
            <v>11006</v>
          </cell>
          <cell r="T74">
            <v>851</v>
          </cell>
          <cell r="U74">
            <v>862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5179</v>
          </cell>
          <cell r="AG74">
            <v>3345</v>
          </cell>
          <cell r="AH74">
            <v>4436</v>
          </cell>
          <cell r="AI74">
            <v>0</v>
          </cell>
          <cell r="AJ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6740</v>
          </cell>
          <cell r="J75">
            <v>7795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12010</v>
          </cell>
          <cell r="Q75">
            <v>7504</v>
          </cell>
          <cell r="R75">
            <v>6520</v>
          </cell>
          <cell r="S75">
            <v>10137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4372</v>
          </cell>
          <cell r="AG75">
            <v>2472</v>
          </cell>
          <cell r="AH75">
            <v>3535</v>
          </cell>
          <cell r="AI75">
            <v>0</v>
          </cell>
          <cell r="AJ75">
            <v>0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96</v>
          </cell>
          <cell r="J76">
            <v>90</v>
          </cell>
          <cell r="K76">
            <v>68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166</v>
          </cell>
          <cell r="Q76">
            <v>7</v>
          </cell>
          <cell r="R76">
            <v>98</v>
          </cell>
          <cell r="S76">
            <v>93</v>
          </cell>
          <cell r="T76">
            <v>78</v>
          </cell>
          <cell r="U76">
            <v>73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81</v>
          </cell>
          <cell r="AG76">
            <v>142</v>
          </cell>
          <cell r="AH76">
            <v>128</v>
          </cell>
          <cell r="AI76">
            <v>0</v>
          </cell>
          <cell r="AJ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729</v>
          </cell>
          <cell r="J77">
            <v>734</v>
          </cell>
          <cell r="K77">
            <v>584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710</v>
          </cell>
          <cell r="Q77">
            <v>766</v>
          </cell>
          <cell r="R77">
            <v>809</v>
          </cell>
          <cell r="S77">
            <v>776</v>
          </cell>
          <cell r="T77">
            <v>773</v>
          </cell>
          <cell r="U77">
            <v>789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726</v>
          </cell>
          <cell r="AG77">
            <v>731</v>
          </cell>
          <cell r="AH77">
            <v>773</v>
          </cell>
          <cell r="AI77">
            <v>0</v>
          </cell>
          <cell r="AJ77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119.005</v>
          </cell>
          <cell r="J82">
            <v>135.232</v>
          </cell>
          <cell r="K82">
            <v>77.605800000000002</v>
          </cell>
          <cell r="L82">
            <v>0</v>
          </cell>
          <cell r="M82">
            <v>0.15240000000000001</v>
          </cell>
          <cell r="N82">
            <v>0</v>
          </cell>
          <cell r="O82">
            <v>0</v>
          </cell>
          <cell r="P82">
            <v>105.792</v>
          </cell>
          <cell r="Q82">
            <v>133.1112</v>
          </cell>
          <cell r="R82">
            <v>135.1857</v>
          </cell>
          <cell r="S82">
            <v>120.25060000000001</v>
          </cell>
          <cell r="T82">
            <v>41.3369</v>
          </cell>
          <cell r="U82">
            <v>22.448699999999999</v>
          </cell>
          <cell r="V82">
            <v>6.2770000000000001</v>
          </cell>
          <cell r="W82">
            <v>0</v>
          </cell>
          <cell r="X82">
            <v>0</v>
          </cell>
          <cell r="Y82">
            <v>4.3255999999999997</v>
          </cell>
          <cell r="Z82">
            <v>0.45079999999999998</v>
          </cell>
          <cell r="AA82">
            <v>-4.2237999999999998</v>
          </cell>
          <cell r="AB82">
            <v>0</v>
          </cell>
          <cell r="AC82">
            <v>0</v>
          </cell>
          <cell r="AD82">
            <v>0</v>
          </cell>
          <cell r="AE82">
            <v>4.9729999999999999</v>
          </cell>
          <cell r="AF82">
            <v>102.0317</v>
          </cell>
          <cell r="AG82">
            <v>110.5916</v>
          </cell>
          <cell r="AH82">
            <v>96.86</v>
          </cell>
          <cell r="AI82">
            <v>14.5657</v>
          </cell>
          <cell r="AJ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79.263206790123448</v>
          </cell>
          <cell r="J83">
            <v>88.383577042582303</v>
          </cell>
          <cell r="K83">
            <v>17.297121096543499</v>
          </cell>
          <cell r="L83">
            <v>0</v>
          </cell>
          <cell r="M83">
            <v>0.15240000000000001</v>
          </cell>
          <cell r="N83">
            <v>0</v>
          </cell>
          <cell r="O83">
            <v>0</v>
          </cell>
          <cell r="P83">
            <v>69.967481685881694</v>
          </cell>
          <cell r="Q83">
            <v>88.410400873709278</v>
          </cell>
          <cell r="R83">
            <v>89.221028509579028</v>
          </cell>
          <cell r="S83">
            <v>75.689522090487245</v>
          </cell>
          <cell r="T83">
            <v>7.3815892857142842</v>
          </cell>
          <cell r="U83">
            <v>0</v>
          </cell>
          <cell r="V83">
            <v>6.2770000000000001</v>
          </cell>
          <cell r="W83">
            <v>0</v>
          </cell>
          <cell r="X83">
            <v>0</v>
          </cell>
          <cell r="Y83">
            <v>4.3255999999999997</v>
          </cell>
          <cell r="Z83">
            <v>0.45079999999999998</v>
          </cell>
          <cell r="AA83">
            <v>-4.2237999999999998</v>
          </cell>
          <cell r="AB83">
            <v>0</v>
          </cell>
          <cell r="AC83">
            <v>0</v>
          </cell>
          <cell r="AD83">
            <v>0</v>
          </cell>
          <cell r="AE83">
            <v>4.9729999999999999</v>
          </cell>
          <cell r="AF83">
            <v>65.965107313955684</v>
          </cell>
          <cell r="AG83">
            <v>70.910171702434795</v>
          </cell>
          <cell r="AH83">
            <v>57.099546951646808</v>
          </cell>
          <cell r="AI83">
            <v>14.5657</v>
          </cell>
          <cell r="AJ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19.918120811287473</v>
          </cell>
          <cell r="J84">
            <v>46.848422957417689</v>
          </cell>
          <cell r="K84">
            <v>60.308678903456496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35.824518314118315</v>
          </cell>
          <cell r="Q84">
            <v>44.700799126290711</v>
          </cell>
          <cell r="R84">
            <v>45.964671490420969</v>
          </cell>
          <cell r="S84">
            <v>44.561077909512761</v>
          </cell>
          <cell r="T84">
            <v>33.955310714285716</v>
          </cell>
          <cell r="U84">
            <v>22.448699999999999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36.066592686044309</v>
          </cell>
          <cell r="AG84">
            <v>39.681428297565198</v>
          </cell>
          <cell r="AH84">
            <v>39.760453048353185</v>
          </cell>
          <cell r="AI84">
            <v>0</v>
          </cell>
          <cell r="AJ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14.1462733686067</v>
          </cell>
          <cell r="J85">
            <v>37.87867587539241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29.986063579663579</v>
          </cell>
          <cell r="Q85">
            <v>37.890171803018269</v>
          </cell>
          <cell r="R85">
            <v>38.237583646962442</v>
          </cell>
          <cell r="S85">
            <v>32.438366610208817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28.270760277409579</v>
          </cell>
          <cell r="AG85">
            <v>30.390073586757769</v>
          </cell>
          <cell r="AH85">
            <v>24.471234407848634</v>
          </cell>
          <cell r="AI85">
            <v>0</v>
          </cell>
          <cell r="AJ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0.67163315696649029</v>
          </cell>
          <cell r="J86">
            <v>0.9797053851726637</v>
          </cell>
          <cell r="K86">
            <v>6.2898622169249112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1.1063738423738423</v>
          </cell>
          <cell r="Q86">
            <v>6.1674503574265294E-2</v>
          </cell>
          <cell r="R86">
            <v>0.83490034030753724</v>
          </cell>
          <cell r="S86">
            <v>1.2973672621809746</v>
          </cell>
          <cell r="T86">
            <v>3.112237644787645</v>
          </cell>
          <cell r="U86">
            <v>1.9011080046403712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0.78248131982579061</v>
          </cell>
          <cell r="AG86">
            <v>1.5113085554807046</v>
          </cell>
          <cell r="AH86">
            <v>2.1720532585844428</v>
          </cell>
          <cell r="AI86">
            <v>0</v>
          </cell>
          <cell r="AJ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5.1002142857142854</v>
          </cell>
          <cell r="J87">
            <v>7.9900416968526118</v>
          </cell>
          <cell r="K87">
            <v>54.018816686531586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4.7320808920808917</v>
          </cell>
          <cell r="Q87">
            <v>6.7489528196981725</v>
          </cell>
          <cell r="R87">
            <v>6.8921875031509954</v>
          </cell>
          <cell r="S87">
            <v>10.825344037122971</v>
          </cell>
          <cell r="T87">
            <v>30.843073069498068</v>
          </cell>
          <cell r="U87">
            <v>20.547591995359628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7.0133510888089381</v>
          </cell>
          <cell r="AG87">
            <v>7.7800461553267253</v>
          </cell>
          <cell r="AH87">
            <v>13.117165381920113</v>
          </cell>
          <cell r="AI87">
            <v>0</v>
          </cell>
          <cell r="AJ87">
            <v>0</v>
          </cell>
        </row>
      </sheetData>
      <sheetData sheetId="6">
        <row r="25">
          <cell r="E25">
            <v>723785.5</v>
          </cell>
          <cell r="T25">
            <v>727560</v>
          </cell>
          <cell r="AJ25">
            <v>727615.7</v>
          </cell>
        </row>
        <row r="72">
          <cell r="F72">
            <v>0</v>
          </cell>
          <cell r="G72">
            <v>12725</v>
          </cell>
          <cell r="H72">
            <v>16461</v>
          </cell>
          <cell r="I72">
            <v>11873</v>
          </cell>
          <cell r="J72">
            <v>9342</v>
          </cell>
          <cell r="K72">
            <v>0</v>
          </cell>
          <cell r="L72">
            <v>0</v>
          </cell>
          <cell r="M72">
            <v>23080</v>
          </cell>
          <cell r="N72">
            <v>11537</v>
          </cell>
          <cell r="O72">
            <v>17657</v>
          </cell>
          <cell r="P72">
            <v>10714</v>
          </cell>
          <cell r="Q72">
            <v>5009</v>
          </cell>
          <cell r="R72">
            <v>0</v>
          </cell>
          <cell r="S72">
            <v>0</v>
          </cell>
          <cell r="T72">
            <v>19394</v>
          </cell>
          <cell r="U72">
            <v>16066</v>
          </cell>
          <cell r="V72">
            <v>12819</v>
          </cell>
          <cell r="W72">
            <v>7404</v>
          </cell>
          <cell r="X72">
            <v>0</v>
          </cell>
          <cell r="Y72">
            <v>0</v>
          </cell>
          <cell r="Z72">
            <v>0</v>
          </cell>
          <cell r="AA72">
            <v>25404</v>
          </cell>
          <cell r="AB72">
            <v>11942</v>
          </cell>
          <cell r="AC72">
            <v>9829</v>
          </cell>
          <cell r="AD72">
            <v>6319</v>
          </cell>
          <cell r="AE72">
            <v>2662</v>
          </cell>
          <cell r="AF72">
            <v>0</v>
          </cell>
          <cell r="AG72">
            <v>0</v>
          </cell>
          <cell r="AH72">
            <v>17205</v>
          </cell>
          <cell r="AI72">
            <v>19070</v>
          </cell>
          <cell r="AJ72">
            <v>0</v>
          </cell>
        </row>
        <row r="73">
          <cell r="F73">
            <v>0</v>
          </cell>
          <cell r="G73">
            <v>3438</v>
          </cell>
          <cell r="H73">
            <v>6485</v>
          </cell>
          <cell r="I73">
            <v>315</v>
          </cell>
          <cell r="J73">
            <v>-9301</v>
          </cell>
          <cell r="K73">
            <v>0</v>
          </cell>
          <cell r="L73">
            <v>0</v>
          </cell>
          <cell r="M73">
            <v>-10296</v>
          </cell>
          <cell r="N73">
            <v>-25815</v>
          </cell>
          <cell r="O73">
            <v>3936</v>
          </cell>
          <cell r="P73">
            <v>-3888</v>
          </cell>
          <cell r="Q73">
            <v>5009</v>
          </cell>
          <cell r="R73">
            <v>0</v>
          </cell>
          <cell r="S73">
            <v>0</v>
          </cell>
          <cell r="T73">
            <v>-83475</v>
          </cell>
          <cell r="U73">
            <v>-192</v>
          </cell>
          <cell r="V73">
            <v>-14690</v>
          </cell>
          <cell r="W73">
            <v>-21114</v>
          </cell>
          <cell r="X73">
            <v>0</v>
          </cell>
          <cell r="Y73">
            <v>0</v>
          </cell>
          <cell r="Z73">
            <v>0</v>
          </cell>
          <cell r="AA73">
            <v>-14363</v>
          </cell>
          <cell r="AB73">
            <v>-1407</v>
          </cell>
          <cell r="AC73">
            <v>-38265</v>
          </cell>
          <cell r="AD73">
            <v>-13984</v>
          </cell>
          <cell r="AE73">
            <v>1887</v>
          </cell>
          <cell r="AF73">
            <v>0</v>
          </cell>
          <cell r="AG73">
            <v>0</v>
          </cell>
          <cell r="AH73">
            <v>-24954</v>
          </cell>
          <cell r="AI73">
            <v>-32030</v>
          </cell>
          <cell r="AJ73">
            <v>0</v>
          </cell>
        </row>
        <row r="74">
          <cell r="F74">
            <v>0</v>
          </cell>
          <cell r="G74">
            <v>9287</v>
          </cell>
          <cell r="H74">
            <v>9976</v>
          </cell>
          <cell r="I74">
            <v>11558</v>
          </cell>
          <cell r="J74">
            <v>18643</v>
          </cell>
          <cell r="K74">
            <v>0</v>
          </cell>
          <cell r="L74">
            <v>0</v>
          </cell>
          <cell r="M74">
            <v>33376</v>
          </cell>
          <cell r="N74">
            <v>37352</v>
          </cell>
          <cell r="O74">
            <v>13721</v>
          </cell>
          <cell r="P74">
            <v>14602</v>
          </cell>
          <cell r="Q74">
            <v>0</v>
          </cell>
          <cell r="R74">
            <v>0</v>
          </cell>
          <cell r="S74">
            <v>0</v>
          </cell>
          <cell r="T74">
            <v>102869</v>
          </cell>
          <cell r="U74">
            <v>16258</v>
          </cell>
          <cell r="V74">
            <v>27509</v>
          </cell>
          <cell r="W74">
            <v>28518</v>
          </cell>
          <cell r="X74">
            <v>0</v>
          </cell>
          <cell r="Y74">
            <v>0</v>
          </cell>
          <cell r="Z74">
            <v>0</v>
          </cell>
          <cell r="AA74">
            <v>39767</v>
          </cell>
          <cell r="AB74">
            <v>13349</v>
          </cell>
          <cell r="AC74">
            <v>48094</v>
          </cell>
          <cell r="AD74">
            <v>20303</v>
          </cell>
          <cell r="AE74">
            <v>775</v>
          </cell>
          <cell r="AF74">
            <v>0</v>
          </cell>
          <cell r="AG74">
            <v>0</v>
          </cell>
          <cell r="AH74">
            <v>42159</v>
          </cell>
          <cell r="AI74">
            <v>51100</v>
          </cell>
          <cell r="AJ74">
            <v>0</v>
          </cell>
        </row>
        <row r="75">
          <cell r="F75">
            <v>0</v>
          </cell>
          <cell r="G75">
            <v>8466</v>
          </cell>
          <cell r="H75">
            <v>9035</v>
          </cell>
          <cell r="I75">
            <v>10592</v>
          </cell>
          <cell r="J75">
            <v>17643</v>
          </cell>
          <cell r="K75">
            <v>0</v>
          </cell>
          <cell r="L75">
            <v>0</v>
          </cell>
          <cell r="M75">
            <v>32389</v>
          </cell>
          <cell r="N75">
            <v>36390</v>
          </cell>
          <cell r="O75">
            <v>10986</v>
          </cell>
          <cell r="P75">
            <v>13320</v>
          </cell>
          <cell r="Q75">
            <v>0</v>
          </cell>
          <cell r="R75">
            <v>0</v>
          </cell>
          <cell r="S75">
            <v>0</v>
          </cell>
          <cell r="T75">
            <v>101857</v>
          </cell>
          <cell r="U75">
            <v>15310</v>
          </cell>
          <cell r="V75">
            <v>26415</v>
          </cell>
          <cell r="W75">
            <v>27484</v>
          </cell>
          <cell r="X75">
            <v>0</v>
          </cell>
          <cell r="Y75">
            <v>0</v>
          </cell>
          <cell r="Z75">
            <v>0</v>
          </cell>
          <cell r="AA75">
            <v>38334</v>
          </cell>
          <cell r="AB75">
            <v>12392</v>
          </cell>
          <cell r="AC75">
            <v>47150</v>
          </cell>
          <cell r="AD75">
            <v>19277</v>
          </cell>
          <cell r="AE75">
            <v>0</v>
          </cell>
          <cell r="AF75">
            <v>0</v>
          </cell>
          <cell r="AG75">
            <v>0</v>
          </cell>
          <cell r="AH75">
            <v>41349</v>
          </cell>
          <cell r="AI75">
            <v>50184</v>
          </cell>
          <cell r="AJ75">
            <v>0</v>
          </cell>
        </row>
        <row r="76">
          <cell r="F76">
            <v>0</v>
          </cell>
          <cell r="G76">
            <v>98</v>
          </cell>
          <cell r="H76">
            <v>162</v>
          </cell>
          <cell r="I76">
            <v>171</v>
          </cell>
          <cell r="J76">
            <v>185</v>
          </cell>
          <cell r="K76">
            <v>0</v>
          </cell>
          <cell r="L76">
            <v>0</v>
          </cell>
          <cell r="M76">
            <v>841</v>
          </cell>
          <cell r="N76">
            <v>338</v>
          </cell>
          <cell r="O76">
            <v>516</v>
          </cell>
          <cell r="P76">
            <v>247</v>
          </cell>
          <cell r="Q76">
            <v>0</v>
          </cell>
          <cell r="R76">
            <v>0</v>
          </cell>
          <cell r="S76">
            <v>0</v>
          </cell>
          <cell r="T76">
            <v>196</v>
          </cell>
          <cell r="U76">
            <v>200</v>
          </cell>
          <cell r="V76">
            <v>232</v>
          </cell>
          <cell r="W76">
            <v>229</v>
          </cell>
          <cell r="X76">
            <v>0</v>
          </cell>
          <cell r="Y76">
            <v>0</v>
          </cell>
          <cell r="Z76">
            <v>0</v>
          </cell>
          <cell r="AA76">
            <v>234</v>
          </cell>
          <cell r="AB76">
            <v>155</v>
          </cell>
          <cell r="AC76">
            <v>150</v>
          </cell>
          <cell r="AD76">
            <v>140</v>
          </cell>
          <cell r="AE76">
            <v>128</v>
          </cell>
          <cell r="AF76">
            <v>0</v>
          </cell>
          <cell r="AG76">
            <v>0</v>
          </cell>
          <cell r="AH76">
            <v>94</v>
          </cell>
          <cell r="AI76">
            <v>106</v>
          </cell>
          <cell r="AJ76">
            <v>0</v>
          </cell>
        </row>
        <row r="77">
          <cell r="F77">
            <v>0</v>
          </cell>
          <cell r="G77">
            <v>723</v>
          </cell>
          <cell r="H77">
            <v>779</v>
          </cell>
          <cell r="I77">
            <v>795</v>
          </cell>
          <cell r="J77">
            <v>815</v>
          </cell>
          <cell r="K77">
            <v>0</v>
          </cell>
          <cell r="L77">
            <v>0</v>
          </cell>
          <cell r="M77">
            <v>146</v>
          </cell>
          <cell r="N77">
            <v>624</v>
          </cell>
          <cell r="O77">
            <v>2219</v>
          </cell>
          <cell r="P77">
            <v>1035</v>
          </cell>
          <cell r="Q77">
            <v>0</v>
          </cell>
          <cell r="R77">
            <v>0</v>
          </cell>
          <cell r="S77">
            <v>0</v>
          </cell>
          <cell r="T77">
            <v>816</v>
          </cell>
          <cell r="U77">
            <v>748</v>
          </cell>
          <cell r="V77">
            <v>862</v>
          </cell>
          <cell r="W77">
            <v>805</v>
          </cell>
          <cell r="X77">
            <v>0</v>
          </cell>
          <cell r="Y77">
            <v>0</v>
          </cell>
          <cell r="Z77">
            <v>0</v>
          </cell>
          <cell r="AA77">
            <v>1199</v>
          </cell>
          <cell r="AB77">
            <v>802</v>
          </cell>
          <cell r="AC77">
            <v>794</v>
          </cell>
          <cell r="AD77">
            <v>886</v>
          </cell>
          <cell r="AE77">
            <v>647</v>
          </cell>
          <cell r="AF77">
            <v>0</v>
          </cell>
          <cell r="AG77">
            <v>0</v>
          </cell>
          <cell r="AH77">
            <v>716</v>
          </cell>
          <cell r="AI77">
            <v>810</v>
          </cell>
          <cell r="AJ77">
            <v>0</v>
          </cell>
        </row>
        <row r="82">
          <cell r="F82">
            <v>0</v>
          </cell>
          <cell r="G82">
            <v>93.153199999999998</v>
          </cell>
          <cell r="H82">
            <v>129.92060000000001</v>
          </cell>
          <cell r="I82">
            <v>131.92060000000001</v>
          </cell>
          <cell r="J82">
            <v>114.73779999999999</v>
          </cell>
          <cell r="K82">
            <v>50.986499999999999</v>
          </cell>
          <cell r="L82">
            <v>0</v>
          </cell>
          <cell r="M82">
            <v>115.8297</v>
          </cell>
          <cell r="N82">
            <v>127.8516</v>
          </cell>
          <cell r="O82">
            <v>146.42920000000001</v>
          </cell>
          <cell r="P82">
            <v>121.0347</v>
          </cell>
          <cell r="Q82">
            <v>91.449299999999994</v>
          </cell>
          <cell r="R82">
            <v>2.5663999999999998</v>
          </cell>
          <cell r="S82">
            <v>0</v>
          </cell>
          <cell r="T82">
            <v>113.262</v>
          </cell>
          <cell r="U82">
            <v>132.05869999999999</v>
          </cell>
          <cell r="V82">
            <v>123.83159999999999</v>
          </cell>
          <cell r="W82">
            <v>112.87609999999999</v>
          </cell>
          <cell r="X82">
            <v>76.211600000000004</v>
          </cell>
          <cell r="Y82">
            <v>0</v>
          </cell>
          <cell r="Z82">
            <v>0</v>
          </cell>
          <cell r="AA82">
            <v>124.7816</v>
          </cell>
          <cell r="AB82">
            <v>122.0646</v>
          </cell>
          <cell r="AC82">
            <v>118.6074</v>
          </cell>
          <cell r="AD82">
            <v>103.89109999999999</v>
          </cell>
          <cell r="AE82">
            <v>81.302300000000002</v>
          </cell>
          <cell r="AF82">
            <v>2.5556999999999999</v>
          </cell>
          <cell r="AG82">
            <v>0</v>
          </cell>
          <cell r="AH82">
            <v>111.681</v>
          </cell>
          <cell r="AI82">
            <v>140.28229999999999</v>
          </cell>
          <cell r="AJ82">
            <v>0</v>
          </cell>
        </row>
        <row r="83">
          <cell r="F83">
            <v>0</v>
          </cell>
          <cell r="G83">
            <v>61.000155988998038</v>
          </cell>
          <cell r="H83">
            <v>85.745543915922482</v>
          </cell>
          <cell r="I83">
            <v>84.831179056683226</v>
          </cell>
          <cell r="J83">
            <v>71.7191082551916</v>
          </cell>
          <cell r="K83">
            <v>50.986499999999999</v>
          </cell>
          <cell r="L83">
            <v>0</v>
          </cell>
          <cell r="M83">
            <v>77.613426926776427</v>
          </cell>
          <cell r="N83">
            <v>82.033584900754093</v>
          </cell>
          <cell r="O83">
            <v>86.623524136603038</v>
          </cell>
          <cell r="P83">
            <v>74.586475945491884</v>
          </cell>
          <cell r="Q83">
            <v>91.449299999999994</v>
          </cell>
          <cell r="R83">
            <v>2.5663999999999998</v>
          </cell>
          <cell r="S83">
            <v>0</v>
          </cell>
          <cell r="T83">
            <v>75.146306012168708</v>
          </cell>
          <cell r="U83">
            <v>86.986455783642455</v>
          </cell>
          <cell r="V83">
            <v>79.284488415633035</v>
          </cell>
          <cell r="W83">
            <v>67.978731753106416</v>
          </cell>
          <cell r="X83">
            <v>76.211600000000004</v>
          </cell>
          <cell r="Y83">
            <v>0</v>
          </cell>
          <cell r="Z83">
            <v>0</v>
          </cell>
          <cell r="AA83">
            <v>82.420005255865206</v>
          </cell>
          <cell r="AB83">
            <v>78.597868171160613</v>
          </cell>
          <cell r="AC83">
            <v>75.051248784209974</v>
          </cell>
          <cell r="AD83">
            <v>60.915795950308585</v>
          </cell>
          <cell r="AE83">
            <v>57.632396731780624</v>
          </cell>
          <cell r="AF83">
            <v>2.5556999999999999</v>
          </cell>
          <cell r="AG83">
            <v>0</v>
          </cell>
          <cell r="AH83">
            <v>74.496192763731472</v>
          </cell>
          <cell r="AI83">
            <v>93.480829152595689</v>
          </cell>
          <cell r="AJ83">
            <v>0</v>
          </cell>
        </row>
        <row r="84">
          <cell r="F84">
            <v>0</v>
          </cell>
          <cell r="G84">
            <v>32.153044011001967</v>
          </cell>
          <cell r="H84">
            <v>44.175056084077518</v>
          </cell>
          <cell r="I84">
            <v>46.039433854965047</v>
          </cell>
          <cell r="J84">
            <v>43.018691744808393</v>
          </cell>
          <cell r="K84">
            <v>0</v>
          </cell>
          <cell r="L84">
            <v>0</v>
          </cell>
          <cell r="M84">
            <v>38.216273073223576</v>
          </cell>
          <cell r="N84">
            <v>45.818015099245905</v>
          </cell>
          <cell r="O84">
            <v>59.805675863396957</v>
          </cell>
          <cell r="P84">
            <v>46.448224054508124</v>
          </cell>
          <cell r="Q84">
            <v>0</v>
          </cell>
          <cell r="R84">
            <v>0</v>
          </cell>
          <cell r="S84">
            <v>0</v>
          </cell>
          <cell r="T84">
            <v>38.115693987831285</v>
          </cell>
          <cell r="U84">
            <v>45.072244216357518</v>
          </cell>
          <cell r="V84">
            <v>44.547111584366945</v>
          </cell>
          <cell r="W84">
            <v>44.897368246893564</v>
          </cell>
          <cell r="X84">
            <v>0</v>
          </cell>
          <cell r="Y84">
            <v>0</v>
          </cell>
          <cell r="Z84">
            <v>0</v>
          </cell>
          <cell r="AA84">
            <v>42.361594744134777</v>
          </cell>
          <cell r="AB84">
            <v>43.466731828839386</v>
          </cell>
          <cell r="AC84">
            <v>43.55615121579001</v>
          </cell>
          <cell r="AD84">
            <v>42.975304049691402</v>
          </cell>
          <cell r="AE84">
            <v>23.669903268219386</v>
          </cell>
          <cell r="AF84">
            <v>0</v>
          </cell>
          <cell r="AG84">
            <v>0</v>
          </cell>
          <cell r="AH84">
            <v>37.184807236268526</v>
          </cell>
          <cell r="AI84">
            <v>46.801470847404296</v>
          </cell>
          <cell r="AJ84">
            <v>0</v>
          </cell>
        </row>
        <row r="85">
          <cell r="F85">
            <v>0</v>
          </cell>
          <cell r="G85">
            <v>26.142923995284871</v>
          </cell>
          <cell r="H85">
            <v>36.74809024968107</v>
          </cell>
          <cell r="I85">
            <v>35.306232507369664</v>
          </cell>
          <cell r="J85">
            <v>30.736760680796401</v>
          </cell>
          <cell r="K85">
            <v>0</v>
          </cell>
          <cell r="L85">
            <v>0</v>
          </cell>
          <cell r="M85">
            <v>33.262897254332756</v>
          </cell>
          <cell r="N85">
            <v>35.157250671751754</v>
          </cell>
          <cell r="O85">
            <v>37.124367487115599</v>
          </cell>
          <cell r="P85">
            <v>31.965632548067948</v>
          </cell>
          <cell r="Q85">
            <v>0</v>
          </cell>
          <cell r="R85">
            <v>0</v>
          </cell>
          <cell r="S85">
            <v>0</v>
          </cell>
          <cell r="T85">
            <v>32.205559719500876</v>
          </cell>
          <cell r="U85">
            <v>37.279909621561053</v>
          </cell>
          <cell r="V85">
            <v>33.979066463842727</v>
          </cell>
          <cell r="W85">
            <v>29.13374217990275</v>
          </cell>
          <cell r="X85">
            <v>0</v>
          </cell>
          <cell r="Y85">
            <v>0</v>
          </cell>
          <cell r="Z85">
            <v>0</v>
          </cell>
          <cell r="AA85">
            <v>35.322859395370806</v>
          </cell>
          <cell r="AB85">
            <v>33.684800644783117</v>
          </cell>
          <cell r="AC85">
            <v>32.164820907518568</v>
          </cell>
          <cell r="AD85">
            <v>26.106769692989396</v>
          </cell>
          <cell r="AE85">
            <v>0</v>
          </cell>
          <cell r="AF85">
            <v>0</v>
          </cell>
          <cell r="AG85">
            <v>0</v>
          </cell>
          <cell r="AH85">
            <v>31.926939755884913</v>
          </cell>
          <cell r="AI85">
            <v>40.06321249396958</v>
          </cell>
          <cell r="AJ85">
            <v>0</v>
          </cell>
        </row>
        <row r="86">
          <cell r="F86">
            <v>0</v>
          </cell>
          <cell r="G86">
            <v>0.71740774852652256</v>
          </cell>
          <cell r="H86">
            <v>1.2786062329141608</v>
          </cell>
          <cell r="I86">
            <v>1.8999766360650217</v>
          </cell>
          <cell r="J86">
            <v>2.2721572468422178</v>
          </cell>
          <cell r="K86">
            <v>0</v>
          </cell>
          <cell r="L86">
            <v>0</v>
          </cell>
          <cell r="M86">
            <v>4.2206576126516469</v>
          </cell>
          <cell r="N86">
            <v>3.7456739880384853</v>
          </cell>
          <cell r="O86">
            <v>4.2791792037152403</v>
          </cell>
          <cell r="P86">
            <v>2.7903276927384733</v>
          </cell>
          <cell r="Q86">
            <v>0</v>
          </cell>
          <cell r="R86">
            <v>0</v>
          </cell>
          <cell r="S86">
            <v>0</v>
          </cell>
          <cell r="T86">
            <v>1.1446505104671547</v>
          </cell>
          <cell r="U86">
            <v>1.6439524461595916</v>
          </cell>
          <cell r="V86">
            <v>2.2411210858881345</v>
          </cell>
          <cell r="W86">
            <v>3.4911705699621827</v>
          </cell>
          <cell r="X86">
            <v>0</v>
          </cell>
          <cell r="Y86">
            <v>0</v>
          </cell>
          <cell r="Z86">
            <v>0</v>
          </cell>
          <cell r="AA86">
            <v>1.1493817666509212</v>
          </cell>
          <cell r="AB86">
            <v>1.5843253223915592</v>
          </cell>
          <cell r="AC86">
            <v>1.8100630786448264</v>
          </cell>
          <cell r="AD86">
            <v>2.3017493274252256</v>
          </cell>
          <cell r="AE86">
            <v>3.9093517655897823</v>
          </cell>
          <cell r="AF86">
            <v>0</v>
          </cell>
          <cell r="AG86">
            <v>0</v>
          </cell>
          <cell r="AH86">
            <v>0.6101722755013077</v>
          </cell>
          <cell r="AI86">
            <v>0.7797547876245412</v>
          </cell>
          <cell r="AJ86">
            <v>0</v>
          </cell>
        </row>
        <row r="87">
          <cell r="F87">
            <v>0</v>
          </cell>
          <cell r="G87">
            <v>5.29271226719057</v>
          </cell>
          <cell r="H87">
            <v>6.1483596014822917</v>
          </cell>
          <cell r="I87">
            <v>8.833224711530363</v>
          </cell>
          <cell r="J87">
            <v>10.009773817169769</v>
          </cell>
          <cell r="K87">
            <v>0</v>
          </cell>
          <cell r="L87">
            <v>0</v>
          </cell>
          <cell r="M87">
            <v>0.73271820623916817</v>
          </cell>
          <cell r="N87">
            <v>6.9150904394556649</v>
          </cell>
          <cell r="O87">
            <v>18.40212917256612</v>
          </cell>
          <cell r="P87">
            <v>11.692263813701699</v>
          </cell>
          <cell r="Q87">
            <v>0</v>
          </cell>
          <cell r="R87">
            <v>0</v>
          </cell>
          <cell r="S87">
            <v>0</v>
          </cell>
          <cell r="T87">
            <v>4.7654837578632572</v>
          </cell>
          <cell r="U87">
            <v>6.1483821486368724</v>
          </cell>
          <cell r="V87">
            <v>8.326924034636086</v>
          </cell>
          <cell r="W87">
            <v>12.272455497028632</v>
          </cell>
          <cell r="X87">
            <v>0</v>
          </cell>
          <cell r="Y87">
            <v>0</v>
          </cell>
          <cell r="Z87">
            <v>0</v>
          </cell>
          <cell r="AA87">
            <v>5.8893535821130527</v>
          </cell>
          <cell r="AB87">
            <v>8.1976058616647123</v>
          </cell>
          <cell r="AC87">
            <v>9.581267229626615</v>
          </cell>
          <cell r="AD87">
            <v>14.566785029276783</v>
          </cell>
          <cell r="AE87">
            <v>19.760551502629603</v>
          </cell>
          <cell r="AF87">
            <v>0</v>
          </cell>
          <cell r="AG87">
            <v>0</v>
          </cell>
          <cell r="AH87">
            <v>4.6476952048823019</v>
          </cell>
          <cell r="AI87">
            <v>5.9585035658101733</v>
          </cell>
          <cell r="AJ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sboard"/>
      <sheetName val="Konsumsi &amp; Pareto Bulanan"/>
      <sheetName val="Konsumsi &amp; Pareto 2 Mingguan"/>
      <sheetName val="HK - BDGT"/>
      <sheetName val="Tonase"/>
      <sheetName val="Summary"/>
    </sheetNames>
    <sheetDataSet>
      <sheetData sheetId="0" refreshError="1"/>
      <sheetData sheetId="1" refreshError="1"/>
      <sheetData sheetId="2" refreshError="1"/>
      <sheetData sheetId="3">
        <row r="5">
          <cell r="H5">
            <v>20</v>
          </cell>
        </row>
        <row r="6">
          <cell r="H6">
            <v>9</v>
          </cell>
          <cell r="I6">
            <v>9</v>
          </cell>
          <cell r="J6">
            <v>9.2500000000000018</v>
          </cell>
          <cell r="K6">
            <v>8.6666666666666661</v>
          </cell>
          <cell r="L6">
            <v>9.7083333333333339</v>
          </cell>
          <cell r="M6">
            <v>9.375</v>
          </cell>
          <cell r="N6">
            <v>11.03125</v>
          </cell>
          <cell r="O6">
            <v>8.5833333333333339</v>
          </cell>
          <cell r="P6">
            <v>6.4166666666666661</v>
          </cell>
          <cell r="Q6">
            <v>2.6666666666666665</v>
          </cell>
          <cell r="R6">
            <v>10.062499999999998</v>
          </cell>
          <cell r="S6">
            <v>10.229166666666666</v>
          </cell>
          <cell r="T6">
            <v>3.8333333333333335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2">
          <cell r="H12">
            <v>10</v>
          </cell>
          <cell r="I12">
            <v>11</v>
          </cell>
          <cell r="J12">
            <v>10</v>
          </cell>
          <cell r="K12">
            <v>10</v>
          </cell>
          <cell r="L12">
            <v>10</v>
          </cell>
          <cell r="M12">
            <v>10</v>
          </cell>
          <cell r="N12">
            <v>10</v>
          </cell>
          <cell r="O12">
            <v>9</v>
          </cell>
          <cell r="P12">
            <v>9</v>
          </cell>
          <cell r="Q12">
            <v>3</v>
          </cell>
          <cell r="R12">
            <v>9</v>
          </cell>
          <cell r="S12">
            <v>10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4">
          <cell r="H14">
            <v>7</v>
          </cell>
          <cell r="I14">
            <v>7</v>
          </cell>
          <cell r="J14">
            <v>10</v>
          </cell>
          <cell r="K14">
            <v>8</v>
          </cell>
          <cell r="L14">
            <v>10</v>
          </cell>
          <cell r="M14">
            <v>8</v>
          </cell>
          <cell r="N14">
            <v>9</v>
          </cell>
          <cell r="O14">
            <v>7</v>
          </cell>
          <cell r="P14">
            <v>6</v>
          </cell>
          <cell r="Q14">
            <v>0</v>
          </cell>
          <cell r="R14">
            <v>9</v>
          </cell>
          <cell r="S14">
            <v>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</sheetData>
      <sheetData sheetId="4">
        <row r="6">
          <cell r="F6">
            <v>13.939</v>
          </cell>
          <cell r="G6">
            <v>18.773</v>
          </cell>
          <cell r="H6">
            <v>12.420999999999999</v>
          </cell>
          <cell r="I6">
            <v>15.66</v>
          </cell>
          <cell r="J6">
            <v>28.380000000000003</v>
          </cell>
          <cell r="K6">
            <v>21.832999999999998</v>
          </cell>
          <cell r="L6">
            <v>38.57</v>
          </cell>
          <cell r="M6">
            <v>0</v>
          </cell>
          <cell r="N6">
            <v>17.3</v>
          </cell>
          <cell r="O6">
            <v>0</v>
          </cell>
          <cell r="P6">
            <v>37.5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F8">
            <v>386.44890438554552</v>
          </cell>
          <cell r="H8">
            <v>403.87632188100002</v>
          </cell>
          <cell r="J8">
            <v>448.30798180345454</v>
          </cell>
          <cell r="L8">
            <v>504.9</v>
          </cell>
          <cell r="N8">
            <v>127.47725369381817</v>
          </cell>
          <cell r="P8">
            <v>307.33271644800004</v>
          </cell>
          <cell r="R8">
            <v>26.61841579090909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  <cell r="AB8">
            <v>0</v>
          </cell>
        </row>
        <row r="9">
          <cell r="F9">
            <v>13.939</v>
          </cell>
          <cell r="G9">
            <v>18.773</v>
          </cell>
          <cell r="H9">
            <v>12.420999999999999</v>
          </cell>
          <cell r="I9">
            <v>15.66</v>
          </cell>
          <cell r="J9">
            <v>28.380000000000003</v>
          </cell>
          <cell r="K9">
            <v>21.832999999999998</v>
          </cell>
          <cell r="L9">
            <v>38.57</v>
          </cell>
        </row>
        <row r="10">
          <cell r="F10">
            <v>5.3689999999999998</v>
          </cell>
          <cell r="G10">
            <v>11.9</v>
          </cell>
          <cell r="H10">
            <v>6.351</v>
          </cell>
          <cell r="I10">
            <v>9.67</v>
          </cell>
          <cell r="J10">
            <v>21.98</v>
          </cell>
          <cell r="K10">
            <v>13.6</v>
          </cell>
          <cell r="L10">
            <v>23.73</v>
          </cell>
          <cell r="P10">
            <v>17.100000000000001</v>
          </cell>
        </row>
        <row r="11">
          <cell r="F11">
            <v>8.57</v>
          </cell>
          <cell r="G11">
            <v>6.8730000000000002</v>
          </cell>
          <cell r="H11">
            <v>6.07</v>
          </cell>
          <cell r="I11">
            <v>5.99</v>
          </cell>
          <cell r="J11">
            <v>6.4</v>
          </cell>
          <cell r="K11">
            <v>8.2330000000000005</v>
          </cell>
          <cell r="L11">
            <v>14.84</v>
          </cell>
          <cell r="P11">
            <v>20.399999999999999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3"/>
  <sheetViews>
    <sheetView zoomScale="70" zoomScaleNormal="70" workbookViewId="0">
      <pane xSplit="4" ySplit="2" topLeftCell="G3" activePane="bottomRight" state="frozen"/>
      <selection pane="topRight" activeCell="G1" sqref="G1"/>
      <selection pane="bottomLeft" activeCell="A3" sqref="A3"/>
      <selection pane="bottomRight" activeCell="Q28" sqref="Q28:R28"/>
    </sheetView>
  </sheetViews>
  <sheetFormatPr defaultRowHeight="15" outlineLevelRow="1"/>
  <cols>
    <col min="2" max="2" width="16.85546875" customWidth="1"/>
    <col min="3" max="3" width="7.28515625" customWidth="1"/>
    <col min="4" max="4" width="12" customWidth="1"/>
    <col min="5" max="6" width="16.42578125" customWidth="1"/>
    <col min="7" max="11" width="12.42578125" customWidth="1"/>
    <col min="12" max="12" width="15.28515625" customWidth="1"/>
    <col min="13" max="24" width="12.42578125" customWidth="1"/>
    <col min="25" max="25" width="16.85546875" bestFit="1" customWidth="1"/>
    <col min="26" max="30" width="12.42578125" customWidth="1"/>
  </cols>
  <sheetData>
    <row r="1" spans="1:30" ht="15.75" thickBot="1">
      <c r="B1" s="26" t="s">
        <v>27</v>
      </c>
      <c r="C1" s="26"/>
      <c r="D1" s="27"/>
      <c r="E1" s="27"/>
      <c r="F1" s="27"/>
    </row>
    <row r="2" spans="1:30" ht="15" customHeight="1">
      <c r="B2" s="155" t="s">
        <v>31</v>
      </c>
      <c r="C2" s="156"/>
      <c r="D2" s="30" t="s">
        <v>39</v>
      </c>
      <c r="E2" s="153" t="s">
        <v>71</v>
      </c>
      <c r="F2" s="153" t="s">
        <v>72</v>
      </c>
      <c r="G2" s="160" t="s">
        <v>2</v>
      </c>
      <c r="H2" s="150"/>
      <c r="I2" s="149" t="s">
        <v>3</v>
      </c>
      <c r="J2" s="150"/>
      <c r="K2" s="149" t="s">
        <v>4</v>
      </c>
      <c r="L2" s="150"/>
      <c r="M2" s="149" t="s">
        <v>5</v>
      </c>
      <c r="N2" s="150"/>
      <c r="O2" s="149" t="s">
        <v>6</v>
      </c>
      <c r="P2" s="150"/>
      <c r="Q2" s="149" t="s">
        <v>7</v>
      </c>
      <c r="R2" s="150"/>
      <c r="S2" s="149" t="s">
        <v>8</v>
      </c>
      <c r="T2" s="150"/>
      <c r="U2" s="149" t="s">
        <v>9</v>
      </c>
      <c r="V2" s="150"/>
      <c r="W2" s="149" t="s">
        <v>10</v>
      </c>
      <c r="X2" s="150"/>
      <c r="Y2" s="149" t="s">
        <v>11</v>
      </c>
      <c r="Z2" s="150"/>
      <c r="AA2" s="149" t="s">
        <v>12</v>
      </c>
      <c r="AB2" s="150"/>
      <c r="AC2" s="149" t="s">
        <v>13</v>
      </c>
      <c r="AD2" s="150"/>
    </row>
    <row r="3" spans="1:30" s="1" customFormat="1" ht="15.75" thickBot="1">
      <c r="B3" s="157"/>
      <c r="C3" s="158"/>
      <c r="D3" s="31"/>
      <c r="E3" s="154"/>
      <c r="F3" s="154"/>
      <c r="G3" s="63">
        <v>15</v>
      </c>
      <c r="H3" s="64">
        <v>31</v>
      </c>
      <c r="I3" s="65">
        <v>14</v>
      </c>
      <c r="J3" s="64">
        <v>28</v>
      </c>
      <c r="K3" s="65">
        <v>15</v>
      </c>
      <c r="L3" s="64">
        <v>31</v>
      </c>
      <c r="M3" s="65">
        <v>15</v>
      </c>
      <c r="N3" s="64">
        <v>30</v>
      </c>
      <c r="O3" s="65">
        <v>15</v>
      </c>
      <c r="P3" s="64">
        <v>31</v>
      </c>
      <c r="Q3" s="65">
        <v>15</v>
      </c>
      <c r="R3" s="64">
        <v>30</v>
      </c>
      <c r="S3" s="65">
        <v>15</v>
      </c>
      <c r="T3" s="64">
        <v>31</v>
      </c>
      <c r="U3" s="65">
        <v>15</v>
      </c>
      <c r="V3" s="64">
        <v>31</v>
      </c>
      <c r="W3" s="65">
        <v>15</v>
      </c>
      <c r="X3" s="64">
        <v>30</v>
      </c>
      <c r="Y3" s="65">
        <v>15</v>
      </c>
      <c r="Z3" s="64">
        <v>31</v>
      </c>
      <c r="AA3" s="65">
        <v>15</v>
      </c>
      <c r="AB3" s="64">
        <v>30</v>
      </c>
      <c r="AC3" s="65">
        <v>15</v>
      </c>
      <c r="AD3" s="64">
        <v>31</v>
      </c>
    </row>
    <row r="4" spans="1:30">
      <c r="B4" s="20" t="s">
        <v>30</v>
      </c>
      <c r="C4" s="9"/>
      <c r="D4" s="51" t="s">
        <v>40</v>
      </c>
      <c r="E4" s="103">
        <v>579297.71140000096</v>
      </c>
      <c r="F4" s="103">
        <f t="shared" ref="F4:F6" si="0">SUM(G4:AD4)</f>
        <v>361445.98875000008</v>
      </c>
      <c r="G4" s="66">
        <f t="shared" ref="G4:L4" si="1">G10*27.5</f>
        <v>27227.651000000005</v>
      </c>
      <c r="H4" s="66">
        <f t="shared" si="1"/>
        <v>27773.228999999999</v>
      </c>
      <c r="I4" s="66">
        <f t="shared" si="1"/>
        <v>33417.818500000001</v>
      </c>
      <c r="J4" s="66">
        <f t="shared" si="1"/>
        <v>33289.778500000008</v>
      </c>
      <c r="K4" s="66">
        <f t="shared" si="1"/>
        <v>33191.259750000005</v>
      </c>
      <c r="L4" s="66">
        <f t="shared" si="1"/>
        <v>34068.875499999995</v>
      </c>
      <c r="M4" s="66">
        <f t="shared" ref="M4:N4" si="2">M10*27.5</f>
        <v>37824.685250000002</v>
      </c>
      <c r="N4" s="66">
        <f t="shared" si="2"/>
        <v>32483.110000000004</v>
      </c>
      <c r="O4" s="66">
        <f t="shared" ref="O4:P4" si="3">O10*27.5</f>
        <v>23860.969000000001</v>
      </c>
      <c r="P4" s="66">
        <f t="shared" si="3"/>
        <v>9853.258249999999</v>
      </c>
      <c r="Q4" s="66">
        <f t="shared" ref="Q4:R4" si="4">Q10*27.5</f>
        <v>34076.394</v>
      </c>
      <c r="R4" s="66">
        <f t="shared" si="4"/>
        <v>34378.959999999999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</row>
    <row r="5" spans="1:30">
      <c r="B5" s="12" t="s">
        <v>28</v>
      </c>
      <c r="C5" s="9"/>
      <c r="D5" s="51" t="s">
        <v>40</v>
      </c>
      <c r="E5" s="104">
        <v>86074.039590026849</v>
      </c>
      <c r="F5" s="104">
        <f t="shared" si="0"/>
        <v>22242</v>
      </c>
      <c r="G5" s="67">
        <f>'[1]JANUARI 2020'!$T25-'[1]JANUARI 2020'!$E25</f>
        <v>0</v>
      </c>
      <c r="H5" s="67">
        <f>'[1]JANUARI 2020'!$AJ25-'[1]JANUARI 2020'!$T25</f>
        <v>0</v>
      </c>
      <c r="I5" s="67">
        <f>'[1]FEBRUARI 2020'!$T25-'[1]FEBRUARI 2020'!$E25</f>
        <v>9212.9000000000233</v>
      </c>
      <c r="J5" s="67">
        <f>'[1]FEBRUARI 2020'!$AJ25-'[1]FEBRUARI 2020'!$T25</f>
        <v>5842</v>
      </c>
      <c r="K5" s="67">
        <f>'[1]MARET 2020'!$T25-'[1]MARET 2020'!$E25</f>
        <v>26.800000000046566</v>
      </c>
      <c r="L5" s="67">
        <f>'[1]MARET 2020'!$AJ25-'[1]MARET 2020'!$T25</f>
        <v>3330.0999999999767</v>
      </c>
      <c r="M5" s="67">
        <f>'[1]APRIL 2020'!$T25-'[1]APRIL 2020'!$E25</f>
        <v>0</v>
      </c>
      <c r="N5" s="67">
        <f>'[1]APRIL 2020'!$AJ25-'[1]APRIL 2020'!$T25</f>
        <v>1237.0999999999767</v>
      </c>
      <c r="O5" s="67">
        <f>'[1]MEI 2020'!$T25-'[1]MEI 2020'!$E25</f>
        <v>-4567.1999999999534</v>
      </c>
      <c r="P5" s="67">
        <f>'[1]MEI 2020'!$AJ25-'[1]MEI 2020'!$T25</f>
        <v>3330.0999999999767</v>
      </c>
      <c r="Q5" s="67">
        <f>'[1]JUNI 2020'!$T25-'[1]JUNI 2020'!$E25</f>
        <v>3774.5</v>
      </c>
      <c r="R5" s="67">
        <f>'[1]JUNI 2020'!$AJ25-'[1]JUNI 2020'!$T25</f>
        <v>55.699999999953434</v>
      </c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</row>
    <row r="6" spans="1:30" ht="15.75" thickBot="1">
      <c r="B6" s="12" t="s">
        <v>29</v>
      </c>
      <c r="C6" s="10"/>
      <c r="D6" s="51" t="s">
        <v>40</v>
      </c>
      <c r="E6" s="105">
        <v>533502.01628997282</v>
      </c>
      <c r="F6" s="105">
        <f t="shared" si="0"/>
        <v>339203.98875000008</v>
      </c>
      <c r="G6" s="68">
        <f t="shared" ref="G6:L6" si="5">G4-G5</f>
        <v>27227.651000000005</v>
      </c>
      <c r="H6" s="68">
        <f t="shared" si="5"/>
        <v>27773.228999999999</v>
      </c>
      <c r="I6" s="68">
        <f t="shared" si="5"/>
        <v>24204.918499999978</v>
      </c>
      <c r="J6" s="68">
        <f t="shared" si="5"/>
        <v>27447.778500000008</v>
      </c>
      <c r="K6" s="68">
        <f t="shared" si="5"/>
        <v>33164.459749999958</v>
      </c>
      <c r="L6" s="68">
        <f t="shared" si="5"/>
        <v>30738.775500000018</v>
      </c>
      <c r="M6" s="68">
        <f t="shared" ref="M6:N6" si="6">M4-M5</f>
        <v>37824.685250000002</v>
      </c>
      <c r="N6" s="68">
        <f t="shared" si="6"/>
        <v>31246.010000000028</v>
      </c>
      <c r="O6" s="68">
        <f t="shared" ref="O6:P6" si="7">O4-O5</f>
        <v>28428.168999999954</v>
      </c>
      <c r="P6" s="68">
        <f t="shared" si="7"/>
        <v>6523.1582500000222</v>
      </c>
      <c r="Q6" s="68">
        <f t="shared" ref="Q6:R6" si="8">Q4-Q5</f>
        <v>30301.894</v>
      </c>
      <c r="R6" s="68">
        <f t="shared" si="8"/>
        <v>34323.260000000046</v>
      </c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</row>
    <row r="7" spans="1:30" ht="15.75" thickBot="1"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</row>
    <row r="8" spans="1:30">
      <c r="B8" s="155" t="s">
        <v>31</v>
      </c>
      <c r="C8" s="156"/>
      <c r="D8" s="56" t="s">
        <v>39</v>
      </c>
      <c r="E8" s="151" t="s">
        <v>71</v>
      </c>
      <c r="F8" s="151" t="s">
        <v>72</v>
      </c>
      <c r="G8" s="149" t="s">
        <v>2</v>
      </c>
      <c r="H8" s="150"/>
      <c r="I8" s="149" t="s">
        <v>3</v>
      </c>
      <c r="J8" s="150"/>
      <c r="K8" s="149" t="s">
        <v>4</v>
      </c>
      <c r="L8" s="150"/>
      <c r="M8" s="149" t="s">
        <v>5</v>
      </c>
      <c r="N8" s="150"/>
      <c r="O8" s="149" t="s">
        <v>6</v>
      </c>
      <c r="P8" s="150"/>
      <c r="Q8" s="149" t="s">
        <v>7</v>
      </c>
      <c r="R8" s="150"/>
      <c r="S8" s="149" t="s">
        <v>8</v>
      </c>
      <c r="T8" s="150"/>
      <c r="U8" s="149" t="s">
        <v>9</v>
      </c>
      <c r="V8" s="150"/>
      <c r="W8" s="149" t="s">
        <v>10</v>
      </c>
      <c r="X8" s="150"/>
      <c r="Y8" s="149" t="s">
        <v>11</v>
      </c>
      <c r="Z8" s="150"/>
      <c r="AA8" s="149" t="s">
        <v>12</v>
      </c>
      <c r="AB8" s="150"/>
      <c r="AC8" s="149" t="s">
        <v>13</v>
      </c>
      <c r="AD8" s="150"/>
    </row>
    <row r="9" spans="1:30" ht="15.75" customHeight="1" thickBot="1">
      <c r="B9" s="157"/>
      <c r="C9" s="158"/>
      <c r="D9" s="57"/>
      <c r="E9" s="152"/>
      <c r="F9" s="152"/>
      <c r="G9" s="65">
        <v>15</v>
      </c>
      <c r="H9" s="64">
        <v>31</v>
      </c>
      <c r="I9" s="65">
        <v>15</v>
      </c>
      <c r="J9" s="64">
        <v>28</v>
      </c>
      <c r="K9" s="65">
        <v>15</v>
      </c>
      <c r="L9" s="64">
        <v>31</v>
      </c>
      <c r="M9" s="65">
        <v>15</v>
      </c>
      <c r="N9" s="64">
        <v>30</v>
      </c>
      <c r="O9" s="65">
        <v>15</v>
      </c>
      <c r="P9" s="64">
        <v>31</v>
      </c>
      <c r="Q9" s="65">
        <v>15</v>
      </c>
      <c r="R9" s="64">
        <v>30</v>
      </c>
      <c r="S9" s="65">
        <v>15</v>
      </c>
      <c r="T9" s="64">
        <v>31</v>
      </c>
      <c r="U9" s="65">
        <v>15</v>
      </c>
      <c r="V9" s="64">
        <v>31</v>
      </c>
      <c r="W9" s="65">
        <v>15</v>
      </c>
      <c r="X9" s="64">
        <v>30</v>
      </c>
      <c r="Y9" s="65">
        <v>15</v>
      </c>
      <c r="Z9" s="64">
        <v>31</v>
      </c>
      <c r="AA9" s="65">
        <v>15</v>
      </c>
      <c r="AB9" s="64">
        <v>30</v>
      </c>
      <c r="AC9" s="65">
        <v>15</v>
      </c>
      <c r="AD9" s="64">
        <v>31</v>
      </c>
    </row>
    <row r="10" spans="1:30">
      <c r="B10" s="115" t="s">
        <v>41</v>
      </c>
      <c r="C10" s="98"/>
      <c r="D10" s="113" t="s">
        <v>73</v>
      </c>
      <c r="E10" s="106">
        <v>675093</v>
      </c>
      <c r="F10" s="106">
        <f>SUM(G10:AD10)</f>
        <v>13143.4905</v>
      </c>
      <c r="G10" s="99">
        <f>SUM('[1]JANUARI 2020'!$F82:$T82)</f>
        <v>990.09640000000013</v>
      </c>
      <c r="H10" s="100">
        <f>SUM('[1]JANUARI 2020'!$U82:$AJ82)</f>
        <v>1009.9356</v>
      </c>
      <c r="I10" s="99">
        <f>SUM('[1]FEBRUARI 2020'!$F82:$T82)</f>
        <v>1215.1934000000001</v>
      </c>
      <c r="J10" s="100">
        <f>SUM('[1]FEBRUARI 2020'!$U82:$AJ82)</f>
        <v>1210.5374000000002</v>
      </c>
      <c r="K10" s="99">
        <f>SUM('[1]MARET 2020'!$F82:$T82)</f>
        <v>1206.9549000000002</v>
      </c>
      <c r="L10" s="100">
        <f>SUM('[1]MARET 2020'!$U82:$AJ82)</f>
        <v>1238.8681999999999</v>
      </c>
      <c r="M10" s="99">
        <f>SUM('[1]APRIL 2020'!$F82:$T82)</f>
        <v>1375.4431</v>
      </c>
      <c r="N10" s="100">
        <f>SUM('[1]APRIL 2020'!$U82:$AJ82)</f>
        <v>1181.2040000000002</v>
      </c>
      <c r="O10" s="99">
        <f>SUM('[1]MEI 2020'!$F82:$T82)</f>
        <v>867.67160000000001</v>
      </c>
      <c r="P10" s="100">
        <f>SUM('[1]MEI 2020'!$U82:$AJ82)</f>
        <v>358.30029999999999</v>
      </c>
      <c r="Q10" s="99">
        <f>SUM('[1]JUNI 2020'!$F82:$T82)</f>
        <v>1239.1415999999999</v>
      </c>
      <c r="R10" s="100">
        <f>SUM('[1]JUNI 2020'!$U82:$AJ82)</f>
        <v>1250.144</v>
      </c>
      <c r="S10" s="99"/>
      <c r="T10" s="100"/>
      <c r="U10" s="99"/>
      <c r="V10" s="100"/>
      <c r="W10" s="99"/>
      <c r="X10" s="100"/>
      <c r="Y10" s="99"/>
      <c r="Z10" s="100"/>
      <c r="AA10" s="99"/>
      <c r="AB10" s="100"/>
      <c r="AC10" s="99"/>
      <c r="AD10" s="100"/>
    </row>
    <row r="11" spans="1:30">
      <c r="A11">
        <f>G11/G10</f>
        <v>0.69966699169689184</v>
      </c>
      <c r="B11" s="20" t="s">
        <v>14</v>
      </c>
      <c r="C11" s="116"/>
      <c r="D11" s="113" t="s">
        <v>73</v>
      </c>
      <c r="E11" s="106">
        <v>506290.28521984111</v>
      </c>
      <c r="F11" s="106">
        <f t="shared" ref="F11:F15" si="9">SUM(G11:AD11)</f>
        <v>8812.393327105854</v>
      </c>
      <c r="G11" s="99">
        <f>SUM('[1]JANUARI 2020'!$F83:$T83)</f>
        <v>692.73776967792264</v>
      </c>
      <c r="H11" s="100">
        <f>SUM('[1]JANUARI 2020'!$U83:$AJ83)</f>
        <v>698.93325903673508</v>
      </c>
      <c r="I11" s="99">
        <f>SUM('[1]FEBRUARI 2020'!$F83:$T83)</f>
        <v>797.32963633617123</v>
      </c>
      <c r="J11" s="100">
        <f>SUM('[1]FEBRUARI 2020'!$U83:$AJ83)</f>
        <v>827.09065516837188</v>
      </c>
      <c r="K11" s="99">
        <f>SUM('[1]MARET 2020'!$F83:$T83)</f>
        <v>796.93890001356408</v>
      </c>
      <c r="L11" s="100">
        <f>SUM('[1]MARET 2020'!$U83:$AJ83)</f>
        <v>865.17703777918132</v>
      </c>
      <c r="M11" s="99">
        <f>SUM('[1]APRIL 2020'!$F83:$T83)</f>
        <v>949.1092412812352</v>
      </c>
      <c r="N11" s="100">
        <f>SUM('[1]APRIL 2020'!$U83:$AJ83)</f>
        <v>769.05455656939137</v>
      </c>
      <c r="O11" s="99">
        <f>SUM('[1]MEI 2020'!$F83:$T83)</f>
        <v>515.7663273746208</v>
      </c>
      <c r="P11" s="100">
        <f>SUM('[1]MEI 2020'!$U83:$AJ83)</f>
        <v>220.34312596803727</v>
      </c>
      <c r="Q11" s="99">
        <f>SUM('[1]JUNI 2020'!$F83:$T83)</f>
        <v>844.30150513858939</v>
      </c>
      <c r="R11" s="100">
        <f>SUM('[1]JUNI 2020'!$U83:$AJ83)</f>
        <v>835.61131276203412</v>
      </c>
      <c r="S11" s="99"/>
      <c r="T11" s="100"/>
      <c r="U11" s="99"/>
      <c r="V11" s="100"/>
      <c r="W11" s="99"/>
      <c r="X11" s="100"/>
      <c r="Y11" s="99"/>
      <c r="Z11" s="100"/>
      <c r="AA11" s="99"/>
      <c r="AB11" s="100"/>
      <c r="AC11" s="99"/>
      <c r="AD11" s="100"/>
    </row>
    <row r="12" spans="1:30">
      <c r="B12" s="20" t="s">
        <v>15</v>
      </c>
      <c r="C12" s="117"/>
      <c r="D12" s="113" t="s">
        <v>73</v>
      </c>
      <c r="E12" s="106">
        <v>176388.33440714187</v>
      </c>
      <c r="F12" s="106">
        <f t="shared" si="9"/>
        <v>4264.0096353208382</v>
      </c>
      <c r="G12" s="99">
        <f>SUM('[1]JANUARI 2020'!$F84:$T84)</f>
        <v>297.35863032207726</v>
      </c>
      <c r="H12" s="100">
        <f>SUM('[1]JANUARI 2020'!$U84:$AJ84)</f>
        <v>311.00234096326483</v>
      </c>
      <c r="I12" s="99">
        <f>SUM('[1]FEBRUARI 2020'!$F84:$T84)</f>
        <v>396.32231527313331</v>
      </c>
      <c r="J12" s="100">
        <f>SUM('[1]FEBRUARI 2020'!$U84:$AJ84)</f>
        <v>383.446744831628</v>
      </c>
      <c r="K12" s="99">
        <f>SUM('[1]MARET 2020'!$F84:$T84)</f>
        <v>385.34432597635623</v>
      </c>
      <c r="L12" s="100">
        <f>SUM('[1]MARET 2020'!$U84:$AJ84)</f>
        <v>373.69116222081857</v>
      </c>
      <c r="M12" s="99">
        <f>SUM('[1]APRIL 2020'!$F84:$T84)</f>
        <v>426.33385871876465</v>
      </c>
      <c r="N12" s="100">
        <f>SUM('[1]APRIL 2020'!$U84:$AJ84)</f>
        <v>412.148687745019</v>
      </c>
      <c r="O12" s="99">
        <f>SUM('[1]MEI 2020'!$F84:$T84)</f>
        <v>332.0816002267901</v>
      </c>
      <c r="P12" s="100">
        <f>SUM('[1]MEI 2020'!$U84:$AJ84)</f>
        <v>137.95717403196269</v>
      </c>
      <c r="Q12" s="99">
        <f>SUM('[1]JUNI 2020'!$F84:$T84)</f>
        <v>393.79010777305871</v>
      </c>
      <c r="R12" s="100">
        <f>SUM('[1]JUNI 2020'!$U84:$AJ84)</f>
        <v>414.53268723796577</v>
      </c>
      <c r="S12" s="99"/>
      <c r="T12" s="100"/>
      <c r="U12" s="99"/>
      <c r="V12" s="100"/>
      <c r="W12" s="99"/>
      <c r="X12" s="100"/>
      <c r="Y12" s="99"/>
      <c r="Z12" s="100"/>
      <c r="AA12" s="99"/>
      <c r="AB12" s="100"/>
      <c r="AC12" s="99"/>
      <c r="AD12" s="100"/>
    </row>
    <row r="13" spans="1:30">
      <c r="B13" s="13" t="s">
        <v>19</v>
      </c>
      <c r="C13" s="118"/>
      <c r="D13" s="120" t="s">
        <v>73</v>
      </c>
      <c r="E13" s="107">
        <v>98715.34739205525</v>
      </c>
      <c r="F13" s="107">
        <f t="shared" si="9"/>
        <v>3110.8703540323286</v>
      </c>
      <c r="G13" s="99">
        <f>SUM('[1]JANUARI 2020'!$F85:$T85)</f>
        <v>221.42668607256797</v>
      </c>
      <c r="H13" s="100">
        <f>SUM('[1]JANUARI 2020'!$U85:$AJ85)</f>
        <v>217.93948718332609</v>
      </c>
      <c r="I13" s="99">
        <f>SUM('[1]FEBRUARI 2020'!$F85:$T85)</f>
        <v>293.52221003909233</v>
      </c>
      <c r="J13" s="100">
        <f>SUM('[1]FEBRUARI 2020'!$U85:$AJ85)</f>
        <v>284.73643589412916</v>
      </c>
      <c r="K13" s="99">
        <f>SUM('[1]MARET 2020'!$F85:$T85)</f>
        <v>292.48142599573339</v>
      </c>
      <c r="L13" s="100">
        <f>SUM('[1]MARET 2020'!$U85:$AJ85)</f>
        <v>292.10442654203467</v>
      </c>
      <c r="M13" s="99">
        <f>SUM('[1]APRIL 2020'!$F85:$T85)</f>
        <v>338.60211361826953</v>
      </c>
      <c r="N13" s="100">
        <f>SUM('[1]APRIL 2020'!$U85:$AJ85)</f>
        <v>298.03652926158395</v>
      </c>
      <c r="O13" s="99">
        <f>SUM('[1]MEI 2020'!$F85:$T85)</f>
        <v>190.57713488385221</v>
      </c>
      <c r="P13" s="100">
        <f>SUM('[1]MEI 2020'!$U85:$AJ85)</f>
        <v>83.132068272015971</v>
      </c>
      <c r="Q13" s="99">
        <f>SUM('[1]JUNI 2020'!$F85:$T85)</f>
        <v>298.64971511390092</v>
      </c>
      <c r="R13" s="100">
        <f>SUM('[1]JUNI 2020'!$U85:$AJ85)</f>
        <v>299.66212115582289</v>
      </c>
      <c r="S13" s="99"/>
      <c r="T13" s="100"/>
      <c r="U13" s="99"/>
      <c r="V13" s="100"/>
      <c r="W13" s="99"/>
      <c r="X13" s="100"/>
      <c r="Y13" s="99"/>
      <c r="Z13" s="100"/>
      <c r="AA13" s="99"/>
      <c r="AB13" s="100"/>
      <c r="AC13" s="99"/>
      <c r="AD13" s="100"/>
    </row>
    <row r="14" spans="1:30">
      <c r="B14" s="13" t="s">
        <v>21</v>
      </c>
      <c r="C14" s="118"/>
      <c r="D14" s="120" t="s">
        <v>73</v>
      </c>
      <c r="E14" s="107">
        <v>58185.394022352353</v>
      </c>
      <c r="F14" s="107">
        <f t="shared" si="9"/>
        <v>184.32435812304547</v>
      </c>
      <c r="G14" s="99">
        <f>SUM('[1]JANUARI 2020'!$F86:$T86)</f>
        <v>7.0685052245255164</v>
      </c>
      <c r="H14" s="100">
        <f>SUM('[1]JANUARI 2020'!$U86:$AJ86)</f>
        <v>31.099078181143099</v>
      </c>
      <c r="I14" s="99">
        <f>SUM('[1]FEBRUARI 2020'!$F86:$T86)</f>
        <v>12.619820258330652</v>
      </c>
      <c r="J14" s="100">
        <f>SUM('[1]FEBRUARI 2020'!$U86:$AJ86)</f>
        <v>13.071126699784266</v>
      </c>
      <c r="K14" s="99">
        <f>SUM('[1]MARET 2020'!$F86:$T86)</f>
        <v>11.026991404203148</v>
      </c>
      <c r="L14" s="100">
        <f>SUM('[1]MARET 2020'!$U86:$AJ86)</f>
        <v>10.365665937639799</v>
      </c>
      <c r="M14" s="99">
        <f>SUM('[1]APRIL 2020'!$F86:$T86)</f>
        <v>16.465534936881955</v>
      </c>
      <c r="N14" s="100">
        <f>SUM('[1]APRIL 2020'!$U86:$AJ86)</f>
        <v>20.017250691920413</v>
      </c>
      <c r="O14" s="99">
        <f>SUM('[1]MEI 2020'!$F86:$T86)</f>
        <v>14.35375435228833</v>
      </c>
      <c r="P14" s="100">
        <f>SUM('[1]MEI 2020'!$U86:$AJ86)</f>
        <v>6.3669511385313093</v>
      </c>
      <c r="Q14" s="99">
        <f>SUM('[1]JUNI 2020'!$F86:$T86)</f>
        <v>22.34863687195892</v>
      </c>
      <c r="R14" s="100">
        <f>SUM('[1]JUNI 2020'!$U86:$AJ86)</f>
        <v>19.521042425838072</v>
      </c>
      <c r="S14" s="99"/>
      <c r="T14" s="100"/>
      <c r="U14" s="99"/>
      <c r="V14" s="100"/>
      <c r="W14" s="99"/>
      <c r="X14" s="100"/>
      <c r="Y14" s="99"/>
      <c r="Z14" s="100"/>
      <c r="AA14" s="99"/>
      <c r="AB14" s="100"/>
      <c r="AC14" s="99"/>
      <c r="AD14" s="100"/>
    </row>
    <row r="15" spans="1:30" ht="15.75" thickBot="1">
      <c r="B15" s="14" t="s">
        <v>20</v>
      </c>
      <c r="C15" s="119"/>
      <c r="D15" s="120" t="s">
        <v>73</v>
      </c>
      <c r="E15" s="108">
        <v>19487.592992734248</v>
      </c>
      <c r="F15" s="108">
        <f t="shared" si="9"/>
        <v>968.81492316546462</v>
      </c>
      <c r="G15" s="99">
        <f>SUM('[1]JANUARI 2020'!$F87:$T87)</f>
        <v>68.863439024983762</v>
      </c>
      <c r="H15" s="100">
        <f>SUM('[1]JANUARI 2020'!$U87:$AJ87)</f>
        <v>61.963775598795642</v>
      </c>
      <c r="I15" s="99">
        <f>SUM('[1]FEBRUARI 2020'!$F87:$T87)</f>
        <v>90.180284975710279</v>
      </c>
      <c r="J15" s="100">
        <f>SUM('[1]FEBRUARI 2020'!$U87:$AJ87)</f>
        <v>85.63918223771455</v>
      </c>
      <c r="K15" s="99">
        <f>SUM('[1]MARET 2020'!$F87:$T87)</f>
        <v>81.835908576419669</v>
      </c>
      <c r="L15" s="100">
        <f>SUM('[1]MARET 2020'!$U87:$AJ87)</f>
        <v>71.221069741144106</v>
      </c>
      <c r="M15" s="99">
        <f>SUM('[1]APRIL 2020'!$F87:$T87)</f>
        <v>71.266210163613209</v>
      </c>
      <c r="N15" s="100">
        <f>SUM('[1]APRIL 2020'!$U87:$AJ87)</f>
        <v>94.094907791514643</v>
      </c>
      <c r="O15" s="99">
        <f>SUM('[1]MEI 2020'!$F87:$T87)</f>
        <v>127.15071099064957</v>
      </c>
      <c r="P15" s="100">
        <f>SUM('[1]MEI 2020'!$U87:$AJ87)</f>
        <v>48.458154621415403</v>
      </c>
      <c r="Q15" s="99">
        <f>SUM('[1]JUNI 2020'!$F87:$T87)</f>
        <v>72.791755787198895</v>
      </c>
      <c r="R15" s="100">
        <f>SUM('[1]JUNI 2020'!$U87:$AJ87)</f>
        <v>95.349523656304839</v>
      </c>
      <c r="S15" s="101"/>
      <c r="T15" s="102"/>
      <c r="U15" s="101"/>
      <c r="V15" s="102"/>
      <c r="W15" s="101"/>
      <c r="X15" s="102"/>
      <c r="Y15" s="101"/>
      <c r="Z15" s="102"/>
      <c r="AA15" s="101"/>
      <c r="AB15" s="102"/>
      <c r="AC15" s="101"/>
      <c r="AD15" s="102"/>
    </row>
    <row r="16" spans="1:30" ht="15.75" thickBot="1">
      <c r="B16" s="7"/>
      <c r="C16" s="7"/>
      <c r="D16" s="7"/>
      <c r="E16" s="109"/>
      <c r="F16" s="109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2:32" ht="15" hidden="1" customHeight="1">
      <c r="B17" s="159" t="s">
        <v>51</v>
      </c>
      <c r="C17" s="156"/>
      <c r="D17" s="78" t="s">
        <v>39</v>
      </c>
      <c r="E17" s="110"/>
      <c r="F17" s="110"/>
      <c r="G17" s="160" t="s">
        <v>2</v>
      </c>
      <c r="H17" s="150"/>
      <c r="I17" s="149" t="s">
        <v>3</v>
      </c>
      <c r="J17" s="150"/>
      <c r="K17" s="149" t="s">
        <v>4</v>
      </c>
      <c r="L17" s="150"/>
      <c r="M17" s="149" t="s">
        <v>5</v>
      </c>
      <c r="N17" s="150"/>
      <c r="O17" s="149" t="s">
        <v>6</v>
      </c>
      <c r="P17" s="150"/>
      <c r="Q17" s="149" t="s">
        <v>7</v>
      </c>
      <c r="R17" s="150"/>
      <c r="S17" s="149" t="s">
        <v>8</v>
      </c>
      <c r="T17" s="150"/>
      <c r="U17" s="149" t="s">
        <v>9</v>
      </c>
      <c r="V17" s="150"/>
      <c r="W17" s="149" t="s">
        <v>10</v>
      </c>
      <c r="X17" s="150"/>
      <c r="Y17" s="149" t="s">
        <v>11</v>
      </c>
      <c r="Z17" s="150"/>
      <c r="AA17" s="149" t="s">
        <v>12</v>
      </c>
      <c r="AB17" s="150"/>
      <c r="AC17" s="149" t="s">
        <v>13</v>
      </c>
      <c r="AD17" s="150"/>
    </row>
    <row r="18" spans="2:32" ht="15.75" hidden="1" customHeight="1" thickBot="1">
      <c r="B18" s="157"/>
      <c r="C18" s="158"/>
      <c r="D18" s="79"/>
      <c r="E18" s="111"/>
      <c r="F18" s="111"/>
      <c r="G18" s="63">
        <v>15</v>
      </c>
      <c r="H18" s="64">
        <v>31</v>
      </c>
      <c r="I18" s="65">
        <v>14</v>
      </c>
      <c r="J18" s="64">
        <v>28</v>
      </c>
      <c r="K18" s="65">
        <v>15</v>
      </c>
      <c r="L18" s="64">
        <v>31</v>
      </c>
      <c r="M18" s="65">
        <v>15</v>
      </c>
      <c r="N18" s="64">
        <v>30</v>
      </c>
      <c r="O18" s="65">
        <v>15</v>
      </c>
      <c r="P18" s="64">
        <v>31</v>
      </c>
      <c r="Q18" s="65">
        <v>15</v>
      </c>
      <c r="R18" s="64">
        <v>30</v>
      </c>
      <c r="S18" s="65">
        <v>15</v>
      </c>
      <c r="T18" s="64">
        <v>31</v>
      </c>
      <c r="U18" s="65">
        <v>15</v>
      </c>
      <c r="V18" s="64">
        <v>31</v>
      </c>
      <c r="W18" s="65">
        <v>15</v>
      </c>
      <c r="X18" s="64">
        <v>30</v>
      </c>
      <c r="Y18" s="65">
        <v>15</v>
      </c>
      <c r="Z18" s="64">
        <v>31</v>
      </c>
      <c r="AA18" s="65">
        <v>15</v>
      </c>
      <c r="AB18" s="64">
        <v>30</v>
      </c>
      <c r="AC18" s="65">
        <v>15</v>
      </c>
      <c r="AD18" s="64">
        <v>31</v>
      </c>
    </row>
    <row r="19" spans="2:32" ht="15.75" hidden="1" customHeight="1" thickBot="1">
      <c r="B19" s="12" t="s">
        <v>41</v>
      </c>
      <c r="C19" s="10"/>
      <c r="D19" s="51" t="s">
        <v>40</v>
      </c>
      <c r="E19" s="112"/>
      <c r="F19" s="112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 spans="2:32" ht="15.75" hidden="1" customHeight="1" thickBot="1">
      <c r="B20" s="20" t="s">
        <v>14</v>
      </c>
      <c r="C20" s="9"/>
      <c r="D20" s="51" t="s">
        <v>40</v>
      </c>
      <c r="E20" s="55"/>
      <c r="F20" s="5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 spans="2:32" ht="15.75" hidden="1" customHeight="1" thickBot="1">
      <c r="B21" s="20" t="s">
        <v>15</v>
      </c>
      <c r="C21" s="10"/>
      <c r="D21" s="51" t="s">
        <v>40</v>
      </c>
      <c r="E21" s="112"/>
      <c r="F21" s="112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</row>
    <row r="22" spans="2:32" ht="15.75" hidden="1" customHeight="1" thickBot="1">
      <c r="B22" s="13" t="s">
        <v>19</v>
      </c>
      <c r="C22" s="28"/>
      <c r="D22" s="52" t="s">
        <v>40</v>
      </c>
      <c r="E22" s="96"/>
      <c r="F22" s="9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2:32" ht="15.75" hidden="1" customHeight="1" thickBot="1">
      <c r="B23" s="13" t="s">
        <v>20</v>
      </c>
      <c r="C23" s="28"/>
      <c r="D23" s="53" t="s">
        <v>40</v>
      </c>
      <c r="E23" s="96"/>
      <c r="F23" s="9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2:32" ht="15.75" hidden="1" customHeight="1" thickBot="1">
      <c r="B24" s="14" t="s">
        <v>21</v>
      </c>
      <c r="C24" s="29"/>
      <c r="D24" s="54" t="s">
        <v>40</v>
      </c>
      <c r="E24" s="97"/>
      <c r="F24" s="9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2:32" outlineLevel="1">
      <c r="B25" s="155" t="s">
        <v>64</v>
      </c>
      <c r="C25" s="156"/>
      <c r="D25" s="87" t="s">
        <v>39</v>
      </c>
      <c r="E25" s="151" t="s">
        <v>71</v>
      </c>
      <c r="F25" s="151" t="s">
        <v>72</v>
      </c>
      <c r="G25" s="149" t="s">
        <v>2</v>
      </c>
      <c r="H25" s="150"/>
      <c r="I25" s="149" t="s">
        <v>3</v>
      </c>
      <c r="J25" s="150"/>
      <c r="K25" s="149" t="s">
        <v>4</v>
      </c>
      <c r="L25" s="150"/>
      <c r="M25" s="149" t="s">
        <v>5</v>
      </c>
      <c r="N25" s="150"/>
      <c r="O25" s="149" t="s">
        <v>6</v>
      </c>
      <c r="P25" s="150"/>
      <c r="Q25" s="149" t="s">
        <v>7</v>
      </c>
      <c r="R25" s="150"/>
      <c r="S25" s="149" t="s">
        <v>8</v>
      </c>
      <c r="T25" s="150"/>
      <c r="U25" s="149" t="s">
        <v>9</v>
      </c>
      <c r="V25" s="150"/>
      <c r="W25" s="149" t="s">
        <v>10</v>
      </c>
      <c r="X25" s="150"/>
      <c r="Y25" s="149" t="s">
        <v>11</v>
      </c>
      <c r="Z25" s="150"/>
      <c r="AA25" s="149" t="s">
        <v>12</v>
      </c>
      <c r="AB25" s="150"/>
      <c r="AC25" s="149" t="s">
        <v>13</v>
      </c>
      <c r="AD25" s="150"/>
    </row>
    <row r="26" spans="2:32" ht="15.75" customHeight="1" outlineLevel="1" thickBot="1">
      <c r="B26" s="157"/>
      <c r="C26" s="158"/>
      <c r="D26" s="88"/>
      <c r="E26" s="152"/>
      <c r="F26" s="152"/>
      <c r="G26" s="65">
        <v>15</v>
      </c>
      <c r="H26" s="64">
        <v>31</v>
      </c>
      <c r="I26" s="65">
        <v>15</v>
      </c>
      <c r="J26" s="64">
        <v>28</v>
      </c>
      <c r="K26" s="65">
        <v>15</v>
      </c>
      <c r="L26" s="64">
        <v>31</v>
      </c>
      <c r="M26" s="65">
        <v>15</v>
      </c>
      <c r="N26" s="64">
        <v>30</v>
      </c>
      <c r="O26" s="65">
        <v>15</v>
      </c>
      <c r="P26" s="64">
        <v>31</v>
      </c>
      <c r="Q26" s="65">
        <v>15</v>
      </c>
      <c r="R26" s="64">
        <v>30</v>
      </c>
      <c r="S26" s="65">
        <v>15</v>
      </c>
      <c r="T26" s="64">
        <v>31</v>
      </c>
      <c r="U26" s="65">
        <v>15</v>
      </c>
      <c r="V26" s="64">
        <v>31</v>
      </c>
      <c r="W26" s="65">
        <v>15</v>
      </c>
      <c r="X26" s="64">
        <v>30</v>
      </c>
      <c r="Y26" s="65">
        <v>15</v>
      </c>
      <c r="Z26" s="64">
        <v>31</v>
      </c>
      <c r="AA26" s="65">
        <v>15</v>
      </c>
      <c r="AB26" s="64">
        <v>30</v>
      </c>
      <c r="AC26" s="65">
        <v>15</v>
      </c>
      <c r="AD26" s="64">
        <v>31</v>
      </c>
    </row>
    <row r="27" spans="2:32" outlineLevel="1">
      <c r="B27" s="115" t="s">
        <v>41</v>
      </c>
      <c r="C27" s="98"/>
      <c r="D27" s="113" t="s">
        <v>66</v>
      </c>
      <c r="E27" s="106"/>
      <c r="F27" s="106">
        <f t="shared" ref="F27:F32" si="10">SUM(G27:AD27)</f>
        <v>1388494</v>
      </c>
      <c r="G27" s="99">
        <f>SUM('[1]JANUARI 2020'!$F72:$T72)</f>
        <v>100897</v>
      </c>
      <c r="H27" s="100">
        <f>SUM('[1]JANUARI 2020'!$U72:$AJ72)</f>
        <v>99619</v>
      </c>
      <c r="I27" s="99">
        <f>SUM('[1]FEBRUARI 2020'!$F72:$T72)</f>
        <v>132390</v>
      </c>
      <c r="J27" s="100">
        <f>SUM('[1]FEBRUARI 2020'!$U72:$AJ72)</f>
        <v>139002</v>
      </c>
      <c r="K27" s="99">
        <f>SUM('[1]MARET 2020'!$F72:$T72)</f>
        <v>120056</v>
      </c>
      <c r="L27" s="100">
        <f>SUM('[1]MARET 2020'!$U72:$AJ72)</f>
        <v>145752</v>
      </c>
      <c r="M27" s="99">
        <f>SUM('[1]APRIL 2020'!$F72:$T72)</f>
        <v>146212</v>
      </c>
      <c r="N27" s="100">
        <f>SUM('[1]APRIL 2020'!$U72:$AJ72)</f>
        <v>123754</v>
      </c>
      <c r="O27" s="99">
        <f>SUM('[1]MEI 2020'!$F72:$T72)</f>
        <v>86777</v>
      </c>
      <c r="P27" s="100">
        <f>SUM('[1]MEI 2020'!$U72:$AJ72)</f>
        <v>27523</v>
      </c>
      <c r="Q27" s="99">
        <f>SUM('[1]JUNI 2020'!$F72:$T72)</f>
        <v>137792</v>
      </c>
      <c r="R27" s="100">
        <f>SUM('[1]JUNI 2020'!$U72:$AJ72)</f>
        <v>128720</v>
      </c>
      <c r="S27" s="99"/>
      <c r="T27" s="100"/>
      <c r="U27" s="99"/>
      <c r="V27" s="100"/>
      <c r="W27" s="99"/>
      <c r="X27" s="100"/>
      <c r="Y27" s="99"/>
      <c r="Z27" s="100"/>
      <c r="AA27" s="99"/>
      <c r="AB27" s="100"/>
      <c r="AC27" s="99"/>
      <c r="AD27" s="100"/>
    </row>
    <row r="28" spans="2:32" outlineLevel="1">
      <c r="B28" s="20" t="s">
        <v>14</v>
      </c>
      <c r="C28" s="116"/>
      <c r="D28" s="113" t="s">
        <v>66</v>
      </c>
      <c r="E28" s="106"/>
      <c r="F28" s="106">
        <f t="shared" si="10"/>
        <v>234400</v>
      </c>
      <c r="G28" s="99">
        <f>SUM('[1]JANUARI 2020'!$F73:$T73)</f>
        <v>51711</v>
      </c>
      <c r="H28" s="100">
        <f>SUM('[1]JANUARI 2020'!$U73:$AJ73)</f>
        <v>52056</v>
      </c>
      <c r="I28" s="99">
        <f>SUM('[1]FEBRUARI 2020'!$F73:$T73)</f>
        <v>61477</v>
      </c>
      <c r="J28" s="100">
        <f>SUM('[1]FEBRUARI 2020'!$U73:$AJ73)</f>
        <v>65108</v>
      </c>
      <c r="K28" s="99">
        <f>SUM('[1]MARET 2020'!$F73:$T73)</f>
        <v>46515</v>
      </c>
      <c r="L28" s="100">
        <f>SUM('[1]MARET 2020'!$U73:$AJ73)</f>
        <v>74321</v>
      </c>
      <c r="M28" s="99">
        <f>SUM('[1]APRIL 2020'!$F73:$T73)</f>
        <v>62378</v>
      </c>
      <c r="N28" s="100">
        <f>SUM('[1]APRIL 2020'!$U73:$AJ73)</f>
        <v>50343</v>
      </c>
      <c r="O28" s="99">
        <f>SUM('[1]MEI 2020'!$F73:$T73)</f>
        <v>29494</v>
      </c>
      <c r="P28" s="100">
        <f>SUM('[1]MEI 2020'!$U73:$AJ73)</f>
        <v>13701</v>
      </c>
      <c r="Q28" s="99">
        <f>SUM('[1]JUNI 2020'!$F73:$T73)</f>
        <v>-113592</v>
      </c>
      <c r="R28" s="100">
        <f>SUM('[1]JUNI 2020'!$U73:$AJ73)</f>
        <v>-159112</v>
      </c>
      <c r="S28" s="99"/>
      <c r="T28" s="100"/>
      <c r="U28" s="99"/>
      <c r="V28" s="100"/>
      <c r="W28" s="99"/>
      <c r="X28" s="100"/>
      <c r="Y28" s="99"/>
      <c r="Z28" s="100"/>
      <c r="AA28" s="99"/>
      <c r="AB28" s="100"/>
      <c r="AC28" s="99"/>
      <c r="AD28" s="100"/>
      <c r="AE28" s="90"/>
      <c r="AF28" s="90"/>
    </row>
    <row r="29" spans="2:32" outlineLevel="1">
      <c r="B29" s="20" t="s">
        <v>15</v>
      </c>
      <c r="C29" s="117"/>
      <c r="D29" s="113" t="s">
        <v>66</v>
      </c>
      <c r="E29" s="106"/>
      <c r="F29" s="106">
        <f t="shared" si="10"/>
        <v>1154094</v>
      </c>
      <c r="G29" s="99">
        <f>SUM('[1]JANUARI 2020'!$F74:$T74)</f>
        <v>49186</v>
      </c>
      <c r="H29" s="100">
        <f>SUM('[1]JANUARI 2020'!$U74:$AJ74)</f>
        <v>47563</v>
      </c>
      <c r="I29" s="99">
        <f>SUM('[1]FEBRUARI 2020'!$F74:$T74)</f>
        <v>70913</v>
      </c>
      <c r="J29" s="100">
        <f>SUM('[1]FEBRUARI 2020'!$U74:$AJ74)</f>
        <v>73894</v>
      </c>
      <c r="K29" s="99">
        <f>SUM('[1]MARET 2020'!$F74:$T74)</f>
        <v>73541</v>
      </c>
      <c r="L29" s="100">
        <f>SUM('[1]MARET 2020'!$U74:$AJ74)</f>
        <v>71431</v>
      </c>
      <c r="M29" s="99">
        <f>SUM('[1]APRIL 2020'!$F74:$T74)</f>
        <v>83834</v>
      </c>
      <c r="N29" s="100">
        <f>SUM('[1]APRIL 2020'!$U74:$AJ74)</f>
        <v>73411</v>
      </c>
      <c r="O29" s="99">
        <f>SUM('[1]MEI 2020'!$F74:$T74)</f>
        <v>57283</v>
      </c>
      <c r="P29" s="100">
        <f>SUM('[1]MEI 2020'!$U74:$AJ74)</f>
        <v>13822</v>
      </c>
      <c r="Q29" s="99">
        <f>SUM('[1]JUNI 2020'!$F74:$T74)</f>
        <v>251384</v>
      </c>
      <c r="R29" s="100">
        <f>SUM('[1]JUNI 2020'!$U74:$AJ74)</f>
        <v>287832</v>
      </c>
      <c r="S29" s="99"/>
      <c r="T29" s="100"/>
      <c r="U29" s="99"/>
      <c r="V29" s="100"/>
      <c r="W29" s="99"/>
      <c r="X29" s="100"/>
      <c r="Y29" s="99"/>
      <c r="Z29" s="100"/>
      <c r="AA29" s="99"/>
      <c r="AB29" s="100"/>
      <c r="AC29" s="99"/>
      <c r="AD29" s="100"/>
    </row>
    <row r="30" spans="2:32" outlineLevel="1">
      <c r="B30" s="13" t="s">
        <v>19</v>
      </c>
      <c r="C30" s="118"/>
      <c r="D30" s="114" t="s">
        <v>66</v>
      </c>
      <c r="E30" s="107"/>
      <c r="F30" s="107">
        <f t="shared" si="10"/>
        <v>1055808</v>
      </c>
      <c r="G30" s="99">
        <f>SUM('[1]JANUARI 2020'!$F75:$T75)</f>
        <v>42389</v>
      </c>
      <c r="H30" s="100">
        <f>SUM('[1]JANUARI 2020'!$U75:$AJ75)</f>
        <v>38908</v>
      </c>
      <c r="I30" s="99">
        <f>SUM('[1]FEBRUARI 2020'!$F75:$T75)</f>
        <v>61989</v>
      </c>
      <c r="J30" s="100">
        <f>SUM('[1]FEBRUARI 2020'!$U75:$AJ75)</f>
        <v>65367</v>
      </c>
      <c r="K30" s="99">
        <f>SUM('[1]MARET 2020'!$F75:$T75)</f>
        <v>64604</v>
      </c>
      <c r="L30" s="100">
        <f>SUM('[1]MARET 2020'!$U75:$AJ75)</f>
        <v>63292</v>
      </c>
      <c r="M30" s="99">
        <f>SUM('[1]APRIL 2020'!$F75:$T75)</f>
        <v>75109</v>
      </c>
      <c r="N30" s="100">
        <f>SUM('[1]APRIL 2020'!$U75:$AJ75)</f>
        <v>64492</v>
      </c>
      <c r="O30" s="99">
        <f>SUM('[1]MEI 2020'!$F75:$T75)</f>
        <v>50706</v>
      </c>
      <c r="P30" s="100">
        <f>SUM('[1]MEI 2020'!$U75:$AJ75)</f>
        <v>10379</v>
      </c>
      <c r="Q30" s="99">
        <f>SUM('[1]JUNI 2020'!$F75:$T75)</f>
        <v>240678</v>
      </c>
      <c r="R30" s="100">
        <f>SUM('[1]JUNI 2020'!$U75:$AJ75)</f>
        <v>277895</v>
      </c>
      <c r="S30" s="99"/>
      <c r="T30" s="100"/>
      <c r="U30" s="99"/>
      <c r="V30" s="100"/>
      <c r="W30" s="99"/>
      <c r="X30" s="100"/>
      <c r="Y30" s="99"/>
      <c r="Z30" s="100"/>
      <c r="AA30" s="99"/>
      <c r="AB30" s="100"/>
      <c r="AC30" s="99"/>
      <c r="AD30" s="100"/>
    </row>
    <row r="31" spans="2:32" outlineLevel="1">
      <c r="B31" s="13" t="s">
        <v>21</v>
      </c>
      <c r="C31" s="118"/>
      <c r="D31" s="53" t="s">
        <v>66</v>
      </c>
      <c r="E31" s="107"/>
      <c r="F31" s="107">
        <f t="shared" si="10"/>
        <v>17110</v>
      </c>
      <c r="G31" s="99">
        <f>SUM('[1]JANUARI 2020'!$F76:$T76)</f>
        <v>628</v>
      </c>
      <c r="H31" s="100">
        <f>SUM('[1]JANUARI 2020'!$U76:$AJ76)</f>
        <v>3323</v>
      </c>
      <c r="I31" s="99">
        <f>SUM('[1]FEBRUARI 2020'!$F76:$T76)</f>
        <v>1036</v>
      </c>
      <c r="J31" s="100">
        <f>SUM('[1]FEBRUARI 2020'!$U76:$AJ76)</f>
        <v>1141</v>
      </c>
      <c r="K31" s="99">
        <f>SUM('[1]MARET 2020'!$F76:$T76)</f>
        <v>1045</v>
      </c>
      <c r="L31" s="100">
        <f>SUM('[1]MARET 2020'!$U76:$AJ76)</f>
        <v>1037</v>
      </c>
      <c r="M31" s="99">
        <f>SUM('[1]APRIL 2020'!$F76:$T76)</f>
        <v>1663</v>
      </c>
      <c r="N31" s="100">
        <f>SUM('[1]APRIL 2020'!$U76:$AJ76)</f>
        <v>1695</v>
      </c>
      <c r="O31" s="99">
        <f>SUM('[1]MEI 2020'!$F76:$T76)</f>
        <v>696</v>
      </c>
      <c r="P31" s="100">
        <f>SUM('[1]MEI 2020'!$U76:$AJ76)</f>
        <v>424</v>
      </c>
      <c r="Q31" s="99">
        <f>SUM('[1]JUNI 2020'!$F76:$T76)</f>
        <v>2754</v>
      </c>
      <c r="R31" s="100">
        <f>SUM('[1]JUNI 2020'!$U76:$AJ76)</f>
        <v>1668</v>
      </c>
      <c r="S31" s="99"/>
      <c r="T31" s="100"/>
      <c r="U31" s="99"/>
      <c r="V31" s="100"/>
      <c r="W31" s="99"/>
      <c r="X31" s="100"/>
      <c r="Y31" s="99"/>
      <c r="Z31" s="100"/>
      <c r="AA31" s="99"/>
      <c r="AB31" s="100"/>
      <c r="AC31" s="99"/>
      <c r="AD31" s="100"/>
    </row>
    <row r="32" spans="2:32" ht="15.75" outlineLevel="1" thickBot="1">
      <c r="B32" s="14" t="s">
        <v>20</v>
      </c>
      <c r="C32" s="119"/>
      <c r="D32" s="54" t="s">
        <v>66</v>
      </c>
      <c r="E32" s="108"/>
      <c r="F32" s="108">
        <f t="shared" si="10"/>
        <v>81176</v>
      </c>
      <c r="G32" s="99">
        <f>SUM('[1]JANUARI 2020'!$F77:$T77)</f>
        <v>6169</v>
      </c>
      <c r="H32" s="100">
        <f>SUM('[1]JANUARI 2020'!$U77:$AJ77)</f>
        <v>5332</v>
      </c>
      <c r="I32" s="99">
        <f>SUM('[1]FEBRUARI 2020'!$F77:$T77)</f>
        <v>7888</v>
      </c>
      <c r="J32" s="100">
        <f>SUM('[1]FEBRUARI 2020'!$U77:$AJ77)</f>
        <v>7386</v>
      </c>
      <c r="K32" s="99">
        <f>SUM('[1]MARET 2020'!$F77:$T77)</f>
        <v>7892</v>
      </c>
      <c r="L32" s="100">
        <f>SUM('[1]MARET 2020'!$U77:$AJ77)</f>
        <v>7102</v>
      </c>
      <c r="M32" s="99">
        <f>SUM('[1]APRIL 2020'!$F77:$T77)</f>
        <v>7062</v>
      </c>
      <c r="N32" s="100">
        <f>SUM('[1]APRIL 2020'!$U77:$AJ77)</f>
        <v>7224</v>
      </c>
      <c r="O32" s="99">
        <f>SUM('[1]MEI 2020'!$F77:$T77)</f>
        <v>5881</v>
      </c>
      <c r="P32" s="100">
        <f>SUM('[1]MEI 2020'!$U77:$AJ77)</f>
        <v>3019</v>
      </c>
      <c r="Q32" s="99">
        <f>SUM('[1]JUNI 2020'!$F77:$T77)</f>
        <v>7952</v>
      </c>
      <c r="R32" s="100">
        <f>SUM('[1]JUNI 2020'!$U77:$AJ77)</f>
        <v>8269</v>
      </c>
      <c r="S32" s="101"/>
      <c r="T32" s="102"/>
      <c r="U32" s="101"/>
      <c r="V32" s="102"/>
      <c r="W32" s="101"/>
      <c r="X32" s="102"/>
      <c r="Y32" s="101"/>
      <c r="Z32" s="102"/>
      <c r="AA32" s="101"/>
      <c r="AB32" s="102"/>
      <c r="AC32" s="101"/>
      <c r="AD32" s="102"/>
    </row>
    <row r="33" spans="2:30" ht="15.75" outlineLevel="1" thickBot="1"/>
    <row r="34" spans="2:30" outlineLevel="1">
      <c r="B34" s="155" t="s">
        <v>65</v>
      </c>
      <c r="C34" s="156"/>
      <c r="D34" s="87" t="s">
        <v>39</v>
      </c>
      <c r="G34" s="149" t="s">
        <v>2</v>
      </c>
      <c r="H34" s="150"/>
      <c r="I34" s="149" t="s">
        <v>3</v>
      </c>
      <c r="J34" s="150"/>
      <c r="K34" s="149" t="s">
        <v>4</v>
      </c>
      <c r="L34" s="150"/>
      <c r="M34" s="149" t="s">
        <v>5</v>
      </c>
      <c r="N34" s="150"/>
      <c r="O34" s="149" t="s">
        <v>6</v>
      </c>
      <c r="P34" s="150"/>
      <c r="Q34" s="149" t="s">
        <v>7</v>
      </c>
      <c r="R34" s="150"/>
      <c r="S34" s="149" t="s">
        <v>8</v>
      </c>
      <c r="T34" s="150"/>
      <c r="U34" s="149" t="s">
        <v>9</v>
      </c>
      <c r="V34" s="150"/>
      <c r="W34" s="149" t="s">
        <v>10</v>
      </c>
      <c r="X34" s="150"/>
      <c r="Y34" s="149" t="s">
        <v>11</v>
      </c>
      <c r="Z34" s="150"/>
      <c r="AA34" s="149" t="s">
        <v>12</v>
      </c>
      <c r="AB34" s="150"/>
      <c r="AC34" s="149" t="s">
        <v>13</v>
      </c>
      <c r="AD34" s="150"/>
    </row>
    <row r="35" spans="2:30" ht="15.75" customHeight="1" outlineLevel="1" thickBot="1">
      <c r="B35" s="157"/>
      <c r="C35" s="158"/>
      <c r="D35" s="88"/>
      <c r="G35" s="65">
        <v>15</v>
      </c>
      <c r="H35" s="64">
        <v>31</v>
      </c>
      <c r="I35" s="65">
        <v>14</v>
      </c>
      <c r="J35" s="64">
        <v>28</v>
      </c>
      <c r="K35" s="65">
        <v>15</v>
      </c>
      <c r="L35" s="64">
        <v>31</v>
      </c>
      <c r="M35" s="65">
        <v>15</v>
      </c>
      <c r="N35" s="64">
        <v>30</v>
      </c>
      <c r="O35" s="65">
        <v>15</v>
      </c>
      <c r="P35" s="64">
        <v>31</v>
      </c>
      <c r="Q35" s="65">
        <v>15</v>
      </c>
      <c r="R35" s="64">
        <v>30</v>
      </c>
      <c r="S35" s="65">
        <v>15</v>
      </c>
      <c r="T35" s="64">
        <v>31</v>
      </c>
      <c r="U35" s="65">
        <v>15</v>
      </c>
      <c r="V35" s="64">
        <v>31</v>
      </c>
      <c r="W35" s="65">
        <v>15</v>
      </c>
      <c r="X35" s="64">
        <v>30</v>
      </c>
      <c r="Y35" s="65">
        <v>15</v>
      </c>
      <c r="Z35" s="64">
        <v>31</v>
      </c>
      <c r="AA35" s="65">
        <v>15</v>
      </c>
      <c r="AB35" s="64">
        <v>30</v>
      </c>
      <c r="AC35" s="65">
        <v>15</v>
      </c>
      <c r="AD35" s="64">
        <v>31</v>
      </c>
    </row>
    <row r="36" spans="2:30" outlineLevel="1">
      <c r="B36" s="115" t="s">
        <v>41</v>
      </c>
      <c r="C36" s="98"/>
      <c r="D36" s="113" t="s">
        <v>74</v>
      </c>
      <c r="G36" s="99">
        <f>G27/G10</f>
        <v>101.906238624845</v>
      </c>
      <c r="H36" s="100">
        <f t="shared" ref="H36:AD41" si="11">H27/H10</f>
        <v>98.638962721979496</v>
      </c>
      <c r="I36" s="99">
        <f t="shared" si="11"/>
        <v>108.94562133072809</v>
      </c>
      <c r="J36" s="100">
        <f t="shared" si="11"/>
        <v>114.82668771737245</v>
      </c>
      <c r="K36" s="99">
        <f t="shared" si="11"/>
        <v>99.470162472516563</v>
      </c>
      <c r="L36" s="100">
        <f t="shared" si="11"/>
        <v>117.64931895095863</v>
      </c>
      <c r="M36" s="99">
        <f t="shared" si="11"/>
        <v>106.3017437798772</v>
      </c>
      <c r="N36" s="100">
        <f t="shared" si="11"/>
        <v>104.76937091306834</v>
      </c>
      <c r="O36" s="99">
        <f t="shared" si="11"/>
        <v>100.01134069618044</v>
      </c>
      <c r="P36" s="100">
        <f t="shared" si="11"/>
        <v>76.81545340598376</v>
      </c>
      <c r="Q36" s="99">
        <f t="shared" si="11"/>
        <v>111.19955943695217</v>
      </c>
      <c r="R36" s="100">
        <f t="shared" si="11"/>
        <v>102.9641385312412</v>
      </c>
      <c r="S36" s="99" t="e">
        <f t="shared" si="11"/>
        <v>#DIV/0!</v>
      </c>
      <c r="T36" s="100" t="e">
        <f t="shared" si="11"/>
        <v>#DIV/0!</v>
      </c>
      <c r="U36" s="99" t="e">
        <f t="shared" si="11"/>
        <v>#DIV/0!</v>
      </c>
      <c r="V36" s="100" t="e">
        <f t="shared" si="11"/>
        <v>#DIV/0!</v>
      </c>
      <c r="W36" s="99" t="e">
        <f t="shared" si="11"/>
        <v>#DIV/0!</v>
      </c>
      <c r="X36" s="100" t="e">
        <f t="shared" si="11"/>
        <v>#DIV/0!</v>
      </c>
      <c r="Y36" s="99" t="e">
        <f t="shared" si="11"/>
        <v>#DIV/0!</v>
      </c>
      <c r="Z36" s="100" t="e">
        <f t="shared" si="11"/>
        <v>#DIV/0!</v>
      </c>
      <c r="AA36" s="99" t="e">
        <f t="shared" si="11"/>
        <v>#DIV/0!</v>
      </c>
      <c r="AB36" s="100" t="e">
        <f t="shared" si="11"/>
        <v>#DIV/0!</v>
      </c>
      <c r="AC36" s="99" t="e">
        <f t="shared" si="11"/>
        <v>#DIV/0!</v>
      </c>
      <c r="AD36" s="100" t="e">
        <f t="shared" si="11"/>
        <v>#DIV/0!</v>
      </c>
    </row>
    <row r="37" spans="2:30" outlineLevel="1">
      <c r="B37" s="20" t="s">
        <v>14</v>
      </c>
      <c r="C37" s="116"/>
      <c r="D37" s="113" t="s">
        <v>74</v>
      </c>
      <c r="G37" s="99">
        <f t="shared" ref="G37:V41" si="12">G28/G11</f>
        <v>74.647294060553676</v>
      </c>
      <c r="H37" s="100">
        <f t="shared" si="12"/>
        <v>74.479214326906146</v>
      </c>
      <c r="I37" s="99">
        <f t="shared" si="12"/>
        <v>77.103618376076497</v>
      </c>
      <c r="J37" s="100">
        <f t="shared" si="12"/>
        <v>78.719303129771049</v>
      </c>
      <c r="K37" s="99">
        <f t="shared" si="12"/>
        <v>58.367084351395448</v>
      </c>
      <c r="L37" s="100">
        <f t="shared" si="12"/>
        <v>85.902649694418855</v>
      </c>
      <c r="M37" s="99">
        <f t="shared" si="12"/>
        <v>65.722676892065437</v>
      </c>
      <c r="N37" s="100">
        <f t="shared" si="12"/>
        <v>65.460895550207411</v>
      </c>
      <c r="O37" s="99">
        <f t="shared" si="12"/>
        <v>57.184811094845635</v>
      </c>
      <c r="P37" s="100">
        <f t="shared" si="12"/>
        <v>62.180292395359096</v>
      </c>
      <c r="Q37" s="99">
        <f t="shared" si="12"/>
        <v>-134.53961565703267</v>
      </c>
      <c r="R37" s="100">
        <f t="shared" si="12"/>
        <v>-190.41388929270278</v>
      </c>
      <c r="S37" s="99" t="e">
        <f t="shared" si="12"/>
        <v>#DIV/0!</v>
      </c>
      <c r="T37" s="100" t="e">
        <f t="shared" si="12"/>
        <v>#DIV/0!</v>
      </c>
      <c r="U37" s="99" t="e">
        <f t="shared" si="12"/>
        <v>#DIV/0!</v>
      </c>
      <c r="V37" s="100" t="e">
        <f t="shared" si="12"/>
        <v>#DIV/0!</v>
      </c>
      <c r="W37" s="99" t="e">
        <f t="shared" si="11"/>
        <v>#DIV/0!</v>
      </c>
      <c r="X37" s="100" t="e">
        <f t="shared" si="11"/>
        <v>#DIV/0!</v>
      </c>
      <c r="Y37" s="99" t="e">
        <f t="shared" si="11"/>
        <v>#DIV/0!</v>
      </c>
      <c r="Z37" s="100" t="e">
        <f t="shared" si="11"/>
        <v>#DIV/0!</v>
      </c>
      <c r="AA37" s="99" t="e">
        <f t="shared" si="11"/>
        <v>#DIV/0!</v>
      </c>
      <c r="AB37" s="100" t="e">
        <f t="shared" si="11"/>
        <v>#DIV/0!</v>
      </c>
      <c r="AC37" s="99" t="e">
        <f t="shared" si="11"/>
        <v>#DIV/0!</v>
      </c>
      <c r="AD37" s="100" t="e">
        <f t="shared" si="11"/>
        <v>#DIV/0!</v>
      </c>
    </row>
    <row r="38" spans="2:30" outlineLevel="1">
      <c r="B38" s="20" t="s">
        <v>15</v>
      </c>
      <c r="C38" s="117"/>
      <c r="D38" s="113" t="s">
        <v>74</v>
      </c>
      <c r="G38" s="99">
        <f t="shared" si="12"/>
        <v>165.40969383241139</v>
      </c>
      <c r="H38" s="100">
        <f t="shared" si="11"/>
        <v>152.93454014745851</v>
      </c>
      <c r="I38" s="99">
        <f t="shared" si="11"/>
        <v>178.92759823813836</v>
      </c>
      <c r="J38" s="100">
        <f t="shared" si="11"/>
        <v>192.70994211320522</v>
      </c>
      <c r="K38" s="99">
        <f t="shared" si="11"/>
        <v>190.8449016698699</v>
      </c>
      <c r="L38" s="100">
        <f t="shared" si="11"/>
        <v>191.1498242973982</v>
      </c>
      <c r="M38" s="99">
        <f t="shared" si="11"/>
        <v>196.63931983244598</v>
      </c>
      <c r="N38" s="100">
        <f t="shared" si="11"/>
        <v>178.11775745702883</v>
      </c>
      <c r="O38" s="99">
        <f t="shared" si="11"/>
        <v>172.49675971471905</v>
      </c>
      <c r="P38" s="100">
        <f t="shared" si="11"/>
        <v>100.19051272243111</v>
      </c>
      <c r="Q38" s="99">
        <f t="shared" si="11"/>
        <v>638.37053048796395</v>
      </c>
      <c r="R38" s="100">
        <f t="shared" si="11"/>
        <v>694.35296385871675</v>
      </c>
      <c r="S38" s="99" t="e">
        <f t="shared" si="11"/>
        <v>#DIV/0!</v>
      </c>
      <c r="T38" s="100" t="e">
        <f t="shared" si="11"/>
        <v>#DIV/0!</v>
      </c>
      <c r="U38" s="99" t="e">
        <f t="shared" si="11"/>
        <v>#DIV/0!</v>
      </c>
      <c r="V38" s="100" t="e">
        <f t="shared" si="11"/>
        <v>#DIV/0!</v>
      </c>
      <c r="W38" s="99" t="e">
        <f t="shared" si="11"/>
        <v>#DIV/0!</v>
      </c>
      <c r="X38" s="100" t="e">
        <f t="shared" si="11"/>
        <v>#DIV/0!</v>
      </c>
      <c r="Y38" s="99" t="e">
        <f t="shared" si="11"/>
        <v>#DIV/0!</v>
      </c>
      <c r="Z38" s="100" t="e">
        <f t="shared" si="11"/>
        <v>#DIV/0!</v>
      </c>
      <c r="AA38" s="99" t="e">
        <f t="shared" si="11"/>
        <v>#DIV/0!</v>
      </c>
      <c r="AB38" s="100" t="e">
        <f t="shared" si="11"/>
        <v>#DIV/0!</v>
      </c>
      <c r="AC38" s="99" t="e">
        <f t="shared" si="11"/>
        <v>#DIV/0!</v>
      </c>
      <c r="AD38" s="100" t="e">
        <f t="shared" si="11"/>
        <v>#DIV/0!</v>
      </c>
    </row>
    <row r="39" spans="2:30" outlineLevel="1">
      <c r="B39" s="13" t="s">
        <v>19</v>
      </c>
      <c r="C39" s="118"/>
      <c r="D39" s="120" t="s">
        <v>74</v>
      </c>
      <c r="G39" s="99">
        <f t="shared" si="12"/>
        <v>191.43582353080916</v>
      </c>
      <c r="H39" s="100">
        <f t="shared" si="11"/>
        <v>178.52661994781795</v>
      </c>
      <c r="I39" s="99">
        <f t="shared" si="11"/>
        <v>211.19015147693281</v>
      </c>
      <c r="J39" s="100">
        <f t="shared" si="11"/>
        <v>229.57019811930493</v>
      </c>
      <c r="K39" s="99">
        <f t="shared" si="11"/>
        <v>220.882402292932</v>
      </c>
      <c r="L39" s="100">
        <f t="shared" si="11"/>
        <v>216.67593589476843</v>
      </c>
      <c r="M39" s="99">
        <f t="shared" si="11"/>
        <v>221.82082444020349</v>
      </c>
      <c r="N39" s="100">
        <f t="shared" si="11"/>
        <v>216.38958204145493</v>
      </c>
      <c r="O39" s="99">
        <f t="shared" si="11"/>
        <v>266.06549642433714</v>
      </c>
      <c r="P39" s="100">
        <f t="shared" si="11"/>
        <v>124.84953418984998</v>
      </c>
      <c r="Q39" s="99">
        <f t="shared" si="11"/>
        <v>805.88725794768868</v>
      </c>
      <c r="R39" s="100">
        <f t="shared" si="11"/>
        <v>927.36111901008644</v>
      </c>
      <c r="S39" s="99" t="e">
        <f t="shared" si="11"/>
        <v>#DIV/0!</v>
      </c>
      <c r="T39" s="100" t="e">
        <f t="shared" si="11"/>
        <v>#DIV/0!</v>
      </c>
      <c r="U39" s="99" t="e">
        <f t="shared" si="11"/>
        <v>#DIV/0!</v>
      </c>
      <c r="V39" s="100" t="e">
        <f t="shared" si="11"/>
        <v>#DIV/0!</v>
      </c>
      <c r="W39" s="99" t="e">
        <f t="shared" si="11"/>
        <v>#DIV/0!</v>
      </c>
      <c r="X39" s="100" t="e">
        <f t="shared" si="11"/>
        <v>#DIV/0!</v>
      </c>
      <c r="Y39" s="99" t="e">
        <f t="shared" si="11"/>
        <v>#DIV/0!</v>
      </c>
      <c r="Z39" s="100" t="e">
        <f t="shared" si="11"/>
        <v>#DIV/0!</v>
      </c>
      <c r="AA39" s="99" t="e">
        <f t="shared" si="11"/>
        <v>#DIV/0!</v>
      </c>
      <c r="AB39" s="100" t="e">
        <f t="shared" si="11"/>
        <v>#DIV/0!</v>
      </c>
      <c r="AC39" s="99" t="e">
        <f t="shared" si="11"/>
        <v>#DIV/0!</v>
      </c>
      <c r="AD39" s="100" t="e">
        <f t="shared" si="11"/>
        <v>#DIV/0!</v>
      </c>
    </row>
    <row r="40" spans="2:30" outlineLevel="1">
      <c r="B40" s="13" t="s">
        <v>21</v>
      </c>
      <c r="C40" s="118"/>
      <c r="D40" s="120" t="s">
        <v>74</v>
      </c>
      <c r="G40" s="99">
        <f t="shared" si="12"/>
        <v>88.844809482637885</v>
      </c>
      <c r="H40" s="100">
        <f t="shared" si="11"/>
        <v>106.85204174363273</v>
      </c>
      <c r="I40" s="99">
        <f t="shared" si="11"/>
        <v>82.093086810496459</v>
      </c>
      <c r="J40" s="100">
        <f t="shared" si="11"/>
        <v>87.29163339980721</v>
      </c>
      <c r="K40" s="99">
        <f t="shared" si="11"/>
        <v>94.767463009146653</v>
      </c>
      <c r="L40" s="100">
        <f t="shared" si="11"/>
        <v>100.04181171172479</v>
      </c>
      <c r="M40" s="99">
        <f t="shared" si="11"/>
        <v>100.99884433605405</v>
      </c>
      <c r="N40" s="100">
        <f t="shared" si="11"/>
        <v>84.676963189762859</v>
      </c>
      <c r="O40" s="99">
        <f t="shared" si="11"/>
        <v>48.489056097650227</v>
      </c>
      <c r="P40" s="100">
        <f t="shared" si="11"/>
        <v>66.593883127836577</v>
      </c>
      <c r="Q40" s="99">
        <f t="shared" si="11"/>
        <v>123.22899225480164</v>
      </c>
      <c r="R40" s="100">
        <f t="shared" si="11"/>
        <v>85.446256588850673</v>
      </c>
      <c r="S40" s="99" t="e">
        <f t="shared" si="11"/>
        <v>#DIV/0!</v>
      </c>
      <c r="T40" s="100" t="e">
        <f t="shared" si="11"/>
        <v>#DIV/0!</v>
      </c>
      <c r="U40" s="99" t="e">
        <f t="shared" si="11"/>
        <v>#DIV/0!</v>
      </c>
      <c r="V40" s="100" t="e">
        <f t="shared" si="11"/>
        <v>#DIV/0!</v>
      </c>
      <c r="W40" s="99" t="e">
        <f t="shared" si="11"/>
        <v>#DIV/0!</v>
      </c>
      <c r="X40" s="100" t="e">
        <f t="shared" si="11"/>
        <v>#DIV/0!</v>
      </c>
      <c r="Y40" s="99" t="e">
        <f t="shared" si="11"/>
        <v>#DIV/0!</v>
      </c>
      <c r="Z40" s="100" t="e">
        <f t="shared" si="11"/>
        <v>#DIV/0!</v>
      </c>
      <c r="AA40" s="99" t="e">
        <f t="shared" si="11"/>
        <v>#DIV/0!</v>
      </c>
      <c r="AB40" s="100" t="e">
        <f t="shared" si="11"/>
        <v>#DIV/0!</v>
      </c>
      <c r="AC40" s="99" t="e">
        <f t="shared" si="11"/>
        <v>#DIV/0!</v>
      </c>
      <c r="AD40" s="100" t="e">
        <f t="shared" si="11"/>
        <v>#DIV/0!</v>
      </c>
    </row>
    <row r="41" spans="2:30" ht="15.75" outlineLevel="1" thickBot="1">
      <c r="B41" s="14" t="s">
        <v>20</v>
      </c>
      <c r="C41" s="119"/>
      <c r="D41" s="120" t="s">
        <v>74</v>
      </c>
      <c r="G41" s="101">
        <f t="shared" si="12"/>
        <v>89.583094997069153</v>
      </c>
      <c r="H41" s="102">
        <f t="shared" si="11"/>
        <v>86.050276124614257</v>
      </c>
      <c r="I41" s="101">
        <f t="shared" si="11"/>
        <v>87.469229024111016</v>
      </c>
      <c r="J41" s="102">
        <f t="shared" si="11"/>
        <v>86.245568990817461</v>
      </c>
      <c r="K41" s="101">
        <f t="shared" si="11"/>
        <v>96.436883726051931</v>
      </c>
      <c r="L41" s="102">
        <f t="shared" si="11"/>
        <v>99.717682222585395</v>
      </c>
      <c r="M41" s="101">
        <f t="shared" si="11"/>
        <v>99.093244663733856</v>
      </c>
      <c r="N41" s="102">
        <f t="shared" si="11"/>
        <v>76.773548851401827</v>
      </c>
      <c r="O41" s="101">
        <f t="shared" si="11"/>
        <v>46.252199096491708</v>
      </c>
      <c r="P41" s="102">
        <f t="shared" si="11"/>
        <v>62.301175593380833</v>
      </c>
      <c r="Q41" s="101">
        <f t="shared" si="11"/>
        <v>109.24314043539574</v>
      </c>
      <c r="R41" s="102">
        <f t="shared" si="11"/>
        <v>86.723034189518216</v>
      </c>
      <c r="S41" s="101" t="e">
        <f t="shared" si="11"/>
        <v>#DIV/0!</v>
      </c>
      <c r="T41" s="102" t="e">
        <f t="shared" si="11"/>
        <v>#DIV/0!</v>
      </c>
      <c r="U41" s="101" t="e">
        <f t="shared" si="11"/>
        <v>#DIV/0!</v>
      </c>
      <c r="V41" s="102" t="e">
        <f t="shared" si="11"/>
        <v>#DIV/0!</v>
      </c>
      <c r="W41" s="101" t="e">
        <f t="shared" si="11"/>
        <v>#DIV/0!</v>
      </c>
      <c r="X41" s="102" t="e">
        <f t="shared" si="11"/>
        <v>#DIV/0!</v>
      </c>
      <c r="Y41" s="101" t="e">
        <f t="shared" si="11"/>
        <v>#DIV/0!</v>
      </c>
      <c r="Z41" s="102" t="e">
        <f t="shared" si="11"/>
        <v>#DIV/0!</v>
      </c>
      <c r="AA41" s="101" t="e">
        <f t="shared" si="11"/>
        <v>#DIV/0!</v>
      </c>
      <c r="AB41" s="102" t="e">
        <f t="shared" si="11"/>
        <v>#DIV/0!</v>
      </c>
      <c r="AC41" s="101" t="e">
        <f t="shared" si="11"/>
        <v>#DIV/0!</v>
      </c>
      <c r="AD41" s="102" t="e">
        <f t="shared" si="11"/>
        <v>#DIV/0!</v>
      </c>
    </row>
    <row r="42" spans="2:30"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</row>
    <row r="43" spans="2:30"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</row>
  </sheetData>
  <mergeCells count="95">
    <mergeCell ref="K17:L17"/>
    <mergeCell ref="M17:N17"/>
    <mergeCell ref="O17:P17"/>
    <mergeCell ref="Q17:R17"/>
    <mergeCell ref="S17:T17"/>
    <mergeCell ref="B34:C35"/>
    <mergeCell ref="G34:H34"/>
    <mergeCell ref="I34:J34"/>
    <mergeCell ref="K25:L25"/>
    <mergeCell ref="M25:N25"/>
    <mergeCell ref="B25:C26"/>
    <mergeCell ref="G25:H25"/>
    <mergeCell ref="I25:J25"/>
    <mergeCell ref="E25:E26"/>
    <mergeCell ref="F25:F26"/>
    <mergeCell ref="K34:L34"/>
    <mergeCell ref="M34:N34"/>
    <mergeCell ref="B17:C18"/>
    <mergeCell ref="G17:H17"/>
    <mergeCell ref="I17:J17"/>
    <mergeCell ref="AC2:AD2"/>
    <mergeCell ref="B2:C3"/>
    <mergeCell ref="Q2:R2"/>
    <mergeCell ref="S2:T2"/>
    <mergeCell ref="U2:V2"/>
    <mergeCell ref="W2:X2"/>
    <mergeCell ref="Y2:Z2"/>
    <mergeCell ref="AA2:AB2"/>
    <mergeCell ref="G2:H2"/>
    <mergeCell ref="I2:J2"/>
    <mergeCell ref="K2:L2"/>
    <mergeCell ref="M2:N2"/>
    <mergeCell ref="O2:P2"/>
    <mergeCell ref="E2:E3"/>
    <mergeCell ref="F2:F3"/>
    <mergeCell ref="B8:C9"/>
    <mergeCell ref="G8:H8"/>
    <mergeCell ref="I8:J8"/>
    <mergeCell ref="M8:N8"/>
    <mergeCell ref="E8:E9"/>
    <mergeCell ref="F8:F9"/>
    <mergeCell ref="AC8:AD8"/>
    <mergeCell ref="Q8:R8"/>
    <mergeCell ref="S8:T8"/>
    <mergeCell ref="U8:V8"/>
    <mergeCell ref="W8:X8"/>
    <mergeCell ref="Y8:Z8"/>
    <mergeCell ref="O8:P8"/>
    <mergeCell ref="AA8:AB8"/>
    <mergeCell ref="K8:L8"/>
    <mergeCell ref="AC17:AD17"/>
    <mergeCell ref="AC25:AD25"/>
    <mergeCell ref="AC34:AD34"/>
    <mergeCell ref="U34:V34"/>
    <mergeCell ref="W34:X34"/>
    <mergeCell ref="Y34:Z34"/>
    <mergeCell ref="AA34:AB34"/>
    <mergeCell ref="U25:V25"/>
    <mergeCell ref="W25:X25"/>
    <mergeCell ref="Y25:Z25"/>
    <mergeCell ref="AA25:AB25"/>
    <mergeCell ref="U17:V17"/>
    <mergeCell ref="W17:X17"/>
    <mergeCell ref="Y17:Z17"/>
    <mergeCell ref="AA17:AB17"/>
    <mergeCell ref="G42:H42"/>
    <mergeCell ref="G43:H43"/>
    <mergeCell ref="I42:J42"/>
    <mergeCell ref="K42:L42"/>
    <mergeCell ref="M42:N42"/>
    <mergeCell ref="I43:J43"/>
    <mergeCell ref="K43:L43"/>
    <mergeCell ref="M43:N43"/>
    <mergeCell ref="O34:P34"/>
    <mergeCell ref="Q34:R34"/>
    <mergeCell ref="S34:T34"/>
    <mergeCell ref="O25:P25"/>
    <mergeCell ref="AC42:AD42"/>
    <mergeCell ref="Y42:Z42"/>
    <mergeCell ref="AA42:AB42"/>
    <mergeCell ref="S42:T42"/>
    <mergeCell ref="U42:V42"/>
    <mergeCell ref="W42:X42"/>
    <mergeCell ref="Q25:R25"/>
    <mergeCell ref="S25:T25"/>
    <mergeCell ref="Y43:Z43"/>
    <mergeCell ref="AA43:AB43"/>
    <mergeCell ref="AC43:AD43"/>
    <mergeCell ref="O42:P42"/>
    <mergeCell ref="Q42:R42"/>
    <mergeCell ref="O43:P43"/>
    <mergeCell ref="Q43:R43"/>
    <mergeCell ref="S43:T43"/>
    <mergeCell ref="U43:V43"/>
    <mergeCell ref="W43:X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9"/>
  <sheetViews>
    <sheetView zoomScale="70" zoomScaleNormal="70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J8" sqref="J8:K8"/>
    </sheetView>
  </sheetViews>
  <sheetFormatPr defaultRowHeight="15"/>
  <cols>
    <col min="2" max="2" width="19.42578125" customWidth="1"/>
    <col min="3" max="3" width="8" customWidth="1"/>
    <col min="4" max="4" width="9.7109375" customWidth="1"/>
    <col min="5" max="5" width="7.7109375" customWidth="1"/>
    <col min="6" max="7" width="9.140625" customWidth="1"/>
    <col min="8" max="8" width="10.85546875" customWidth="1"/>
    <col min="9" max="11" width="9.140625" customWidth="1"/>
    <col min="13" max="13" width="10.42578125" bestFit="1" customWidth="1"/>
    <col min="31" max="31" width="17.7109375" bestFit="1" customWidth="1"/>
  </cols>
  <sheetData>
    <row r="1" spans="1:31" ht="15.75" thickBot="1"/>
    <row r="2" spans="1:31">
      <c r="B2" s="173" t="s">
        <v>18</v>
      </c>
      <c r="C2" s="179" t="s">
        <v>34</v>
      </c>
      <c r="D2" s="179" t="s">
        <v>35</v>
      </c>
      <c r="E2" s="95"/>
      <c r="F2" s="171" t="s">
        <v>2</v>
      </c>
      <c r="G2" s="171"/>
      <c r="H2" s="171" t="s">
        <v>3</v>
      </c>
      <c r="I2" s="171"/>
      <c r="J2" s="171" t="s">
        <v>4</v>
      </c>
      <c r="K2" s="171"/>
      <c r="L2" s="171" t="s">
        <v>5</v>
      </c>
      <c r="M2" s="171"/>
      <c r="N2" s="171" t="s">
        <v>6</v>
      </c>
      <c r="O2" s="171"/>
      <c r="P2" s="171" t="s">
        <v>7</v>
      </c>
      <c r="Q2" s="171"/>
      <c r="R2" s="171" t="s">
        <v>8</v>
      </c>
      <c r="S2" s="171"/>
      <c r="T2" s="171" t="s">
        <v>9</v>
      </c>
      <c r="U2" s="171"/>
      <c r="V2" s="171" t="s">
        <v>10</v>
      </c>
      <c r="W2" s="171"/>
      <c r="X2" s="171" t="s">
        <v>11</v>
      </c>
      <c r="Y2" s="171"/>
      <c r="Z2" s="171" t="s">
        <v>12</v>
      </c>
      <c r="AA2" s="171"/>
      <c r="AB2" s="171" t="s">
        <v>13</v>
      </c>
      <c r="AC2" s="172"/>
    </row>
    <row r="3" spans="1:31" s="1" customFormat="1" ht="15.75" thickBot="1">
      <c r="B3" s="174"/>
      <c r="C3" s="180"/>
      <c r="D3" s="180"/>
      <c r="E3" s="130"/>
      <c r="F3" s="39">
        <v>15</v>
      </c>
      <c r="G3" s="39">
        <v>31</v>
      </c>
      <c r="H3" s="39">
        <v>14</v>
      </c>
      <c r="I3" s="39">
        <v>28</v>
      </c>
      <c r="J3" s="39">
        <v>15</v>
      </c>
      <c r="K3" s="39">
        <v>31</v>
      </c>
      <c r="L3" s="39">
        <v>15</v>
      </c>
      <c r="M3" s="39">
        <v>30</v>
      </c>
      <c r="N3" s="39">
        <v>15</v>
      </c>
      <c r="O3" s="39">
        <v>31</v>
      </c>
      <c r="P3" s="39">
        <v>15</v>
      </c>
      <c r="Q3" s="39">
        <v>30</v>
      </c>
      <c r="R3" s="39">
        <v>15</v>
      </c>
      <c r="S3" s="39">
        <v>31</v>
      </c>
      <c r="T3" s="39">
        <v>15</v>
      </c>
      <c r="U3" s="39">
        <v>31</v>
      </c>
      <c r="V3" s="39">
        <v>15</v>
      </c>
      <c r="W3" s="39">
        <v>30</v>
      </c>
      <c r="X3" s="39">
        <v>15</v>
      </c>
      <c r="Y3" s="39">
        <v>31</v>
      </c>
      <c r="Z3" s="39">
        <v>15</v>
      </c>
      <c r="AA3" s="39">
        <v>30</v>
      </c>
      <c r="AB3" s="39">
        <v>15</v>
      </c>
      <c r="AC3" s="40">
        <v>31</v>
      </c>
    </row>
    <row r="4" spans="1:31" s="1" customFormat="1">
      <c r="B4" s="44" t="s">
        <v>37</v>
      </c>
      <c r="C4" s="45"/>
      <c r="D4" s="46">
        <v>4350</v>
      </c>
      <c r="E4" s="131"/>
      <c r="F4" s="177">
        <v>667.5</v>
      </c>
      <c r="G4" s="178"/>
      <c r="H4" s="168">
        <f>589</f>
        <v>589</v>
      </c>
      <c r="I4" s="169"/>
      <c r="J4" s="168">
        <f>712</f>
        <v>712</v>
      </c>
      <c r="K4" s="169"/>
      <c r="L4" s="168">
        <f>638</f>
        <v>638</v>
      </c>
      <c r="M4" s="169"/>
      <c r="N4" s="168">
        <f>526/2</f>
        <v>263</v>
      </c>
      <c r="O4" s="169"/>
      <c r="P4" s="168">
        <v>548</v>
      </c>
      <c r="Q4" s="169"/>
      <c r="R4" s="168">
        <v>624</v>
      </c>
      <c r="S4" s="169"/>
      <c r="T4" s="168">
        <v>638</v>
      </c>
      <c r="U4" s="169"/>
      <c r="V4" s="168">
        <v>687</v>
      </c>
      <c r="W4" s="169"/>
      <c r="X4" s="168">
        <v>599</v>
      </c>
      <c r="Y4" s="169"/>
      <c r="Z4" s="168">
        <v>634</v>
      </c>
      <c r="AA4" s="169"/>
      <c r="AB4" s="168">
        <v>628</v>
      </c>
      <c r="AC4" s="170"/>
    </row>
    <row r="5" spans="1:31" s="1" customFormat="1" ht="15.75" thickBot="1">
      <c r="B5" s="47" t="s">
        <v>38</v>
      </c>
      <c r="C5" s="48"/>
      <c r="D5" s="49">
        <f>921+5</f>
        <v>926</v>
      </c>
      <c r="E5" s="132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</row>
    <row r="6" spans="1:31">
      <c r="B6" s="11" t="s">
        <v>17</v>
      </c>
      <c r="C6" s="11"/>
      <c r="D6" s="37"/>
      <c r="E6" s="9"/>
      <c r="F6" s="74">
        <f>[2]Tonase!F6</f>
        <v>13.939</v>
      </c>
      <c r="G6" s="74">
        <f>[2]Tonase!G6</f>
        <v>18.773</v>
      </c>
      <c r="H6" s="74">
        <f>[2]Tonase!H6</f>
        <v>12.420999999999999</v>
      </c>
      <c r="I6" s="74">
        <f>[2]Tonase!I6</f>
        <v>15.66</v>
      </c>
      <c r="J6" s="74">
        <f>[2]Tonase!J6</f>
        <v>28.380000000000003</v>
      </c>
      <c r="K6" s="74">
        <f>[2]Tonase!K6</f>
        <v>21.832999999999998</v>
      </c>
      <c r="L6" s="74">
        <f>[2]Tonase!L6</f>
        <v>38.57</v>
      </c>
      <c r="M6" s="74">
        <f>[2]Tonase!M6</f>
        <v>0</v>
      </c>
      <c r="N6" s="74">
        <f>[2]Tonase!N6</f>
        <v>17.3</v>
      </c>
      <c r="O6" s="74">
        <f>[2]Tonase!O6</f>
        <v>0</v>
      </c>
      <c r="P6" s="74">
        <f>[2]Tonase!P6</f>
        <v>37.5</v>
      </c>
      <c r="Q6" s="74">
        <f>[2]Tonase!Q6</f>
        <v>0</v>
      </c>
      <c r="R6" s="74">
        <f>[2]Tonase!R6</f>
        <v>0</v>
      </c>
      <c r="S6" s="74">
        <f>[2]Tonase!S6</f>
        <v>0</v>
      </c>
      <c r="T6" s="74">
        <f>[2]Tonase!T6</f>
        <v>0</v>
      </c>
      <c r="U6" s="74">
        <f>[2]Tonase!U6</f>
        <v>0</v>
      </c>
      <c r="V6" s="74">
        <f>[2]Tonase!V6</f>
        <v>0</v>
      </c>
      <c r="W6" s="74">
        <f>[2]Tonase!W6</f>
        <v>0</v>
      </c>
      <c r="X6" s="74">
        <f>[2]Tonase!X6</f>
        <v>0</v>
      </c>
      <c r="Y6" s="74">
        <f>[2]Tonase!Y6</f>
        <v>0</v>
      </c>
      <c r="Z6" s="74">
        <f>[2]Tonase!Z6</f>
        <v>0</v>
      </c>
      <c r="AA6" s="74">
        <f>[2]Tonase!AA6</f>
        <v>0</v>
      </c>
      <c r="AB6" s="74">
        <f>[2]Tonase!AB6</f>
        <v>0</v>
      </c>
      <c r="AC6" s="74">
        <f>[2]Tonase!AC6</f>
        <v>0</v>
      </c>
    </row>
    <row r="7" spans="1:31">
      <c r="B7" s="12" t="s">
        <v>16</v>
      </c>
      <c r="C7" s="12"/>
      <c r="D7" s="38">
        <v>4414.2749999999996</v>
      </c>
      <c r="E7" s="10"/>
      <c r="F7" s="74">
        <f>[2]Tonase!F7</f>
        <v>0</v>
      </c>
      <c r="G7" s="74">
        <f>[2]Tonase!G7</f>
        <v>0</v>
      </c>
      <c r="H7" s="74">
        <f>[2]Tonase!H7</f>
        <v>0</v>
      </c>
      <c r="I7" s="74">
        <f>[2]Tonase!I7</f>
        <v>0</v>
      </c>
      <c r="J7" s="74">
        <f>[2]Tonase!J7</f>
        <v>0</v>
      </c>
      <c r="K7" s="74">
        <f>[2]Tonase!K7</f>
        <v>0</v>
      </c>
      <c r="L7" s="74">
        <f>[2]Tonase!L7</f>
        <v>0</v>
      </c>
      <c r="M7" s="74">
        <f>[2]Tonase!M7</f>
        <v>0</v>
      </c>
      <c r="N7" s="74">
        <f>[2]Tonase!N7</f>
        <v>0</v>
      </c>
      <c r="O7" s="74">
        <f>[2]Tonase!O7</f>
        <v>0</v>
      </c>
      <c r="P7" s="74">
        <f>[2]Tonase!P7</f>
        <v>0</v>
      </c>
      <c r="Q7" s="74">
        <f>[2]Tonase!Q7</f>
        <v>0</v>
      </c>
      <c r="R7" s="74">
        <f>[2]Tonase!R7</f>
        <v>0</v>
      </c>
      <c r="S7" s="74">
        <f>[2]Tonase!S7</f>
        <v>0</v>
      </c>
      <c r="T7" s="74">
        <f>[2]Tonase!T7</f>
        <v>0</v>
      </c>
      <c r="U7" s="74">
        <f>[2]Tonase!U7</f>
        <v>0</v>
      </c>
      <c r="V7" s="74">
        <f>[2]Tonase!V7</f>
        <v>0</v>
      </c>
      <c r="W7" s="74">
        <f>[2]Tonase!W7</f>
        <v>0</v>
      </c>
      <c r="X7" s="74">
        <f>[2]Tonase!X7</f>
        <v>0</v>
      </c>
      <c r="Y7" s="74">
        <f>[2]Tonase!Y7</f>
        <v>0</v>
      </c>
      <c r="Z7" s="74">
        <f>[2]Tonase!Z7</f>
        <v>0</v>
      </c>
      <c r="AA7" s="74">
        <f>[2]Tonase!AA7</f>
        <v>0</v>
      </c>
      <c r="AB7" s="74">
        <f>[2]Tonase!AB7</f>
        <v>0</v>
      </c>
      <c r="AC7" s="74">
        <f>[2]Tonase!AC7</f>
        <v>0</v>
      </c>
    </row>
    <row r="8" spans="1:31">
      <c r="B8" s="12" t="s">
        <v>52</v>
      </c>
      <c r="C8" s="12"/>
      <c r="D8" s="38"/>
      <c r="E8" s="12"/>
      <c r="F8" s="175">
        <f>[2]Tonase!F8</f>
        <v>386.44890438554552</v>
      </c>
      <c r="G8" s="176"/>
      <c r="H8" s="175">
        <f>[2]Tonase!H8</f>
        <v>403.87632188100002</v>
      </c>
      <c r="I8" s="176"/>
      <c r="J8" s="167">
        <f>[2]Tonase!J8</f>
        <v>448.30798180345454</v>
      </c>
      <c r="K8" s="162"/>
      <c r="L8" s="167">
        <f>[2]Tonase!L8</f>
        <v>504.9</v>
      </c>
      <c r="M8" s="162"/>
      <c r="N8" s="167">
        <f>[2]Tonase!N8</f>
        <v>127.47725369381817</v>
      </c>
      <c r="O8" s="162"/>
      <c r="P8" s="167">
        <f>[2]Tonase!P8</f>
        <v>307.33271644800004</v>
      </c>
      <c r="Q8" s="162"/>
      <c r="R8" s="167">
        <f>[2]Tonase!R8</f>
        <v>26.61841579090909</v>
      </c>
      <c r="S8" s="162"/>
      <c r="T8" s="167">
        <f>[2]Tonase!T8</f>
        <v>0</v>
      </c>
      <c r="U8" s="162"/>
      <c r="V8" s="167">
        <f>[2]Tonase!V8</f>
        <v>0</v>
      </c>
      <c r="W8" s="162"/>
      <c r="X8" s="167">
        <f>[2]Tonase!X8</f>
        <v>0</v>
      </c>
      <c r="Y8" s="162"/>
      <c r="Z8" s="167">
        <f>[2]Tonase!Z8</f>
        <v>0</v>
      </c>
      <c r="AA8" s="162"/>
      <c r="AB8" s="167">
        <f>[2]Tonase!AB8</f>
        <v>0</v>
      </c>
      <c r="AC8" s="162"/>
      <c r="AE8" s="94"/>
    </row>
    <row r="9" spans="1:31">
      <c r="B9" s="19" t="s">
        <v>15</v>
      </c>
      <c r="C9" s="19"/>
      <c r="D9" s="76">
        <f>SUM(D10:D11)</f>
        <v>251.34787727272726</v>
      </c>
      <c r="E9" s="133"/>
      <c r="F9" s="74">
        <f>[2]Tonase!F9</f>
        <v>13.939</v>
      </c>
      <c r="G9" s="74">
        <f>[2]Tonase!G9</f>
        <v>18.773</v>
      </c>
      <c r="H9" s="74">
        <f>[2]Tonase!H9</f>
        <v>12.420999999999999</v>
      </c>
      <c r="I9" s="74">
        <f>[2]Tonase!I9</f>
        <v>15.66</v>
      </c>
      <c r="J9" s="74">
        <f>[2]Tonase!J9</f>
        <v>28.380000000000003</v>
      </c>
      <c r="K9" s="74">
        <f>[2]Tonase!K9</f>
        <v>21.832999999999998</v>
      </c>
      <c r="L9" s="161">
        <f>[2]Tonase!L9</f>
        <v>38.57</v>
      </c>
      <c r="M9" s="162"/>
      <c r="N9" s="161">
        <f>SUM(N11,N10)</f>
        <v>17.3</v>
      </c>
      <c r="O9" s="162"/>
      <c r="P9" s="161">
        <f>SUM(P11,P10)</f>
        <v>37.5</v>
      </c>
      <c r="Q9" s="162"/>
      <c r="R9" s="161"/>
      <c r="S9" s="162"/>
      <c r="T9" s="161"/>
      <c r="U9" s="162"/>
      <c r="V9" s="161"/>
      <c r="W9" s="162"/>
      <c r="X9" s="161"/>
      <c r="Y9" s="162"/>
      <c r="Z9" s="161"/>
      <c r="AA9" s="162"/>
      <c r="AB9" s="161"/>
      <c r="AC9" s="162"/>
    </row>
    <row r="10" spans="1:31">
      <c r="B10" s="13" t="s">
        <v>0</v>
      </c>
      <c r="C10" s="13"/>
      <c r="D10" s="75">
        <v>43.365960000000001</v>
      </c>
      <c r="E10" s="134"/>
      <c r="F10" s="74">
        <f>[2]Tonase!F10</f>
        <v>5.3689999999999998</v>
      </c>
      <c r="G10" s="74">
        <f>[2]Tonase!G10</f>
        <v>11.9</v>
      </c>
      <c r="H10" s="74">
        <f>[2]Tonase!H10</f>
        <v>6.351</v>
      </c>
      <c r="I10" s="74">
        <f>[2]Tonase!I10</f>
        <v>9.67</v>
      </c>
      <c r="J10" s="74">
        <f>[2]Tonase!J10</f>
        <v>21.98</v>
      </c>
      <c r="K10" s="74">
        <f>[2]Tonase!K10</f>
        <v>13.6</v>
      </c>
      <c r="L10" s="161">
        <f>[2]Tonase!L10</f>
        <v>23.73</v>
      </c>
      <c r="M10" s="162"/>
      <c r="N10" s="161">
        <v>6.3</v>
      </c>
      <c r="O10" s="162"/>
      <c r="P10" s="161">
        <f>[2]Tonase!$P$10:$Q$10</f>
        <v>17.100000000000001</v>
      </c>
      <c r="Q10" s="162"/>
      <c r="R10" s="161"/>
      <c r="S10" s="162"/>
      <c r="T10" s="161"/>
      <c r="U10" s="162"/>
      <c r="V10" s="161"/>
      <c r="W10" s="162"/>
      <c r="X10" s="161"/>
      <c r="Y10" s="162"/>
      <c r="Z10" s="161"/>
      <c r="AA10" s="162"/>
      <c r="AB10" s="161"/>
      <c r="AC10" s="162"/>
      <c r="AE10" s="94" t="s">
        <v>49</v>
      </c>
    </row>
    <row r="11" spans="1:31">
      <c r="B11" s="13" t="s">
        <v>1</v>
      </c>
      <c r="C11" s="13"/>
      <c r="D11" s="75">
        <v>207.98191727272726</v>
      </c>
      <c r="E11" s="134"/>
      <c r="F11" s="74">
        <f>[2]Tonase!F11</f>
        <v>8.57</v>
      </c>
      <c r="G11" s="74">
        <f>[2]Tonase!G11</f>
        <v>6.8730000000000002</v>
      </c>
      <c r="H11" s="74">
        <f>[2]Tonase!H11</f>
        <v>6.07</v>
      </c>
      <c r="I11" s="74">
        <f>[2]Tonase!I11</f>
        <v>5.99</v>
      </c>
      <c r="J11" s="74">
        <f>[2]Tonase!J11</f>
        <v>6.4</v>
      </c>
      <c r="K11" s="74">
        <f>[2]Tonase!K11</f>
        <v>8.2330000000000005</v>
      </c>
      <c r="L11" s="161">
        <f>[2]Tonase!L11</f>
        <v>14.84</v>
      </c>
      <c r="M11" s="162"/>
      <c r="N11" s="161">
        <v>11</v>
      </c>
      <c r="O11" s="162"/>
      <c r="P11" s="161">
        <f>[2]Tonase!$P$11:$Q$11</f>
        <v>20.399999999999999</v>
      </c>
      <c r="Q11" s="162"/>
      <c r="R11" s="161"/>
      <c r="S11" s="162"/>
      <c r="T11" s="161"/>
      <c r="U11" s="162"/>
      <c r="V11" s="161"/>
      <c r="W11" s="162"/>
      <c r="X11" s="161"/>
      <c r="Y11" s="162"/>
      <c r="Z11" s="161"/>
      <c r="AA11" s="162"/>
      <c r="AB11" s="161"/>
      <c r="AC11" s="162"/>
    </row>
    <row r="12" spans="1:3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91"/>
      <c r="U12" s="7"/>
      <c r="V12" s="91"/>
      <c r="W12" s="7"/>
      <c r="X12" s="91"/>
      <c r="Y12" s="7"/>
      <c r="Z12" s="91"/>
      <c r="AA12" s="7"/>
      <c r="AB12" s="7"/>
      <c r="AC12" s="7"/>
    </row>
    <row r="13" spans="1:31">
      <c r="B13" s="32" t="s">
        <v>23</v>
      </c>
      <c r="C13" s="32"/>
      <c r="D13" s="32"/>
      <c r="E13" s="32"/>
    </row>
    <row r="14" spans="1:31">
      <c r="B14" s="15" t="s">
        <v>17</v>
      </c>
      <c r="C14" s="15"/>
      <c r="D14" s="15"/>
      <c r="E14" s="15"/>
      <c r="F14" s="69">
        <f>IFERROR(SUM(F15:F19),0)</f>
        <v>39.72545480073908</v>
      </c>
      <c r="G14" s="69">
        <f t="shared" ref="G14:AC14" si="0">IFERROR(SUM(G15:G19),0)</f>
        <v>0</v>
      </c>
      <c r="H14" s="69">
        <f t="shared" si="0"/>
        <v>56.298173978956036</v>
      </c>
      <c r="I14" s="69">
        <f t="shared" si="0"/>
        <v>0</v>
      </c>
      <c r="J14" s="69">
        <f t="shared" si="0"/>
        <v>31.198680781338229</v>
      </c>
      <c r="K14" s="69">
        <f t="shared" si="0"/>
        <v>0</v>
      </c>
      <c r="L14" s="69">
        <f t="shared" si="0"/>
        <v>42.91175279341099</v>
      </c>
      <c r="M14" s="69">
        <f t="shared" si="0"/>
        <v>0</v>
      </c>
      <c r="N14" s="69">
        <f t="shared" si="0"/>
        <v>68.473786113505525</v>
      </c>
      <c r="O14" s="69">
        <f t="shared" si="0"/>
        <v>0</v>
      </c>
      <c r="P14" s="69">
        <f t="shared" si="0"/>
        <v>51.14583985007058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69">
        <f t="shared" si="0"/>
        <v>0</v>
      </c>
      <c r="U14" s="69">
        <f t="shared" si="0"/>
        <v>0</v>
      </c>
      <c r="V14" s="69">
        <f t="shared" si="0"/>
        <v>0</v>
      </c>
      <c r="W14" s="69">
        <f t="shared" si="0"/>
        <v>0</v>
      </c>
      <c r="X14" s="69">
        <f t="shared" si="0"/>
        <v>0</v>
      </c>
      <c r="Y14" s="69">
        <f t="shared" si="0"/>
        <v>0</v>
      </c>
      <c r="Z14" s="69">
        <f t="shared" si="0"/>
        <v>0</v>
      </c>
      <c r="AA14" s="69">
        <f t="shared" si="0"/>
        <v>0</v>
      </c>
      <c r="AB14" s="69">
        <f t="shared" si="0"/>
        <v>0</v>
      </c>
      <c r="AC14" s="69">
        <f t="shared" si="0"/>
        <v>0</v>
      </c>
    </row>
    <row r="15" spans="1:31">
      <c r="B15" s="16" t="s">
        <v>16</v>
      </c>
      <c r="C15" s="16"/>
      <c r="D15" s="80">
        <f>IFERROR('Konsumsi &amp; pareto'!#REF!/Tonase!D7,0)</f>
        <v>0</v>
      </c>
      <c r="E15" s="80"/>
      <c r="F15" s="69">
        <f>IFERROR('Konsumsi &amp; pareto'!G11/Tonase!F7,0)</f>
        <v>0</v>
      </c>
      <c r="G15" s="69">
        <f>IFERROR('Konsumsi &amp; pareto'!H11/Tonase!G7,0)</f>
        <v>0</v>
      </c>
      <c r="H15" s="69">
        <f>IFERROR('Konsumsi &amp; pareto'!I11/Tonase!H7,0)</f>
        <v>0</v>
      </c>
      <c r="I15" s="69">
        <f>IFERROR('Konsumsi &amp; pareto'!J11/Tonase!I7,0)</f>
        <v>0</v>
      </c>
      <c r="J15" s="69">
        <f>IFERROR('Konsumsi &amp; pareto'!K11/Tonase!J7,0)</f>
        <v>0</v>
      </c>
      <c r="K15" s="69">
        <f>IFERROR('Konsumsi &amp; pareto'!L11/Tonase!K7,0)</f>
        <v>0</v>
      </c>
      <c r="L15" s="69">
        <f>IFERROR('Konsumsi &amp; pareto'!M11/Tonase!L7,0)</f>
        <v>0</v>
      </c>
      <c r="M15" s="69">
        <f>IFERROR('Konsumsi &amp; pareto'!N11/Tonase!M7,0)</f>
        <v>0</v>
      </c>
      <c r="N15" s="69">
        <f>IFERROR('Konsumsi &amp; pareto'!O11/Tonase!N7,0)</f>
        <v>0</v>
      </c>
      <c r="O15" s="69">
        <f>IFERROR('Konsumsi &amp; pareto'!P11/Tonase!O7,0)</f>
        <v>0</v>
      </c>
      <c r="P15" s="69">
        <f>IFERROR('Konsumsi &amp; pareto'!Q11/Tonase!P7,0)</f>
        <v>0</v>
      </c>
      <c r="Q15" s="69">
        <f>IFERROR('Konsumsi &amp; pareto'!R11/Tonase!Q7,0)</f>
        <v>0</v>
      </c>
      <c r="R15" s="69">
        <f>IFERROR('Konsumsi &amp; pareto'!S11/Tonase!R7,0)</f>
        <v>0</v>
      </c>
      <c r="S15" s="69">
        <f>IFERROR('Konsumsi &amp; pareto'!T11/Tonase!S7,0)</f>
        <v>0</v>
      </c>
      <c r="T15" s="69">
        <f>IFERROR('Konsumsi &amp; pareto'!U11/Tonase!T7,0)</f>
        <v>0</v>
      </c>
      <c r="U15" s="69">
        <f>IFERROR('Konsumsi &amp; pareto'!V11/Tonase!U7,0)</f>
        <v>0</v>
      </c>
      <c r="V15" s="69">
        <f>IFERROR('Konsumsi &amp; pareto'!W11/Tonase!V7,0)</f>
        <v>0</v>
      </c>
      <c r="W15" s="69">
        <f>IFERROR('Konsumsi &amp; pareto'!X11/Tonase!W7,0)</f>
        <v>0</v>
      </c>
      <c r="X15" s="69">
        <f>IFERROR('Konsumsi &amp; pareto'!Y11/Tonase!X7,0)</f>
        <v>0</v>
      </c>
      <c r="Y15" s="69">
        <f>IFERROR('Konsumsi &amp; pareto'!Z11/Tonase!Y7,0)</f>
        <v>0</v>
      </c>
      <c r="Z15" s="69">
        <f>IFERROR('Konsumsi &amp; pareto'!AA11/Tonase!Z7,0)</f>
        <v>0</v>
      </c>
      <c r="AA15" s="69">
        <f>IFERROR('Konsumsi &amp; pareto'!AB11/Tonase!AA7,0)</f>
        <v>0</v>
      </c>
      <c r="AB15" s="69">
        <f>IFERROR('Konsumsi &amp; pareto'!AC11/Tonase!AB7,0)</f>
        <v>0</v>
      </c>
      <c r="AC15" s="69">
        <f>IFERROR('Konsumsi &amp; pareto'!AD11/Tonase!AC7,0)</f>
        <v>0</v>
      </c>
    </row>
    <row r="16" spans="1:31" hidden="1">
      <c r="B16" s="12" t="s">
        <v>52</v>
      </c>
      <c r="C16" s="16"/>
      <c r="D16" s="80"/>
      <c r="E16" s="80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spans="2:29" hidden="1">
      <c r="B17" s="12" t="s">
        <v>53</v>
      </c>
      <c r="C17" s="16"/>
      <c r="D17" s="80"/>
      <c r="E17" s="80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2:29">
      <c r="B18" s="16" t="s">
        <v>68</v>
      </c>
      <c r="C18" s="16"/>
      <c r="D18" s="80"/>
      <c r="E18" s="135"/>
      <c r="F18" s="165">
        <f>SUM('Konsumsi &amp; pareto'!G11:H11)/F8</f>
        <v>3.6011773171602526</v>
      </c>
      <c r="G18" s="166"/>
      <c r="H18" s="165">
        <f>SUM('Konsumsi &amp; pareto'!I11:J11)/H8</f>
        <v>4.0220735990142291</v>
      </c>
      <c r="I18" s="166"/>
      <c r="J18" s="165">
        <f>SUM('Konsumsi &amp; pareto'!K11:L11)/J8</f>
        <v>3.7075314410115587</v>
      </c>
      <c r="K18" s="166"/>
      <c r="L18" s="165">
        <f>SUM('Konsumsi &amp; pareto'!M11:N11)/L8</f>
        <v>3.402978407309619</v>
      </c>
      <c r="M18" s="166"/>
      <c r="N18" s="165">
        <f>SUM('Konsumsi &amp; pareto'!O11:P11)/N8</f>
        <v>5.7744376507410955</v>
      </c>
      <c r="O18" s="166"/>
      <c r="P18" s="165">
        <f>SUM('Konsumsi &amp; pareto'!Q11:R11)/P8</f>
        <v>5.4661047392423017</v>
      </c>
      <c r="Q18" s="166"/>
      <c r="R18" s="163">
        <f>SUM('Konsumsi &amp; pareto'!S11:T11)/R8</f>
        <v>0</v>
      </c>
      <c r="S18" s="164"/>
      <c r="T18" s="163" t="e">
        <f>SUM('Konsumsi &amp; pareto'!U11:V11)/T8</f>
        <v>#DIV/0!</v>
      </c>
      <c r="U18" s="164"/>
      <c r="V18" s="163" t="e">
        <f>SUM('Konsumsi &amp; pareto'!W11:X11)/V8</f>
        <v>#DIV/0!</v>
      </c>
      <c r="W18" s="164"/>
      <c r="X18" s="163" t="e">
        <f>SUM('Konsumsi &amp; pareto'!Y11:Z11)/X8</f>
        <v>#DIV/0!</v>
      </c>
      <c r="Y18" s="164"/>
      <c r="Z18" s="163" t="e">
        <f>SUM('Konsumsi &amp; pareto'!AA11:AB11)/Z8</f>
        <v>#DIV/0!</v>
      </c>
      <c r="AA18" s="164"/>
      <c r="AB18" s="163" t="e">
        <f>SUM('Konsumsi &amp; pareto'!AC11:AD11)/AB8</f>
        <v>#DIV/0!</v>
      </c>
      <c r="AC18" s="164"/>
    </row>
    <row r="19" spans="2:29">
      <c r="B19" s="17" t="s">
        <v>15</v>
      </c>
      <c r="C19" s="17"/>
      <c r="D19" s="17"/>
      <c r="E19" s="17"/>
      <c r="F19" s="69">
        <f t="shared" ref="F19:AC19" si="1">IFERROR(SUM(F21:F22),0)</f>
        <v>36.12427748357883</v>
      </c>
      <c r="G19" s="69">
        <f t="shared" si="1"/>
        <v>0</v>
      </c>
      <c r="H19" s="69">
        <f t="shared" si="1"/>
        <v>52.276100379941809</v>
      </c>
      <c r="I19" s="69">
        <f t="shared" si="1"/>
        <v>0</v>
      </c>
      <c r="J19" s="69">
        <f t="shared" si="1"/>
        <v>27.491149340326672</v>
      </c>
      <c r="K19" s="69">
        <f t="shared" si="1"/>
        <v>0</v>
      </c>
      <c r="L19" s="69">
        <f t="shared" si="1"/>
        <v>39.508774386101372</v>
      </c>
      <c r="M19" s="69">
        <f t="shared" si="1"/>
        <v>0</v>
      </c>
      <c r="N19" s="69">
        <f t="shared" si="1"/>
        <v>62.699348462764434</v>
      </c>
      <c r="O19" s="69">
        <f t="shared" si="1"/>
        <v>0</v>
      </c>
      <c r="P19" s="69">
        <f t="shared" si="1"/>
        <v>45.679735110828275</v>
      </c>
      <c r="Q19" s="69">
        <f t="shared" si="1"/>
        <v>0</v>
      </c>
      <c r="R19" s="69">
        <f t="shared" si="1"/>
        <v>0</v>
      </c>
      <c r="S19" s="69">
        <f t="shared" si="1"/>
        <v>0</v>
      </c>
      <c r="T19" s="69">
        <f t="shared" si="1"/>
        <v>0</v>
      </c>
      <c r="U19" s="69">
        <f t="shared" si="1"/>
        <v>0</v>
      </c>
      <c r="V19" s="69">
        <f t="shared" si="1"/>
        <v>0</v>
      </c>
      <c r="W19" s="69">
        <f t="shared" si="1"/>
        <v>0</v>
      </c>
      <c r="X19" s="69">
        <f t="shared" si="1"/>
        <v>0</v>
      </c>
      <c r="Y19" s="69">
        <f t="shared" si="1"/>
        <v>0</v>
      </c>
      <c r="Z19" s="69">
        <f t="shared" si="1"/>
        <v>0</v>
      </c>
      <c r="AA19" s="69">
        <f t="shared" si="1"/>
        <v>0</v>
      </c>
      <c r="AB19" s="69">
        <f t="shared" si="1"/>
        <v>0</v>
      </c>
      <c r="AC19" s="69">
        <f t="shared" si="1"/>
        <v>0</v>
      </c>
    </row>
    <row r="20" spans="2:29">
      <c r="B20" s="17" t="s">
        <v>69</v>
      </c>
      <c r="C20" s="17"/>
      <c r="D20" s="17"/>
      <c r="E20" s="136"/>
      <c r="F20" s="163">
        <f>SUM('Konsumsi &amp; pareto'!G12:H12)/SUM(Tonase!F9:G9)</f>
        <v>18.597486282873014</v>
      </c>
      <c r="G20" s="164"/>
      <c r="H20" s="163">
        <f>SUM('Konsumsi &amp; pareto'!I12:J12)/SUM(Tonase!H9:I9)</f>
        <v>27.768564513541591</v>
      </c>
      <c r="I20" s="164"/>
      <c r="J20" s="163">
        <f>SUM('Konsumsi &amp; pareto'!K12:L12)/SUM(Tonase!J9:K9)</f>
        <v>15.116314265173855</v>
      </c>
      <c r="K20" s="164"/>
      <c r="L20" s="163">
        <f>SUM('Konsumsi &amp; pareto'!M12:N12)/SUM(Tonase!L9:M9)</f>
        <v>21.739241546896125</v>
      </c>
      <c r="M20" s="164"/>
      <c r="N20" s="163">
        <f>SUM('Konsumsi &amp; pareto'!O12:P12)/SUM(Tonase!N9:O9)</f>
        <v>27.169871344436579</v>
      </c>
      <c r="O20" s="164"/>
      <c r="P20" s="163">
        <f>SUM('Konsumsi &amp; pareto'!Q12:R12)/SUM(Tonase!P9:Q9)</f>
        <v>21.555274533627319</v>
      </c>
      <c r="Q20" s="164"/>
      <c r="R20" s="163" t="e">
        <f>SUM('Konsumsi &amp; pareto'!S12:T12)/SUM(Tonase!R9:S9)</f>
        <v>#DIV/0!</v>
      </c>
      <c r="S20" s="164"/>
      <c r="T20" s="163" t="e">
        <f>SUM('Konsumsi &amp; pareto'!U12:V12)/SUM(Tonase!T9:U9)</f>
        <v>#DIV/0!</v>
      </c>
      <c r="U20" s="164"/>
      <c r="V20" s="163" t="e">
        <f>SUM('Konsumsi &amp; pareto'!W12:X12)/SUM(Tonase!V9:W9)</f>
        <v>#DIV/0!</v>
      </c>
      <c r="W20" s="164"/>
      <c r="X20" s="163" t="e">
        <f>SUM('Konsumsi &amp; pareto'!Y12:Z12)/SUM(Tonase!X9:Y9)</f>
        <v>#DIV/0!</v>
      </c>
      <c r="Y20" s="164"/>
      <c r="Z20" s="163" t="e">
        <f>SUM('Konsumsi &amp; pareto'!AA12:AB12)/SUM(Tonase!Z9:AA9)</f>
        <v>#DIV/0!</v>
      </c>
      <c r="AA20" s="164"/>
      <c r="AB20" s="163"/>
      <c r="AC20" s="164"/>
    </row>
    <row r="21" spans="2:29">
      <c r="B21" s="18" t="s">
        <v>70</v>
      </c>
      <c r="C21" s="18"/>
      <c r="D21" s="18"/>
      <c r="E21" s="137"/>
      <c r="F21" s="163">
        <f>SUM('Konsumsi &amp; pareto'!G13:H13,'Konsumsi &amp; pareto'!G14:H14)/SUM(Tonase!F10:G10)</f>
        <v>27.652658327729615</v>
      </c>
      <c r="G21" s="164"/>
      <c r="H21" s="163">
        <f>SUM('Konsumsi &amp; pareto'!I13:J13,'Konsumsi &amp; pareto'!I14:J14)/SUM(Tonase!H10:I10)</f>
        <v>37.697371755279718</v>
      </c>
      <c r="I21" s="164"/>
      <c r="J21" s="163">
        <f>SUM('Konsumsi &amp; pareto'!K13:L13,'Konsumsi &amp; pareto'!K14:L14)/SUM(Tonase!J10:K10)</f>
        <v>17.031436477785583</v>
      </c>
      <c r="K21" s="164"/>
      <c r="L21" s="163">
        <f>SUM('Konsumsi &amp; pareto'!M13:N13,'Konsumsi &amp; pareto'!M14:N14)/SUM(Tonase!L10:M10)</f>
        <v>28.365841909340737</v>
      </c>
      <c r="M21" s="164"/>
      <c r="N21" s="163">
        <f>SUM('Konsumsi &amp; pareto'!O13:P13,'Konsumsi &amp; pareto'!O14:P14)/SUM(Tonase!N10:O10)</f>
        <v>46.73490613439489</v>
      </c>
      <c r="O21" s="164"/>
      <c r="P21" s="163">
        <f>SUM('Konsumsi &amp; pareto'!Q13:R13,'Konsumsi &amp; pareto'!Q14:R14)/SUM(Tonase!P10:Q10)</f>
        <v>37.437515530264371</v>
      </c>
      <c r="Q21" s="164"/>
      <c r="R21" s="163" t="e">
        <f>SUM('Konsumsi &amp; pareto'!S13:T13,'Konsumsi &amp; pareto'!S14:T14)/SUM(Tonase!R10:S10)</f>
        <v>#DIV/0!</v>
      </c>
      <c r="S21" s="164"/>
      <c r="T21" s="163" t="e">
        <f>SUM('Konsumsi &amp; pareto'!U13:V13,'Konsumsi &amp; pareto'!U14:V14)/SUM(Tonase!T10:U10)</f>
        <v>#DIV/0!</v>
      </c>
      <c r="U21" s="164"/>
      <c r="V21" s="163" t="e">
        <f>SUM('Konsumsi &amp; pareto'!W13:X13,'Konsumsi &amp; pareto'!W14:X14)/SUM(Tonase!V10:W10)</f>
        <v>#DIV/0!</v>
      </c>
      <c r="W21" s="164"/>
      <c r="X21" s="163" t="e">
        <f>SUM('Konsumsi &amp; pareto'!Y13:Z13,'Konsumsi &amp; pareto'!Y14:Z14)/SUM(Tonase!X10:Y10)</f>
        <v>#DIV/0!</v>
      </c>
      <c r="Y21" s="164"/>
      <c r="Z21" s="163" t="e">
        <f>SUM('Konsumsi &amp; pareto'!AA13:AB13,'Konsumsi &amp; pareto'!AA14:AB14)/SUM(Tonase!Z10:AA10)</f>
        <v>#DIV/0!</v>
      </c>
      <c r="AA21" s="164"/>
      <c r="AB21" s="163" t="e">
        <f>SUM('Konsumsi &amp; pareto'!AC13:AD13,'Konsumsi &amp; pareto'!AC14:AD14)/SUM(Tonase!AB10:AC10)</f>
        <v>#DIV/0!</v>
      </c>
      <c r="AC21" s="164"/>
    </row>
    <row r="22" spans="2:29">
      <c r="B22" s="18" t="s">
        <v>1</v>
      </c>
      <c r="C22" s="18"/>
      <c r="D22" s="18"/>
      <c r="E22" s="137"/>
      <c r="F22" s="163">
        <f>SUM('Konsumsi &amp; pareto'!G15:H15)/SUM(Tonase!F11:G11)</f>
        <v>8.4716191558492131</v>
      </c>
      <c r="G22" s="164"/>
      <c r="H22" s="163">
        <f>SUM('Konsumsi &amp; pareto'!I15:J15)/SUM(Tonase!H11:I11)</f>
        <v>14.578728624662093</v>
      </c>
      <c r="I22" s="164"/>
      <c r="J22" s="163">
        <f>SUM('Konsumsi &amp; pareto'!K15:L15)/SUM(Tonase!J11:K11)</f>
        <v>10.459712862541091</v>
      </c>
      <c r="K22" s="164"/>
      <c r="L22" s="163">
        <f>SUM('Konsumsi &amp; pareto'!M15:N15)/SUM(Tonase!L11:M11)</f>
        <v>11.142932476760636</v>
      </c>
      <c r="M22" s="164"/>
      <c r="N22" s="163">
        <f>SUM('Konsumsi &amp; pareto'!O15:P15)/SUM(Tonase!N11:O11)</f>
        <v>15.964442328369541</v>
      </c>
      <c r="O22" s="164"/>
      <c r="P22" s="163">
        <f>SUM('Konsumsi &amp; pareto'!Q15:R15)/SUM(Tonase!P11:Q11)</f>
        <v>8.2422195805639085</v>
      </c>
      <c r="Q22" s="164"/>
      <c r="R22" s="163" t="e">
        <f>SUM('Konsumsi &amp; pareto'!S15:T15)/SUM(Tonase!R11:S11)</f>
        <v>#DIV/0!</v>
      </c>
      <c r="S22" s="164"/>
      <c r="T22" s="163" t="e">
        <f>SUM('Konsumsi &amp; pareto'!U15:V15)/SUM(Tonase!T11:U11)</f>
        <v>#DIV/0!</v>
      </c>
      <c r="U22" s="164"/>
      <c r="V22" s="163" t="e">
        <f>SUM('Konsumsi &amp; pareto'!W15:X15)/SUM(Tonase!V11:W11)</f>
        <v>#DIV/0!</v>
      </c>
      <c r="W22" s="164"/>
      <c r="X22" s="163" t="e">
        <f>SUM('Konsumsi &amp; pareto'!Y15:Z15)/SUM(Tonase!X11:Y11)</f>
        <v>#DIV/0!</v>
      </c>
      <c r="Y22" s="164"/>
      <c r="Z22" s="163" t="e">
        <f>SUM('Konsumsi &amp; pareto'!AA15:AB15)/SUM(Tonase!Z11:AA11)</f>
        <v>#DIV/0!</v>
      </c>
      <c r="AA22" s="164"/>
      <c r="AB22" s="163" t="e">
        <f>SUM('Konsumsi &amp; pareto'!AC15:AD15)/SUM(Tonase!AB11:AC11)</f>
        <v>#DIV/0!</v>
      </c>
      <c r="AC22" s="164"/>
    </row>
    <row r="24" spans="2:29">
      <c r="B24" s="32" t="s">
        <v>56</v>
      </c>
      <c r="C24" s="32"/>
      <c r="D24" s="32"/>
      <c r="E24" s="32"/>
    </row>
    <row r="25" spans="2:29">
      <c r="B25" s="15" t="s">
        <v>17</v>
      </c>
      <c r="C25" s="15"/>
      <c r="D25" s="15"/>
      <c r="E25" s="15"/>
      <c r="F25" s="69">
        <f t="shared" ref="F25:AC25" si="2">IFERROR(SUM(F27,F29),0)</f>
        <v>115.48959092469789</v>
      </c>
      <c r="G25" s="69">
        <f t="shared" si="2"/>
        <v>114.42653396782397</v>
      </c>
      <c r="H25" s="69">
        <f t="shared" si="2"/>
        <v>124.56804802430956</v>
      </c>
      <c r="I25" s="69">
        <f t="shared" si="2"/>
        <v>139.58950984534974</v>
      </c>
      <c r="J25" s="69">
        <f t="shared" si="2"/>
        <v>119.51986049723907</v>
      </c>
      <c r="K25" s="69">
        <f t="shared" si="2"/>
        <v>135.92071098831474</v>
      </c>
      <c r="L25" s="69">
        <f t="shared" si="2"/>
        <v>130.78730958930589</v>
      </c>
      <c r="M25" s="69">
        <f t="shared" si="2"/>
        <v>142.63022590686242</v>
      </c>
      <c r="N25" s="69">
        <f t="shared" si="2"/>
        <v>126.26988049325251</v>
      </c>
      <c r="O25" s="69">
        <f t="shared" si="2"/>
        <v>98.781390445152439</v>
      </c>
      <c r="P25" s="69">
        <f t="shared" si="2"/>
        <v>125.17701418566871</v>
      </c>
      <c r="Q25" s="69">
        <f t="shared" si="2"/>
        <v>121.19025411986377</v>
      </c>
      <c r="R25" s="69">
        <f t="shared" si="2"/>
        <v>0</v>
      </c>
      <c r="S25" s="69">
        <f t="shared" si="2"/>
        <v>0</v>
      </c>
      <c r="T25" s="69">
        <f t="shared" si="2"/>
        <v>0</v>
      </c>
      <c r="U25" s="69">
        <f t="shared" si="2"/>
        <v>0</v>
      </c>
      <c r="V25" s="69">
        <f t="shared" si="2"/>
        <v>0</v>
      </c>
      <c r="W25" s="69">
        <f t="shared" si="2"/>
        <v>0</v>
      </c>
      <c r="X25" s="69">
        <f t="shared" si="2"/>
        <v>0</v>
      </c>
      <c r="Y25" s="69">
        <f t="shared" si="2"/>
        <v>0</v>
      </c>
      <c r="Z25" s="69">
        <f t="shared" si="2"/>
        <v>0</v>
      </c>
      <c r="AA25" s="69">
        <f t="shared" si="2"/>
        <v>0</v>
      </c>
      <c r="AB25" s="69">
        <f t="shared" si="2"/>
        <v>0</v>
      </c>
      <c r="AC25" s="69">
        <f t="shared" si="2"/>
        <v>0</v>
      </c>
    </row>
    <row r="26" spans="2:29">
      <c r="B26" s="15" t="s">
        <v>89</v>
      </c>
      <c r="C26" s="15"/>
      <c r="D26" s="15"/>
      <c r="E26" s="15"/>
      <c r="F26" s="69" t="s">
        <v>49</v>
      </c>
      <c r="G26" s="69">
        <f>'Konsumsi &amp; pareto'!H10/'HK - BDGT'!F6</f>
        <v>112.21506666666667</v>
      </c>
      <c r="H26" s="69">
        <f>'Konsumsi &amp; pareto'!I10/'HK - BDGT'!G6</f>
        <v>131.37225945945946</v>
      </c>
      <c r="I26" s="69">
        <f>'Konsumsi &amp; pareto'!J10/'HK - BDGT'!H6</f>
        <v>139.67739230769234</v>
      </c>
      <c r="J26" s="69">
        <f>'Konsumsi &amp; pareto'!K10/'HK - BDGT'!I6</f>
        <v>124.32153476394851</v>
      </c>
      <c r="K26" s="69">
        <f>'Konsumsi &amp; pareto'!L10/'HK - BDGT'!J6</f>
        <v>132.14594133333333</v>
      </c>
      <c r="L26" s="69">
        <f>'Konsumsi &amp; pareto'!M10/'HK - BDGT'!K6</f>
        <v>124.68606005665723</v>
      </c>
      <c r="M26" s="69">
        <f>'Konsumsi &amp; pareto'!N10/'HK - BDGT'!L6</f>
        <v>137.61600000000001</v>
      </c>
      <c r="N26" s="69">
        <f>'Konsumsi &amp; pareto'!O10/'HK - BDGT'!M6</f>
        <v>135.22154805194808</v>
      </c>
      <c r="O26" s="69">
        <f>'Konsumsi &amp; pareto'!P10/'HK - BDGT'!N6</f>
        <v>134.36261250000001</v>
      </c>
      <c r="P26" s="69">
        <f>'Konsumsi &amp; pareto'!Q10/'HK - BDGT'!O6</f>
        <v>123.14450683229815</v>
      </c>
      <c r="Q26" s="69">
        <f>'Konsumsi &amp; pareto'!R10/'HK - BDGT'!P6</f>
        <v>122.2136700610998</v>
      </c>
      <c r="R26" s="69">
        <f>'Konsumsi &amp; pareto'!S10/'HK - BDGT'!Q6</f>
        <v>0</v>
      </c>
      <c r="S26" s="69" t="e">
        <f>'Konsumsi &amp; pareto'!T10/'HK - BDGT'!R6</f>
        <v>#DIV/0!</v>
      </c>
      <c r="T26" s="69" t="e">
        <f>'Konsumsi &amp; pareto'!U10/'HK - BDGT'!S6</f>
        <v>#DIV/0!</v>
      </c>
      <c r="U26" s="69" t="e">
        <f>'Konsumsi &amp; pareto'!V10/'HK - BDGT'!T6</f>
        <v>#DIV/0!</v>
      </c>
      <c r="V26" s="69" t="e">
        <f>'Konsumsi &amp; pareto'!W10/'HK - BDGT'!U6</f>
        <v>#DIV/0!</v>
      </c>
      <c r="W26" s="69" t="e">
        <f>'Konsumsi &amp; pareto'!X10/'HK - BDGT'!V6</f>
        <v>#DIV/0!</v>
      </c>
      <c r="X26" s="69" t="e">
        <f>'Konsumsi &amp; pareto'!Y10/'HK - BDGT'!W6</f>
        <v>#DIV/0!</v>
      </c>
      <c r="Y26" s="69" t="e">
        <f>'Konsumsi &amp; pareto'!Z10/'HK - BDGT'!X6</f>
        <v>#DIV/0!</v>
      </c>
      <c r="Z26" s="69" t="e">
        <f>'Konsumsi &amp; pareto'!AA10/'HK - BDGT'!Y6</f>
        <v>#DIV/0!</v>
      </c>
      <c r="AA26" s="69" t="e">
        <f>'Konsumsi &amp; pareto'!AB10/'HK - BDGT'!Z6</f>
        <v>#DIV/0!</v>
      </c>
      <c r="AB26" s="69" t="e">
        <f>'Konsumsi &amp; pareto'!AC10/'HK - BDGT'!AA6</f>
        <v>#DIV/0!</v>
      </c>
      <c r="AC26" s="69" t="e">
        <f>'Konsumsi &amp; pareto'!AD10/'HK - BDGT'!AB6</f>
        <v>#DIV/0!</v>
      </c>
    </row>
    <row r="27" spans="2:29">
      <c r="B27" s="16" t="s">
        <v>16</v>
      </c>
      <c r="C27" s="16"/>
      <c r="D27" s="80">
        <f>IFERROR('Konsumsi &amp; pareto'!#REF!/Tonase!D15,0)</f>
        <v>0</v>
      </c>
      <c r="E27" s="80"/>
      <c r="F27" s="69">
        <f>IFERROR('Konsumsi &amp; pareto'!G11/'HK - BDGT'!E6,0)</f>
        <v>76.970863297546956</v>
      </c>
      <c r="G27" s="69">
        <f>IFERROR('Konsumsi &amp; pareto'!H11/'HK - BDGT'!F6,0)</f>
        <v>77.659251004081682</v>
      </c>
      <c r="H27" s="69">
        <f>IFERROR('Konsumsi &amp; pareto'!I11/'HK - BDGT'!G6,0)</f>
        <v>86.197798522829302</v>
      </c>
      <c r="I27" s="69">
        <f>IFERROR('Konsumsi &amp; pareto'!J11/'HK - BDGT'!H6,0)</f>
        <v>95.433537134812141</v>
      </c>
      <c r="J27" s="69">
        <f>IFERROR('Konsumsi &amp; pareto'!K11/'HK - BDGT'!I6,0)</f>
        <v>82.088127040023764</v>
      </c>
      <c r="K27" s="69">
        <f>IFERROR('Konsumsi &amp; pareto'!L11/'HK - BDGT'!J6,0)</f>
        <v>92.285550696446009</v>
      </c>
      <c r="L27" s="69">
        <f>IFERROR('Konsumsi &amp; pareto'!M11/'HK - BDGT'!K6,0)</f>
        <v>86.038231504247946</v>
      </c>
      <c r="M27" s="69">
        <f>IFERROR('Konsumsi &amp; pareto'!N11/'HK - BDGT'!L6,0)</f>
        <v>89.598589114880539</v>
      </c>
      <c r="N27" s="69">
        <f>IFERROR('Konsumsi &amp; pareto'!O11/'HK - BDGT'!M6,0)</f>
        <v>80.379167902538313</v>
      </c>
      <c r="O27" s="69">
        <f>IFERROR('Konsumsi &amp; pareto'!P11/'HK - BDGT'!N6,0)</f>
        <v>82.628672238013976</v>
      </c>
      <c r="P27" s="69">
        <f>IFERROR('Konsumsi &amp; pareto'!Q11/'HK - BDGT'!O6,0)</f>
        <v>83.905739641102059</v>
      </c>
      <c r="Q27" s="69">
        <f>IFERROR('Konsumsi &amp; pareto'!R11/'HK - BDGT'!P6,0)</f>
        <v>81.689089638650998</v>
      </c>
      <c r="R27" s="69">
        <f>IFERROR('Konsumsi &amp; pareto'!S11/'HK - BDGT'!Q6,0)</f>
        <v>0</v>
      </c>
      <c r="S27" s="69">
        <f>IFERROR('Konsumsi &amp; pareto'!T11/'HK - BDGT'!R6,0)</f>
        <v>0</v>
      </c>
      <c r="T27" s="69">
        <f>IFERROR('Konsumsi &amp; pareto'!U11/'HK - BDGT'!S6,0)</f>
        <v>0</v>
      </c>
      <c r="U27" s="69">
        <f>IFERROR('Konsumsi &amp; pareto'!V11/'HK - BDGT'!T6,0)</f>
        <v>0</v>
      </c>
      <c r="V27" s="69">
        <f>IFERROR('Konsumsi &amp; pareto'!W11/'HK - BDGT'!U6,0)</f>
        <v>0</v>
      </c>
      <c r="W27" s="69">
        <f>IFERROR('Konsumsi &amp; pareto'!X11/'HK - BDGT'!V6,0)</f>
        <v>0</v>
      </c>
      <c r="X27" s="69">
        <f>IFERROR('Konsumsi &amp; pareto'!Y11/'HK - BDGT'!W6,0)</f>
        <v>0</v>
      </c>
      <c r="Y27" s="69">
        <f>IFERROR('Konsumsi &amp; pareto'!Z11/'HK - BDGT'!X6,0)</f>
        <v>0</v>
      </c>
      <c r="Z27" s="69">
        <f>IFERROR('Konsumsi &amp; pareto'!AA11/'HK - BDGT'!Y6,0)</f>
        <v>0</v>
      </c>
      <c r="AA27" s="69">
        <f>IFERROR('Konsumsi &amp; pareto'!AB11/'HK - BDGT'!Z6,0)</f>
        <v>0</v>
      </c>
      <c r="AB27" s="69">
        <f>IFERROR('Konsumsi &amp; pareto'!AC11/'HK - BDGT'!AA6,0)</f>
        <v>0</v>
      </c>
      <c r="AC27" s="69">
        <f>IFERROR('Konsumsi &amp; pareto'!AD11/'HK - BDGT'!AB6,0)</f>
        <v>0</v>
      </c>
    </row>
    <row r="28" spans="2:29">
      <c r="B28" s="16" t="s">
        <v>67</v>
      </c>
      <c r="C28" s="16"/>
      <c r="D28" s="80"/>
      <c r="E28" s="135"/>
      <c r="F28" s="163">
        <f>SUM('Konsumsi &amp; pareto'!G11:H11)/SUM('HK - BDGT'!E6:F6)</f>
        <v>77.315057150814312</v>
      </c>
      <c r="G28" s="164"/>
      <c r="H28" s="163">
        <f>SUM('Konsumsi &amp; pareto'!I11:J11)/SUM('HK - BDGT'!G6:H6)</f>
        <v>90.6653185956024</v>
      </c>
      <c r="I28" s="164"/>
      <c r="J28" s="163">
        <f>SUM('Konsumsi &amp; pareto'!K11:L11)/SUM('HK - BDGT'!I6:J6)</f>
        <v>87.097778399619841</v>
      </c>
      <c r="K28" s="164"/>
      <c r="L28" s="163">
        <f>SUM('Konsumsi &amp; pareto'!M11:N11)/SUM('HK - BDGT'!K6:L6)</f>
        <v>87.596242482028742</v>
      </c>
      <c r="M28" s="164"/>
      <c r="N28" s="163">
        <f>SUM('Konsumsi &amp; pareto'!O11:P11)/SUM('HK - BDGT'!M6:N6)</f>
        <v>81.03957284506329</v>
      </c>
      <c r="O28" s="164"/>
      <c r="P28" s="163">
        <f>SUM('Konsumsi &amp; pareto'!Q11:R11)/SUM('HK - BDGT'!O6:P6)</f>
        <v>82.788311354445511</v>
      </c>
      <c r="Q28" s="164"/>
      <c r="R28" s="163">
        <f>SUM('Konsumsi &amp; pareto'!S11:T11)/SUM('HK - BDGT'!Q6:R6)</f>
        <v>0</v>
      </c>
      <c r="S28" s="164"/>
      <c r="T28" s="163" t="e">
        <f>SUM('Konsumsi &amp; pareto'!U11:V11)/SUM('HK - BDGT'!S6:T6)</f>
        <v>#DIV/0!</v>
      </c>
      <c r="U28" s="164"/>
      <c r="V28" s="163" t="e">
        <f>SUM('Konsumsi &amp; pareto'!W11:X11)/SUM('HK - BDGT'!U6:V6)</f>
        <v>#DIV/0!</v>
      </c>
      <c r="W28" s="164"/>
      <c r="X28" s="163" t="e">
        <f>SUM('Konsumsi &amp; pareto'!Y11:Z11)/SUM('HK - BDGT'!W6:X6)</f>
        <v>#DIV/0!</v>
      </c>
      <c r="Y28" s="164"/>
      <c r="Z28" s="163" t="e">
        <f>SUM('Konsumsi &amp; pareto'!AA11:AB11)/SUM('HK - BDGT'!Y6:Z6)</f>
        <v>#DIV/0!</v>
      </c>
      <c r="AA28" s="164"/>
      <c r="AB28" s="163" t="e">
        <f>SUM('Konsumsi &amp; pareto'!AC11:AD11)/SUM('HK - BDGT'!AA6:AB6)</f>
        <v>#DIV/0!</v>
      </c>
      <c r="AC28" s="164"/>
    </row>
    <row r="29" spans="2:29">
      <c r="B29" s="17" t="s">
        <v>15</v>
      </c>
      <c r="C29" s="17"/>
      <c r="D29" s="17"/>
      <c r="E29" s="17"/>
      <c r="F29" s="69">
        <f t="shared" ref="F29:AC29" si="3">IFERROR(SUM(F30:F31),0)</f>
        <v>38.518727627150945</v>
      </c>
      <c r="G29" s="69">
        <f t="shared" si="3"/>
        <v>36.767282963742289</v>
      </c>
      <c r="H29" s="69">
        <f t="shared" si="3"/>
        <v>38.370249501480259</v>
      </c>
      <c r="I29" s="69">
        <f t="shared" si="3"/>
        <v>44.155972710537597</v>
      </c>
      <c r="J29" s="69">
        <f t="shared" si="3"/>
        <v>37.431733457215302</v>
      </c>
      <c r="K29" s="69">
        <f t="shared" si="3"/>
        <v>43.635160291868743</v>
      </c>
      <c r="L29" s="69">
        <f t="shared" si="3"/>
        <v>44.749078085057931</v>
      </c>
      <c r="M29" s="69">
        <f t="shared" si="3"/>
        <v>53.031636791981875</v>
      </c>
      <c r="N29" s="69">
        <f t="shared" si="3"/>
        <v>45.890712590714209</v>
      </c>
      <c r="O29" s="69">
        <f>IFERROR(SUM(O30:O31),0)</f>
        <v>16.152718207138467</v>
      </c>
      <c r="P29" s="69">
        <f t="shared" si="3"/>
        <v>41.271274544566651</v>
      </c>
      <c r="Q29" s="69">
        <f t="shared" si="3"/>
        <v>39.501164481212768</v>
      </c>
      <c r="R29" s="69">
        <f t="shared" si="3"/>
        <v>0</v>
      </c>
      <c r="S29" s="69">
        <f t="shared" si="3"/>
        <v>0</v>
      </c>
      <c r="T29" s="69">
        <f t="shared" si="3"/>
        <v>0</v>
      </c>
      <c r="U29" s="69">
        <f t="shared" si="3"/>
        <v>0</v>
      </c>
      <c r="V29" s="69">
        <f t="shared" si="3"/>
        <v>0</v>
      </c>
      <c r="W29" s="69">
        <f t="shared" si="3"/>
        <v>0</v>
      </c>
      <c r="X29" s="69">
        <f t="shared" si="3"/>
        <v>0</v>
      </c>
      <c r="Y29" s="69">
        <f t="shared" si="3"/>
        <v>0</v>
      </c>
      <c r="Z29" s="69">
        <f t="shared" si="3"/>
        <v>0</v>
      </c>
      <c r="AA29" s="69">
        <f t="shared" si="3"/>
        <v>0</v>
      </c>
      <c r="AB29" s="69">
        <f t="shared" si="3"/>
        <v>0</v>
      </c>
      <c r="AC29" s="69">
        <f t="shared" si="3"/>
        <v>0</v>
      </c>
    </row>
    <row r="30" spans="2:29">
      <c r="B30" s="18" t="s">
        <v>70</v>
      </c>
      <c r="C30" s="18"/>
      <c r="D30" s="18"/>
      <c r="E30" s="137"/>
      <c r="F30" s="145">
        <f>IFERROR('Konsumsi &amp; pareto'!G13/'HK - BDGT'!E14,0)</f>
        <v>31.632383724652566</v>
      </c>
      <c r="G30" s="145">
        <f>IFERROR('Konsumsi &amp; pareto'!H13/'HK - BDGT'!F14,0)</f>
        <v>31.134212454760871</v>
      </c>
      <c r="H30" s="69">
        <f>IFERROR('Konsumsi &amp; pareto'!I13/'HK - BDGT'!G14,0)</f>
        <v>29.352221003909232</v>
      </c>
      <c r="I30" s="69">
        <f>IFERROR('Konsumsi &amp; pareto'!J13/'HK - BDGT'!H14,0)</f>
        <v>35.592054486766145</v>
      </c>
      <c r="J30" s="69">
        <f>IFERROR('Konsumsi &amp; pareto'!K13/'HK - BDGT'!I14,0)</f>
        <v>29.248142599573338</v>
      </c>
      <c r="K30" s="69">
        <f>IFERROR('Konsumsi &amp; pareto'!L13/'HK - BDGT'!J14,0)</f>
        <v>36.513053317754334</v>
      </c>
      <c r="L30" s="69">
        <f>IFERROR('Konsumsi &amp; pareto'!M13/'HK - BDGT'!K14,0)</f>
        <v>37.622457068696612</v>
      </c>
      <c r="M30" s="69">
        <f>IFERROR('Konsumsi &amp; pareto'!N13/'HK - BDGT'!L14,0)</f>
        <v>42.576647037369135</v>
      </c>
      <c r="N30" s="69">
        <f>IFERROR('Konsumsi &amp; pareto'!O13/'HK - BDGT'!M14,0)</f>
        <v>31.762855813975367</v>
      </c>
      <c r="O30" s="69">
        <f>IFERROR('Konsumsi &amp; pareto'!P13/'HK - BDGT'!N14,0)</f>
        <v>0</v>
      </c>
      <c r="P30" s="69">
        <f>IFERROR('Konsumsi &amp; pareto'!Q13/'HK - BDGT'!O14,0)</f>
        <v>33.183301679322327</v>
      </c>
      <c r="Q30" s="69">
        <f>IFERROR('Konsumsi &amp; pareto'!R13/'HK - BDGT'!P14,0)</f>
        <v>29.966212115582287</v>
      </c>
      <c r="R30" s="69">
        <f>IFERROR('Konsumsi &amp; pareto'!S13/'HK - BDGT'!Q14,0)</f>
        <v>0</v>
      </c>
      <c r="S30" s="69">
        <f>IFERROR('Konsumsi &amp; pareto'!T13/'HK - BDGT'!R14,0)</f>
        <v>0</v>
      </c>
      <c r="T30" s="69">
        <f>IFERROR('Konsumsi &amp; pareto'!U13/'HK - BDGT'!S14,0)</f>
        <v>0</v>
      </c>
      <c r="U30" s="69">
        <f>IFERROR('Konsumsi &amp; pareto'!V13/'HK - BDGT'!T14,0)</f>
        <v>0</v>
      </c>
      <c r="V30" s="69">
        <f>IFERROR('Konsumsi &amp; pareto'!W13/'HK - BDGT'!U14,0)</f>
        <v>0</v>
      </c>
      <c r="W30" s="69">
        <f>IFERROR('Konsumsi &amp; pareto'!X13/'HK - BDGT'!V14,0)</f>
        <v>0</v>
      </c>
      <c r="X30" s="69">
        <f>IFERROR('Konsumsi &amp; pareto'!Y13/'HK - BDGT'!W14,0)</f>
        <v>0</v>
      </c>
      <c r="Y30" s="69">
        <f>IFERROR('Konsumsi &amp; pareto'!Z13/'HK - BDGT'!X14,0)</f>
        <v>0</v>
      </c>
      <c r="Z30" s="69">
        <f>IFERROR('Konsumsi &amp; pareto'!AA13/'HK - BDGT'!Y14,0)</f>
        <v>0</v>
      </c>
      <c r="AA30" s="69">
        <f>IFERROR('Konsumsi &amp; pareto'!AB13/'HK - BDGT'!Z14,0)</f>
        <v>0</v>
      </c>
      <c r="AB30" s="69">
        <f>IFERROR('Konsumsi &amp; pareto'!AC13/'HK - BDGT'!AA14,0)</f>
        <v>0</v>
      </c>
      <c r="AC30" s="69">
        <f>IFERROR('Konsumsi &amp; pareto'!AD13/'HK - BDGT'!AB14,0)</f>
        <v>0</v>
      </c>
    </row>
    <row r="31" spans="2:29">
      <c r="B31" s="18" t="s">
        <v>1</v>
      </c>
      <c r="C31" s="18"/>
      <c r="D31" s="18"/>
      <c r="E31" s="137"/>
      <c r="F31" s="69">
        <f>IFERROR('Konsumsi &amp; pareto'!G15/'HK - BDGT'!E12,0)</f>
        <v>6.8863439024983766</v>
      </c>
      <c r="G31" s="69">
        <f>IFERROR('Konsumsi &amp; pareto'!H15/'HK - BDGT'!F12,0)</f>
        <v>5.6330705089814224</v>
      </c>
      <c r="H31" s="69">
        <f>IFERROR('Konsumsi &amp; pareto'!I15/'HK - BDGT'!G12,0)</f>
        <v>9.0180284975710272</v>
      </c>
      <c r="I31" s="69">
        <f>IFERROR('Konsumsi &amp; pareto'!J15/'HK - BDGT'!H12,0)</f>
        <v>8.5639182237714557</v>
      </c>
      <c r="J31" s="69">
        <f>IFERROR('Konsumsi &amp; pareto'!K15/'HK - BDGT'!I12,0)</f>
        <v>8.1835908576419669</v>
      </c>
      <c r="K31" s="69">
        <f>IFERROR('Konsumsi &amp; pareto'!L15/'HK - BDGT'!J12,0)</f>
        <v>7.122106974114411</v>
      </c>
      <c r="L31" s="69">
        <f>IFERROR('Konsumsi &amp; pareto'!M15/'HK - BDGT'!K12,0)</f>
        <v>7.1266210163613213</v>
      </c>
      <c r="M31" s="69">
        <f>IFERROR('Konsumsi &amp; pareto'!N15/'HK - BDGT'!L12,0)</f>
        <v>10.454989754612738</v>
      </c>
      <c r="N31" s="69">
        <f>IFERROR('Konsumsi &amp; pareto'!O15/'HK - BDGT'!M12,0)</f>
        <v>14.127856776738842</v>
      </c>
      <c r="O31" s="69">
        <f>IFERROR('Konsumsi &amp; pareto'!P15/'HK - BDGT'!N12,0)</f>
        <v>16.152718207138467</v>
      </c>
      <c r="P31" s="69">
        <f>IFERROR('Konsumsi &amp; pareto'!Q15/'HK - BDGT'!O12,0)</f>
        <v>8.0879728652443212</v>
      </c>
      <c r="Q31" s="69">
        <f>IFERROR('Konsumsi &amp; pareto'!R15/'HK - BDGT'!P12,0)</f>
        <v>9.5349523656304846</v>
      </c>
      <c r="R31" s="69">
        <f>IFERROR('Konsumsi &amp; pareto'!S15/'HK - BDGT'!Q12,0)</f>
        <v>0</v>
      </c>
      <c r="S31" s="69">
        <f>IFERROR('Konsumsi &amp; pareto'!T15/'HK - BDGT'!R12,0)</f>
        <v>0</v>
      </c>
      <c r="T31" s="69">
        <f>IFERROR('Konsumsi &amp; pareto'!U15/'HK - BDGT'!S12,0)</f>
        <v>0</v>
      </c>
      <c r="U31" s="69">
        <f>IFERROR('Konsumsi &amp; pareto'!V15/'HK - BDGT'!T12,0)</f>
        <v>0</v>
      </c>
      <c r="V31" s="69">
        <f>IFERROR('Konsumsi &amp; pareto'!W15/'HK - BDGT'!U12,0)</f>
        <v>0</v>
      </c>
      <c r="W31" s="69">
        <f>IFERROR('Konsumsi &amp; pareto'!X15/'HK - BDGT'!V12,0)</f>
        <v>0</v>
      </c>
      <c r="X31" s="69">
        <f>IFERROR('Konsumsi &amp; pareto'!Y15/'HK - BDGT'!W12,0)</f>
        <v>0</v>
      </c>
      <c r="Y31" s="69">
        <f>IFERROR('Konsumsi &amp; pareto'!Z15/'HK - BDGT'!X12,0)</f>
        <v>0</v>
      </c>
      <c r="Z31" s="69">
        <f>IFERROR('Konsumsi &amp; pareto'!AA15/'HK - BDGT'!Y12,0)</f>
        <v>0</v>
      </c>
      <c r="AA31" s="69">
        <f>IFERROR('Konsumsi &amp; pareto'!AB15/'HK - BDGT'!Z12,0)</f>
        <v>0</v>
      </c>
      <c r="AB31" s="69">
        <f>IFERROR('Konsumsi &amp; pareto'!AC15/'HK - BDGT'!AA12,0)</f>
        <v>0</v>
      </c>
      <c r="AC31" s="69">
        <f>IFERROR('Konsumsi &amp; pareto'!AD15/'HK - BDGT'!AB12,0)</f>
        <v>0</v>
      </c>
    </row>
    <row r="33" spans="2:16" hidden="1">
      <c r="B33" s="32" t="s">
        <v>63</v>
      </c>
      <c r="H33" s="32" t="s">
        <v>61</v>
      </c>
      <c r="M33" s="32" t="s">
        <v>62</v>
      </c>
    </row>
    <row r="34" spans="2:16" hidden="1">
      <c r="B34" s="85" t="s">
        <v>57</v>
      </c>
      <c r="C34" s="2"/>
      <c r="D34" s="2"/>
      <c r="E34" s="2"/>
      <c r="F34" s="2"/>
      <c r="H34" s="85" t="s">
        <v>57</v>
      </c>
      <c r="I34" s="2"/>
      <c r="J34" s="2"/>
      <c r="K34" s="2"/>
      <c r="M34" s="85" t="s">
        <v>57</v>
      </c>
      <c r="N34" s="2"/>
      <c r="O34" s="2"/>
      <c r="P34" s="2"/>
    </row>
    <row r="35" spans="2:16" hidden="1">
      <c r="B35" s="85" t="s">
        <v>16</v>
      </c>
      <c r="C35" s="2"/>
      <c r="D35" s="2"/>
      <c r="E35" s="2"/>
      <c r="F35" s="86">
        <f>AVERAGE(Q27:T27)</f>
        <v>20.422272409662749</v>
      </c>
      <c r="H35" s="85" t="s">
        <v>16</v>
      </c>
      <c r="I35" s="2"/>
      <c r="J35" s="2"/>
      <c r="K35" s="86">
        <v>8060.9547352296368</v>
      </c>
      <c r="M35" s="85" t="s">
        <v>16</v>
      </c>
      <c r="N35" s="2"/>
      <c r="O35" s="2"/>
      <c r="P35" s="86">
        <v>876.12755555555555</v>
      </c>
    </row>
    <row r="36" spans="2:16" hidden="1">
      <c r="B36" s="85" t="s">
        <v>15</v>
      </c>
      <c r="C36" s="2"/>
      <c r="D36" s="2"/>
      <c r="E36" s="2"/>
      <c r="F36" s="2"/>
      <c r="H36" s="85" t="s">
        <v>15</v>
      </c>
      <c r="I36" s="2"/>
      <c r="J36" s="2"/>
      <c r="K36" s="2"/>
      <c r="M36" s="85" t="s">
        <v>15</v>
      </c>
      <c r="N36" s="2"/>
      <c r="O36" s="2"/>
      <c r="P36" s="2"/>
    </row>
    <row r="37" spans="2:16" hidden="1">
      <c r="B37" s="18" t="s">
        <v>58</v>
      </c>
      <c r="C37" s="2"/>
      <c r="D37" s="2"/>
      <c r="E37" s="2"/>
      <c r="F37" s="86">
        <f>AVERAGE(R29,S29,T29)</f>
        <v>0</v>
      </c>
      <c r="H37" s="18" t="s">
        <v>58</v>
      </c>
      <c r="I37" s="2"/>
      <c r="J37" s="2"/>
      <c r="K37" s="86">
        <v>4537.3724432193412</v>
      </c>
      <c r="M37" s="18" t="s">
        <v>58</v>
      </c>
      <c r="N37" s="2"/>
      <c r="O37" s="2"/>
      <c r="P37" s="86">
        <v>112.12333333333333</v>
      </c>
    </row>
    <row r="38" spans="2:16" hidden="1">
      <c r="B38" s="18" t="s">
        <v>59</v>
      </c>
      <c r="C38" s="2"/>
      <c r="D38" s="2"/>
      <c r="E38" s="2"/>
      <c r="F38" s="86">
        <f>AVERAGE(Q31,R31,S31,P31,O31,T31)</f>
        <v>5.6292739063355457</v>
      </c>
      <c r="H38" s="18" t="s">
        <v>59</v>
      </c>
      <c r="I38" s="2"/>
      <c r="J38" s="2"/>
      <c r="K38" s="86">
        <v>2392.5074051469833</v>
      </c>
      <c r="M38" s="18" t="s">
        <v>59</v>
      </c>
      <c r="N38" s="2"/>
      <c r="O38" s="2"/>
      <c r="P38" s="86">
        <v>37.590643990929706</v>
      </c>
    </row>
    <row r="39" spans="2:16" hidden="1">
      <c r="B39" s="18" t="s">
        <v>60</v>
      </c>
      <c r="C39" s="2"/>
      <c r="D39" s="2"/>
      <c r="E39" s="2"/>
      <c r="F39" s="86" t="e">
        <f>AVERAGE(#REF!,#REF!,#REF!,#REF!)</f>
        <v>#REF!</v>
      </c>
    </row>
  </sheetData>
  <mergeCells count="126">
    <mergeCell ref="P28:Q28"/>
    <mergeCell ref="R21:S21"/>
    <mergeCell ref="R28:S28"/>
    <mergeCell ref="P20:Q20"/>
    <mergeCell ref="P22:Q22"/>
    <mergeCell ref="P21:Q21"/>
    <mergeCell ref="R18:S18"/>
    <mergeCell ref="R20:S20"/>
    <mergeCell ref="AB28:AC28"/>
    <mergeCell ref="X28:Y28"/>
    <mergeCell ref="X20:Y20"/>
    <mergeCell ref="V28:W28"/>
    <mergeCell ref="T28:U28"/>
    <mergeCell ref="X22:Y22"/>
    <mergeCell ref="V21:W21"/>
    <mergeCell ref="Z28:AA28"/>
    <mergeCell ref="R22:S22"/>
    <mergeCell ref="T20:U20"/>
    <mergeCell ref="V20:W20"/>
    <mergeCell ref="V22:W22"/>
    <mergeCell ref="AB21:AC21"/>
    <mergeCell ref="AB22:AC22"/>
    <mergeCell ref="Z21:AA21"/>
    <mergeCell ref="Z22:AA22"/>
    <mergeCell ref="N28:O28"/>
    <mergeCell ref="J22:K22"/>
    <mergeCell ref="L22:M22"/>
    <mergeCell ref="N22:O22"/>
    <mergeCell ref="J21:K21"/>
    <mergeCell ref="L21:M21"/>
    <mergeCell ref="N21:O21"/>
    <mergeCell ref="J28:K28"/>
    <mergeCell ref="L28:M28"/>
    <mergeCell ref="F28:G28"/>
    <mergeCell ref="H28:I28"/>
    <mergeCell ref="H18:I18"/>
    <mergeCell ref="C2:C3"/>
    <mergeCell ref="D2:D3"/>
    <mergeCell ref="J20:K20"/>
    <mergeCell ref="L20:M20"/>
    <mergeCell ref="F21:G21"/>
    <mergeCell ref="F22:G22"/>
    <mergeCell ref="H20:I20"/>
    <mergeCell ref="F20:G20"/>
    <mergeCell ref="H21:I21"/>
    <mergeCell ref="H22:I22"/>
    <mergeCell ref="L4:M4"/>
    <mergeCell ref="N4:O4"/>
    <mergeCell ref="F18:G18"/>
    <mergeCell ref="F8:G8"/>
    <mergeCell ref="H8:I8"/>
    <mergeCell ref="J8:K8"/>
    <mergeCell ref="L8:M8"/>
    <mergeCell ref="N8:O8"/>
    <mergeCell ref="J18:K18"/>
    <mergeCell ref="L18:M18"/>
    <mergeCell ref="N18:O18"/>
    <mergeCell ref="L9:M9"/>
    <mergeCell ref="L10:M10"/>
    <mergeCell ref="L11:M11"/>
    <mergeCell ref="N9:O9"/>
    <mergeCell ref="F4:G4"/>
    <mergeCell ref="H4:I4"/>
    <mergeCell ref="J4:K4"/>
    <mergeCell ref="N10:O10"/>
    <mergeCell ref="N11:O11"/>
    <mergeCell ref="AB2:AC2"/>
    <mergeCell ref="P2:Q2"/>
    <mergeCell ref="R2:S2"/>
    <mergeCell ref="T2:U2"/>
    <mergeCell ref="V2:W2"/>
    <mergeCell ref="X2:Y2"/>
    <mergeCell ref="Z2:AA2"/>
    <mergeCell ref="B2:B3"/>
    <mergeCell ref="F2:G2"/>
    <mergeCell ref="H2:I2"/>
    <mergeCell ref="J2:K2"/>
    <mergeCell ref="L2:M2"/>
    <mergeCell ref="N2:O2"/>
    <mergeCell ref="P8:Q8"/>
    <mergeCell ref="R8:S8"/>
    <mergeCell ref="T8:U8"/>
    <mergeCell ref="V8:W8"/>
    <mergeCell ref="X8:Y8"/>
    <mergeCell ref="Z4:AA4"/>
    <mergeCell ref="AB4:AC4"/>
    <mergeCell ref="P4:Q4"/>
    <mergeCell ref="R4:S4"/>
    <mergeCell ref="T4:U4"/>
    <mergeCell ref="V4:W4"/>
    <mergeCell ref="X4:Y4"/>
    <mergeCell ref="X21:Y21"/>
    <mergeCell ref="T22:U22"/>
    <mergeCell ref="T21:U21"/>
    <mergeCell ref="Z8:AA8"/>
    <mergeCell ref="AB8:AC8"/>
    <mergeCell ref="Z9:AA9"/>
    <mergeCell ref="AB9:AC9"/>
    <mergeCell ref="X11:Y11"/>
    <mergeCell ref="Z11:AA11"/>
    <mergeCell ref="AB11:AC11"/>
    <mergeCell ref="AB20:AC20"/>
    <mergeCell ref="P10:Q10"/>
    <mergeCell ref="R10:S10"/>
    <mergeCell ref="T10:U10"/>
    <mergeCell ref="V10:W10"/>
    <mergeCell ref="X10:Y10"/>
    <mergeCell ref="Z10:AA10"/>
    <mergeCell ref="AB10:AC10"/>
    <mergeCell ref="P9:Q9"/>
    <mergeCell ref="R9:S9"/>
    <mergeCell ref="T9:U9"/>
    <mergeCell ref="V9:W9"/>
    <mergeCell ref="X9:Y9"/>
    <mergeCell ref="P11:Q11"/>
    <mergeCell ref="R11:S11"/>
    <mergeCell ref="T11:U11"/>
    <mergeCell ref="V11:W11"/>
    <mergeCell ref="AB18:AC18"/>
    <mergeCell ref="N20:O20"/>
    <mergeCell ref="T18:U18"/>
    <mergeCell ref="V18:W18"/>
    <mergeCell ref="X18:Y18"/>
    <mergeCell ref="P18:Q18"/>
    <mergeCell ref="Z18:AA18"/>
    <mergeCell ref="Z20:AA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C33"/>
  <sheetViews>
    <sheetView tabSelected="1" zoomScale="80" zoomScaleNormal="80" workbookViewId="0">
      <pane xSplit="3" ySplit="4" topLeftCell="H11" activePane="bottomRight" state="frozen"/>
      <selection pane="topRight" activeCell="D1" sqref="D1"/>
      <selection pane="bottomLeft" activeCell="A5" sqref="A5"/>
      <selection pane="bottomRight" activeCell="O26" sqref="O26:P26"/>
    </sheetView>
  </sheetViews>
  <sheetFormatPr defaultRowHeight="15"/>
  <cols>
    <col min="1" max="1" width="4.7109375" customWidth="1"/>
    <col min="2" max="2" width="14" customWidth="1"/>
    <col min="3" max="3" width="6.5703125" bestFit="1" customWidth="1"/>
    <col min="4" max="4" width="10.85546875" customWidth="1"/>
    <col min="5" max="5" width="9.5703125" customWidth="1"/>
    <col min="6" max="6" width="11.28515625" bestFit="1" customWidth="1"/>
    <col min="7" max="8" width="9.5703125" customWidth="1"/>
    <col min="9" max="9" width="10.28515625" bestFit="1" customWidth="1"/>
    <col min="10" max="10" width="9.5703125" bestFit="1" customWidth="1"/>
    <col min="11" max="11" width="16.140625" bestFit="1" customWidth="1"/>
    <col min="12" max="17" width="9.5703125" customWidth="1"/>
    <col min="18" max="18" width="11.42578125" bestFit="1" customWidth="1"/>
    <col min="19" max="19" width="9.5703125" customWidth="1"/>
    <col min="20" max="20" width="16.42578125" bestFit="1" customWidth="1"/>
    <col min="21" max="27" width="9.5703125" customWidth="1"/>
    <col min="28" max="28" width="12" bestFit="1" customWidth="1"/>
  </cols>
  <sheetData>
    <row r="1" spans="2:28"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2:28" ht="15.75" thickBot="1">
      <c r="B2" s="8" t="s">
        <v>24</v>
      </c>
      <c r="C2" s="8"/>
      <c r="D2" s="8"/>
      <c r="H2" s="146">
        <f>18/G5</f>
        <v>1</v>
      </c>
    </row>
    <row r="3" spans="2:28" ht="15" customHeight="1">
      <c r="B3" s="155" t="s">
        <v>31</v>
      </c>
      <c r="C3" s="156"/>
      <c r="D3" s="179" t="s">
        <v>42</v>
      </c>
      <c r="E3" s="201" t="s">
        <v>2</v>
      </c>
      <c r="F3" s="172"/>
      <c r="G3" s="201" t="s">
        <v>3</v>
      </c>
      <c r="H3" s="172"/>
      <c r="I3" s="201" t="s">
        <v>4</v>
      </c>
      <c r="J3" s="172"/>
      <c r="K3" s="201" t="s">
        <v>5</v>
      </c>
      <c r="L3" s="172"/>
      <c r="M3" s="201" t="s">
        <v>6</v>
      </c>
      <c r="N3" s="172"/>
      <c r="O3" s="201" t="s">
        <v>7</v>
      </c>
      <c r="P3" s="172"/>
      <c r="Q3" s="201" t="s">
        <v>8</v>
      </c>
      <c r="R3" s="172"/>
      <c r="S3" s="201" t="s">
        <v>9</v>
      </c>
      <c r="T3" s="172"/>
      <c r="U3" s="201" t="s">
        <v>10</v>
      </c>
      <c r="V3" s="172"/>
      <c r="W3" s="201" t="s">
        <v>11</v>
      </c>
      <c r="X3" s="172"/>
      <c r="Y3" s="201" t="s">
        <v>12</v>
      </c>
      <c r="Z3" s="172"/>
      <c r="AA3" s="201" t="s">
        <v>13</v>
      </c>
      <c r="AB3" s="172"/>
    </row>
    <row r="4" spans="2:28" ht="15.75" thickBot="1">
      <c r="B4" s="206"/>
      <c r="C4" s="207"/>
      <c r="D4" s="180"/>
      <c r="E4" s="4">
        <v>15</v>
      </c>
      <c r="F4" s="5">
        <v>31</v>
      </c>
      <c r="G4" s="4">
        <v>14</v>
      </c>
      <c r="H4" s="5">
        <v>28</v>
      </c>
      <c r="I4" s="4">
        <v>15</v>
      </c>
      <c r="J4" s="5">
        <v>31</v>
      </c>
      <c r="K4" s="4">
        <v>15</v>
      </c>
      <c r="L4" s="5">
        <v>30</v>
      </c>
      <c r="M4" s="4">
        <v>15</v>
      </c>
      <c r="N4" s="5">
        <v>31</v>
      </c>
      <c r="O4" s="4">
        <v>15</v>
      </c>
      <c r="P4" s="5">
        <v>30</v>
      </c>
      <c r="Q4" s="4">
        <v>15</v>
      </c>
      <c r="R4" s="5">
        <v>31</v>
      </c>
      <c r="S4" s="4">
        <v>15</v>
      </c>
      <c r="T4" s="5">
        <v>31</v>
      </c>
      <c r="U4" s="4">
        <v>15</v>
      </c>
      <c r="V4" s="5">
        <v>30</v>
      </c>
      <c r="W4" s="4">
        <v>15</v>
      </c>
      <c r="X4" s="5">
        <v>31</v>
      </c>
      <c r="Y4" s="4">
        <v>15</v>
      </c>
      <c r="Z4" s="5">
        <v>30</v>
      </c>
      <c r="AA4" s="4">
        <v>15</v>
      </c>
      <c r="AB4" s="5">
        <v>31</v>
      </c>
    </row>
    <row r="5" spans="2:28">
      <c r="B5" s="199" t="s">
        <v>14</v>
      </c>
      <c r="C5" s="21" t="s">
        <v>25</v>
      </c>
      <c r="D5" s="21"/>
      <c r="E5" s="196">
        <v>23.198233860858299</v>
      </c>
      <c r="F5" s="191"/>
      <c r="G5" s="191">
        <v>18</v>
      </c>
      <c r="H5" s="191"/>
      <c r="I5" s="191">
        <v>21.67239865610069</v>
      </c>
      <c r="J5" s="191"/>
      <c r="K5" s="191">
        <v>24.41892804865784</v>
      </c>
      <c r="L5" s="191"/>
      <c r="M5" s="191">
        <v>21.830761614162913</v>
      </c>
      <c r="N5" s="191"/>
      <c r="O5" s="191">
        <v>16.7081899301118</v>
      </c>
      <c r="P5" s="191"/>
      <c r="Q5" s="191">
        <v>26.185496906226533</v>
      </c>
      <c r="R5" s="191"/>
      <c r="S5" s="191">
        <v>20.285099896721036</v>
      </c>
      <c r="T5" s="191"/>
      <c r="U5" s="191">
        <v>23.184229654426534</v>
      </c>
      <c r="V5" s="191"/>
      <c r="W5" s="191">
        <v>23.989512732458472</v>
      </c>
      <c r="X5" s="191"/>
      <c r="Y5" s="191">
        <v>21.791997626146344</v>
      </c>
      <c r="Z5" s="191"/>
      <c r="AA5" s="191">
        <v>20.479836877952863</v>
      </c>
      <c r="AB5" s="192"/>
    </row>
    <row r="6" spans="2:28">
      <c r="B6" s="200"/>
      <c r="C6" s="22" t="s">
        <v>26</v>
      </c>
      <c r="D6" s="144">
        <f>SUM(E6:AB6)</f>
        <v>107.82291666666667</v>
      </c>
      <c r="E6" s="89">
        <f>'[2]HK - BDGT'!H6</f>
        <v>9</v>
      </c>
      <c r="F6" s="89">
        <f>'[2]HK - BDGT'!I6</f>
        <v>9</v>
      </c>
      <c r="G6" s="89">
        <f>'[2]HK - BDGT'!J6</f>
        <v>9.2500000000000018</v>
      </c>
      <c r="H6" s="89">
        <f>'[2]HK - BDGT'!K6</f>
        <v>8.6666666666666661</v>
      </c>
      <c r="I6" s="89">
        <f>'[2]HK - BDGT'!L6</f>
        <v>9.7083333333333339</v>
      </c>
      <c r="J6" s="89">
        <f>'[2]HK - BDGT'!M6</f>
        <v>9.375</v>
      </c>
      <c r="K6" s="89">
        <f>'[2]HK - BDGT'!N6</f>
        <v>11.03125</v>
      </c>
      <c r="L6" s="89">
        <f>'[2]HK - BDGT'!O6</f>
        <v>8.5833333333333339</v>
      </c>
      <c r="M6" s="89">
        <f>'[2]HK - BDGT'!P6</f>
        <v>6.4166666666666661</v>
      </c>
      <c r="N6" s="89">
        <f>'[2]HK - BDGT'!Q6</f>
        <v>2.6666666666666665</v>
      </c>
      <c r="O6" s="89">
        <f>'[2]HK - BDGT'!R6</f>
        <v>10.062499999999998</v>
      </c>
      <c r="P6" s="89">
        <f>'[2]HK - BDGT'!S6</f>
        <v>10.229166666666666</v>
      </c>
      <c r="Q6" s="89">
        <f>'[2]HK - BDGT'!T6</f>
        <v>3.8333333333333335</v>
      </c>
      <c r="R6" s="89">
        <f>'[2]HK - BDGT'!U6</f>
        <v>0</v>
      </c>
      <c r="S6" s="89">
        <f>'[2]HK - BDGT'!V6</f>
        <v>0</v>
      </c>
      <c r="T6" s="89">
        <f>'[2]HK - BDGT'!W6</f>
        <v>0</v>
      </c>
      <c r="U6" s="89">
        <f>'[2]HK - BDGT'!X6</f>
        <v>0</v>
      </c>
      <c r="V6" s="89">
        <f>'[2]HK - BDGT'!Y6</f>
        <v>0</v>
      </c>
      <c r="W6" s="89">
        <f>'[2]HK - BDGT'!Z6</f>
        <v>0</v>
      </c>
      <c r="X6" s="89">
        <f>'[2]HK - BDGT'!AA6</f>
        <v>0</v>
      </c>
      <c r="Y6" s="89">
        <f>'[2]HK - BDGT'!AB6</f>
        <v>0</v>
      </c>
      <c r="Z6" s="89">
        <f>'[2]HK - BDGT'!AC6</f>
        <v>0</v>
      </c>
      <c r="AA6" s="89">
        <f>'[2]HK - BDGT'!AD6</f>
        <v>0</v>
      </c>
      <c r="AB6" s="89">
        <f>'[2]HK - BDGT'!AE6</f>
        <v>0</v>
      </c>
    </row>
    <row r="7" spans="2:28">
      <c r="B7" s="187" t="s">
        <v>22</v>
      </c>
      <c r="C7" s="23" t="s">
        <v>25</v>
      </c>
      <c r="D7" s="23"/>
      <c r="E7" s="193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5"/>
    </row>
    <row r="8" spans="2:28">
      <c r="B8" s="188"/>
      <c r="C8" s="22" t="s">
        <v>26</v>
      </c>
      <c r="D8" s="144">
        <f>SUM(E8:AB8)</f>
        <v>202</v>
      </c>
      <c r="E8" s="3">
        <f>SUM(E10,E12,E14)</f>
        <v>17</v>
      </c>
      <c r="F8" s="3">
        <f t="shared" ref="F8:AB8" si="0">SUM(F10,F12,F14)</f>
        <v>18</v>
      </c>
      <c r="G8" s="3">
        <f t="shared" si="0"/>
        <v>20</v>
      </c>
      <c r="H8" s="3">
        <f t="shared" si="0"/>
        <v>18</v>
      </c>
      <c r="I8" s="3">
        <f t="shared" si="0"/>
        <v>20</v>
      </c>
      <c r="J8" s="3">
        <f t="shared" si="0"/>
        <v>18</v>
      </c>
      <c r="K8" s="3">
        <f t="shared" si="0"/>
        <v>19</v>
      </c>
      <c r="L8" s="3">
        <f t="shared" si="0"/>
        <v>16</v>
      </c>
      <c r="M8" s="3">
        <f t="shared" si="0"/>
        <v>15</v>
      </c>
      <c r="N8" s="3">
        <f t="shared" si="0"/>
        <v>3</v>
      </c>
      <c r="O8" s="3">
        <f t="shared" si="0"/>
        <v>18</v>
      </c>
      <c r="P8" s="3">
        <f t="shared" si="0"/>
        <v>20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si="0"/>
        <v>0</v>
      </c>
      <c r="Z8" s="3">
        <f t="shared" si="0"/>
        <v>0</v>
      </c>
      <c r="AA8" s="3">
        <f t="shared" si="0"/>
        <v>0</v>
      </c>
      <c r="AB8" s="3">
        <f t="shared" si="0"/>
        <v>0</v>
      </c>
    </row>
    <row r="9" spans="2:28">
      <c r="B9" s="189" t="s">
        <v>75</v>
      </c>
      <c r="C9" s="24" t="s">
        <v>25</v>
      </c>
      <c r="D9" s="24"/>
      <c r="E9" s="185">
        <v>5.7052800000000019</v>
      </c>
      <c r="F9" s="186"/>
      <c r="G9" s="186">
        <v>6.3052799999999998</v>
      </c>
      <c r="H9" s="186"/>
      <c r="I9" s="186">
        <v>5.3875800000000007</v>
      </c>
      <c r="J9" s="186"/>
      <c r="K9" s="185">
        <v>5.5249199999999998</v>
      </c>
      <c r="L9" s="186"/>
      <c r="M9" s="186">
        <v>5.25</v>
      </c>
      <c r="N9" s="186"/>
      <c r="O9" s="186">
        <v>3.4884599999999999</v>
      </c>
      <c r="P9" s="186"/>
      <c r="Q9" s="185">
        <v>11.791739999999999</v>
      </c>
      <c r="R9" s="186"/>
      <c r="S9" s="186">
        <v>13.05</v>
      </c>
      <c r="T9" s="186"/>
      <c r="U9" s="186">
        <v>14.957640000000001</v>
      </c>
      <c r="V9" s="186"/>
      <c r="W9" s="185">
        <v>15.81</v>
      </c>
      <c r="X9" s="186"/>
      <c r="Y9" s="186">
        <v>14.842919999999999</v>
      </c>
      <c r="Z9" s="186"/>
      <c r="AA9" s="186">
        <v>12.474720000000001</v>
      </c>
      <c r="AB9" s="186"/>
    </row>
    <row r="10" spans="2:28">
      <c r="B10" s="190"/>
      <c r="C10" s="25" t="s">
        <v>26</v>
      </c>
      <c r="D10" s="144">
        <f>SUM(E10:AB10)</f>
        <v>0</v>
      </c>
      <c r="E10" s="3">
        <f>'[2]HK - BDGT'!I$10</f>
        <v>0</v>
      </c>
      <c r="F10" s="3">
        <f>'[2]HK - BDGT'!J$10</f>
        <v>0</v>
      </c>
      <c r="G10" s="3">
        <f>'[2]HK - BDGT'!K$10</f>
        <v>0</v>
      </c>
      <c r="H10" s="3">
        <f>'[2]HK - BDGT'!L$10</f>
        <v>0</v>
      </c>
      <c r="I10" s="3">
        <f>'[2]HK - BDGT'!M$10</f>
        <v>0</v>
      </c>
      <c r="J10" s="3">
        <f>'[2]HK - BDGT'!N$10</f>
        <v>0</v>
      </c>
      <c r="K10" s="3">
        <f>'[2]HK - BDGT'!O$10</f>
        <v>0</v>
      </c>
      <c r="L10" s="3">
        <f>'[2]HK - BDGT'!P$10</f>
        <v>0</v>
      </c>
      <c r="M10" s="3">
        <f>'[2]HK - BDGT'!Q$10</f>
        <v>0</v>
      </c>
      <c r="N10" s="3">
        <f>'[2]HK - BDGT'!R$10</f>
        <v>0</v>
      </c>
      <c r="O10" s="3">
        <f>'[2]HK - BDGT'!S$10</f>
        <v>0</v>
      </c>
      <c r="P10" s="3">
        <f>'[2]HK - BDGT'!T$10</f>
        <v>0</v>
      </c>
      <c r="Q10" s="3">
        <f>'[2]HK - BDGT'!U$10</f>
        <v>0</v>
      </c>
      <c r="R10" s="3">
        <f>'[2]HK - BDGT'!V$10</f>
        <v>0</v>
      </c>
      <c r="S10" s="3">
        <f>'[2]HK - BDGT'!W$10</f>
        <v>0</v>
      </c>
      <c r="T10" s="3">
        <f>'[2]HK - BDGT'!X$10</f>
        <v>0</v>
      </c>
      <c r="U10" s="3">
        <f>'[2]HK - BDGT'!Y$10</f>
        <v>0</v>
      </c>
      <c r="V10" s="3">
        <f>'[2]HK - BDGT'!Z$10</f>
        <v>0</v>
      </c>
      <c r="W10" s="3">
        <f>'[2]HK - BDGT'!AA$10</f>
        <v>0</v>
      </c>
      <c r="X10" s="3">
        <f>'[2]HK - BDGT'!AB$10</f>
        <v>0</v>
      </c>
      <c r="Y10" s="3">
        <f>'[2]HK - BDGT'!AC$10</f>
        <v>0</v>
      </c>
      <c r="Z10" s="3">
        <f>'[2]HK - BDGT'!AD$10</f>
        <v>0</v>
      </c>
      <c r="AA10" s="3">
        <f>'[2]HK - BDGT'!AE$10</f>
        <v>0</v>
      </c>
      <c r="AB10" s="3">
        <f>'[2]HK - BDGT'!AF$10</f>
        <v>0</v>
      </c>
    </row>
    <row r="11" spans="2:28">
      <c r="B11" s="189" t="s">
        <v>20</v>
      </c>
      <c r="C11" s="24" t="s">
        <v>25</v>
      </c>
      <c r="D11" s="24"/>
      <c r="E11" s="185">
        <v>28.016100000000002</v>
      </c>
      <c r="F11" s="186"/>
      <c r="G11" s="186">
        <v>25.420300000000001</v>
      </c>
      <c r="H11" s="186"/>
      <c r="I11" s="186">
        <v>24.249100000000002</v>
      </c>
      <c r="J11" s="186"/>
      <c r="K11" s="185">
        <v>21.6783</v>
      </c>
      <c r="L11" s="186"/>
      <c r="M11" s="186">
        <v>24.574400000000001</v>
      </c>
      <c r="N11" s="186"/>
      <c r="O11" s="186">
        <v>19.8521</v>
      </c>
      <c r="P11" s="186"/>
      <c r="Q11" s="185">
        <v>29.511099999999999</v>
      </c>
      <c r="R11" s="186"/>
      <c r="S11" s="186">
        <v>25.876600000000003</v>
      </c>
      <c r="T11" s="186"/>
      <c r="U11" s="186">
        <v>26.57</v>
      </c>
      <c r="V11" s="186"/>
      <c r="W11" s="185">
        <v>26.756599999999999</v>
      </c>
      <c r="X11" s="186"/>
      <c r="Y11" s="186">
        <v>27.204700000000003</v>
      </c>
      <c r="Z11" s="186"/>
      <c r="AA11" s="186">
        <v>27.3187</v>
      </c>
      <c r="AB11" s="186"/>
    </row>
    <row r="12" spans="2:28">
      <c r="B12" s="190"/>
      <c r="C12" s="25" t="s">
        <v>26</v>
      </c>
      <c r="D12" s="144">
        <f>SUM(E12:AB12)</f>
        <v>111</v>
      </c>
      <c r="E12" s="3">
        <f>'[2]HK - BDGT'!H$12</f>
        <v>10</v>
      </c>
      <c r="F12" s="3">
        <f>'[2]HK - BDGT'!I$12</f>
        <v>11</v>
      </c>
      <c r="G12" s="3">
        <f>'[2]HK - BDGT'!J$12</f>
        <v>10</v>
      </c>
      <c r="H12" s="3">
        <f>'[2]HK - BDGT'!K$12</f>
        <v>10</v>
      </c>
      <c r="I12" s="3">
        <f>'[2]HK - BDGT'!L$12</f>
        <v>10</v>
      </c>
      <c r="J12" s="3">
        <f>'[2]HK - BDGT'!M$12</f>
        <v>10</v>
      </c>
      <c r="K12" s="3">
        <f>'[2]HK - BDGT'!N$12</f>
        <v>10</v>
      </c>
      <c r="L12" s="3">
        <f>'[2]HK - BDGT'!O$12</f>
        <v>9</v>
      </c>
      <c r="M12" s="3">
        <f>'[2]HK - BDGT'!P$12</f>
        <v>9</v>
      </c>
      <c r="N12" s="3">
        <f>'[2]HK - BDGT'!Q$12</f>
        <v>3</v>
      </c>
      <c r="O12" s="3">
        <f>'[2]HK - BDGT'!R$12</f>
        <v>9</v>
      </c>
      <c r="P12" s="3">
        <f>'[2]HK - BDGT'!S$12</f>
        <v>10</v>
      </c>
      <c r="Q12" s="3">
        <f>'[2]HK - BDGT'!T$12</f>
        <v>0</v>
      </c>
      <c r="R12" s="3">
        <f>'[2]HK - BDGT'!U$12</f>
        <v>0</v>
      </c>
      <c r="S12" s="3">
        <f>'[2]HK - BDGT'!V$12</f>
        <v>0</v>
      </c>
      <c r="T12" s="3">
        <f>'[2]HK - BDGT'!W$12</f>
        <v>0</v>
      </c>
      <c r="U12" s="3">
        <f>'[2]HK - BDGT'!X$12</f>
        <v>0</v>
      </c>
      <c r="V12" s="3">
        <f>'[2]HK - BDGT'!Y$12</f>
        <v>0</v>
      </c>
      <c r="W12" s="3">
        <f>'[2]HK - BDGT'!Z$12</f>
        <v>0</v>
      </c>
      <c r="X12" s="3">
        <f>'[2]HK - BDGT'!AA$12</f>
        <v>0</v>
      </c>
      <c r="Y12" s="3">
        <f>'[2]HK - BDGT'!AB$12</f>
        <v>0</v>
      </c>
      <c r="Z12" s="3">
        <f>'[2]HK - BDGT'!AC$12</f>
        <v>0</v>
      </c>
      <c r="AA12" s="3">
        <f>'[2]HK - BDGT'!AD$12</f>
        <v>0</v>
      </c>
      <c r="AB12" s="3">
        <f>'[2]HK - BDGT'!AE$12</f>
        <v>0</v>
      </c>
    </row>
    <row r="13" spans="2:28">
      <c r="B13" s="210" t="s">
        <v>19</v>
      </c>
      <c r="C13" s="24" t="s">
        <v>25</v>
      </c>
      <c r="D13" s="24"/>
      <c r="E13" s="185">
        <v>11.023520000000001</v>
      </c>
      <c r="F13" s="186"/>
      <c r="G13" s="184">
        <v>11.423519999999998</v>
      </c>
      <c r="H13" s="184"/>
      <c r="I13" s="185">
        <v>10.811720000000001</v>
      </c>
      <c r="J13" s="186"/>
      <c r="K13" s="184">
        <v>10.903280000000001</v>
      </c>
      <c r="L13" s="184"/>
      <c r="M13" s="185">
        <v>10.72</v>
      </c>
      <c r="N13" s="186"/>
      <c r="O13" s="184">
        <v>9.5456399999999988</v>
      </c>
      <c r="P13" s="184"/>
      <c r="Q13" s="185">
        <v>15.081160000000001</v>
      </c>
      <c r="R13" s="186"/>
      <c r="S13" s="184">
        <v>15.92</v>
      </c>
      <c r="T13" s="184"/>
      <c r="U13" s="185">
        <v>17.191759999999999</v>
      </c>
      <c r="V13" s="186"/>
      <c r="W13" s="184">
        <v>17.760000000000002</v>
      </c>
      <c r="X13" s="184"/>
      <c r="Y13" s="185">
        <v>17.115279999999998</v>
      </c>
      <c r="Z13" s="186"/>
      <c r="AA13" s="184">
        <v>15.536480000000001</v>
      </c>
      <c r="AB13" s="184"/>
    </row>
    <row r="14" spans="2:28" ht="15.75" thickBot="1">
      <c r="B14" s="211"/>
      <c r="C14" s="33" t="s">
        <v>26</v>
      </c>
      <c r="D14" s="144">
        <f>SUM(E14:AB14)</f>
        <v>91</v>
      </c>
      <c r="E14" s="6">
        <f>'[2]HK - BDGT'!H$14</f>
        <v>7</v>
      </c>
      <c r="F14" s="6">
        <f>'[2]HK - BDGT'!I$14</f>
        <v>7</v>
      </c>
      <c r="G14" s="6">
        <f>'[2]HK - BDGT'!J$14</f>
        <v>10</v>
      </c>
      <c r="H14" s="6">
        <f>'[2]HK - BDGT'!K$14</f>
        <v>8</v>
      </c>
      <c r="I14" s="6">
        <f>'[2]HK - BDGT'!L$14</f>
        <v>10</v>
      </c>
      <c r="J14" s="6">
        <f>'[2]HK - BDGT'!M$14</f>
        <v>8</v>
      </c>
      <c r="K14" s="6">
        <f>'[2]HK - BDGT'!N$14</f>
        <v>9</v>
      </c>
      <c r="L14" s="6">
        <f>'[2]HK - BDGT'!O$14</f>
        <v>7</v>
      </c>
      <c r="M14" s="6">
        <f>'[2]HK - BDGT'!P$14</f>
        <v>6</v>
      </c>
      <c r="N14" s="6">
        <f>'[2]HK - BDGT'!Q$14</f>
        <v>0</v>
      </c>
      <c r="O14" s="6">
        <f>'[2]HK - BDGT'!R$14</f>
        <v>9</v>
      </c>
      <c r="P14" s="6">
        <f>'[2]HK - BDGT'!S$14</f>
        <v>10</v>
      </c>
      <c r="Q14" s="6">
        <f>'[2]HK - BDGT'!T$14</f>
        <v>0</v>
      </c>
      <c r="R14" s="6">
        <f>'[2]HK - BDGT'!U$14</f>
        <v>0</v>
      </c>
      <c r="S14" s="6">
        <f>'[2]HK - BDGT'!V$14</f>
        <v>0</v>
      </c>
      <c r="T14" s="6">
        <f>'[2]HK - BDGT'!W$14</f>
        <v>0</v>
      </c>
      <c r="U14" s="6">
        <f>'[2]HK - BDGT'!X$14</f>
        <v>0</v>
      </c>
      <c r="V14" s="6">
        <f>'[2]HK - BDGT'!Y$14</f>
        <v>0</v>
      </c>
      <c r="W14" s="6">
        <f>'[2]HK - BDGT'!Z$14</f>
        <v>0</v>
      </c>
      <c r="X14" s="6">
        <f>'[2]HK - BDGT'!AA$14</f>
        <v>0</v>
      </c>
      <c r="Y14" s="6">
        <f>'[2]HK - BDGT'!AB$14</f>
        <v>0</v>
      </c>
      <c r="Z14" s="6">
        <f>'[2]HK - BDGT'!AC$14</f>
        <v>0</v>
      </c>
      <c r="AA14" s="6">
        <f>'[2]HK - BDGT'!AD$14</f>
        <v>0</v>
      </c>
      <c r="AB14" s="6">
        <f>'[2]HK - BDGT'!AE$14</f>
        <v>0</v>
      </c>
    </row>
    <row r="15" spans="2:28">
      <c r="B15" s="216" t="s">
        <v>36</v>
      </c>
      <c r="C15" s="217"/>
      <c r="D15" s="138"/>
      <c r="E15" s="197">
        <f>IFERROR((E5-E6-F6)/E5,0)</f>
        <v>0.22407886272881861</v>
      </c>
      <c r="F15" s="198"/>
      <c r="G15" s="197">
        <f t="shared" ref="G15" si="1">IFERROR((G5-G6-H6)/G5,0)</f>
        <v>4.6296296296295635E-3</v>
      </c>
      <c r="H15" s="198"/>
      <c r="I15" s="197">
        <f t="shared" ref="I15" si="2">IFERROR((I5-I6-J6)/I5,0)</f>
        <v>0.11946371806143131</v>
      </c>
      <c r="J15" s="198"/>
      <c r="K15" s="197">
        <f t="shared" ref="K15" si="3">IFERROR((K5-K6-L6)/K5,0)</f>
        <v>0.19674674931476246</v>
      </c>
      <c r="L15" s="198"/>
      <c r="M15" s="197">
        <f t="shared" ref="M15" si="4">IFERROR((M5-M6-N6)/M5,0)</f>
        <v>0.58392045619515021</v>
      </c>
      <c r="N15" s="198"/>
      <c r="O15" s="197">
        <f t="shared" ref="O15" si="5">IFERROR((O5-O6-P6)/O5,0)</f>
        <v>-0.21447426391153587</v>
      </c>
      <c r="P15" s="198"/>
      <c r="Q15" s="197">
        <f t="shared" ref="Q15" si="6">IFERROR((Q5-Q6-R6)/Q5,0)</f>
        <v>0.85360853196481368</v>
      </c>
      <c r="R15" s="198"/>
      <c r="S15" s="197">
        <f t="shared" ref="S15" si="7">IFERROR((S5-S6-T6)/S5,0)</f>
        <v>1</v>
      </c>
      <c r="T15" s="198"/>
      <c r="U15" s="197">
        <f t="shared" ref="U15" si="8">IFERROR((U5-U6-V6)/U5,0)</f>
        <v>1</v>
      </c>
      <c r="V15" s="198"/>
      <c r="W15" s="197">
        <f t="shared" ref="W15" si="9">IFERROR((W5-W6-X6)/W5,0)</f>
        <v>1</v>
      </c>
      <c r="X15" s="198"/>
      <c r="Y15" s="197">
        <f t="shared" ref="Y15" si="10">IFERROR((Y5-Y6-Z6)/Y5,0)</f>
        <v>1</v>
      </c>
      <c r="Z15" s="198"/>
      <c r="AA15" s="197">
        <f t="shared" ref="AA15" si="11">IFERROR((AA5-AA6-AB6)/AA5,0)</f>
        <v>1</v>
      </c>
      <c r="AB15" s="198"/>
    </row>
    <row r="16" spans="2:28" ht="15" customHeight="1"/>
    <row r="17" spans="2:29" ht="15.75" thickBot="1">
      <c r="B17" s="32" t="s">
        <v>32</v>
      </c>
      <c r="R17" t="s">
        <v>49</v>
      </c>
    </row>
    <row r="18" spans="2:29">
      <c r="B18" s="202" t="s">
        <v>14</v>
      </c>
      <c r="C18" s="34" t="s">
        <v>25</v>
      </c>
      <c r="D18" s="139"/>
      <c r="E18" s="204">
        <v>246456.2771341608</v>
      </c>
      <c r="F18" s="160"/>
      <c r="G18" s="205">
        <v>220152.61681849134</v>
      </c>
      <c r="H18" s="160"/>
      <c r="I18" s="205">
        <v>261058.76878480479</v>
      </c>
      <c r="J18" s="160"/>
      <c r="K18" s="205">
        <v>262781</v>
      </c>
      <c r="L18" s="160"/>
      <c r="M18" s="205">
        <v>138000</v>
      </c>
      <c r="N18" s="160"/>
      <c r="O18" s="205">
        <v>220987.76547736078</v>
      </c>
      <c r="P18" s="160"/>
      <c r="Q18" s="205">
        <v>333754.05321915267</v>
      </c>
      <c r="R18" s="160"/>
      <c r="S18" s="205">
        <v>277639.54907255754</v>
      </c>
      <c r="T18" s="160"/>
      <c r="U18" s="205">
        <v>305824.58104889415</v>
      </c>
      <c r="V18" s="160"/>
      <c r="W18" s="205">
        <v>293033.27676983719</v>
      </c>
      <c r="X18" s="160"/>
      <c r="Y18" s="205">
        <v>292291.51202029875</v>
      </c>
      <c r="Z18" s="160"/>
      <c r="AA18" s="205">
        <v>306484.81820406008</v>
      </c>
      <c r="AB18" s="212"/>
    </row>
    <row r="19" spans="2:29">
      <c r="B19" s="203"/>
      <c r="C19" s="35" t="s">
        <v>26</v>
      </c>
      <c r="D19" s="61"/>
      <c r="E19" s="62">
        <f>'Konsumsi &amp; pareto'!G11/'Konsumsi &amp; pareto'!G10*'Konsumsi &amp; pareto'!G10*'HK - BDGT'!$C$33*$C$32</f>
        <v>91773.899726931195</v>
      </c>
      <c r="F19" s="62">
        <f>'Konsumsi &amp; pareto'!H11/'Konsumsi &amp; pareto'!H10*'Konsumsi &amp; pareto'!H10*'HK - BDGT'!$C$33*$C$32</f>
        <v>92594.67815718666</v>
      </c>
      <c r="G19" s="62">
        <f>'Konsumsi &amp; pareto'!I11/'Konsumsi &amp; pareto'!I10*'Konsumsi &amp; pareto'!I10*'HK - BDGT'!$C$33*$C$32</f>
        <v>105630.23022181596</v>
      </c>
      <c r="H19" s="62">
        <f>'Konsumsi &amp; pareto'!J11/'Konsumsi &amp; pareto'!J10*'Konsumsi &amp; pareto'!J10*'HK - BDGT'!$C$33*$C$32</f>
        <v>109572.96999670588</v>
      </c>
      <c r="I19" s="62">
        <f>'Konsumsi &amp; pareto'!K11/'Konsumsi &amp; pareto'!K10*'Konsumsi &amp; pareto'!K10*'HK - BDGT'!$C$33*$C$32</f>
        <v>105578.46547379697</v>
      </c>
      <c r="J19" s="62">
        <f>'Konsumsi &amp; pareto'!L11/'Konsumsi &amp; pareto'!L10*'Konsumsi &amp; pareto'!L10*'HK - BDGT'!$C$33*$C$32</f>
        <v>114618.65396498592</v>
      </c>
      <c r="K19" s="62">
        <f>'Konsumsi &amp; pareto'!M11/'Konsumsi &amp; pareto'!M10*'Konsumsi &amp; pareto'!M10*'HK - BDGT'!$C$33*$C$32</f>
        <v>125737.99228493804</v>
      </c>
      <c r="L19" s="62">
        <f>'Konsumsi &amp; pareto'!N11/'Konsumsi &amp; pareto'!N10*'Konsumsi &amp; pareto'!N10*'HK - BDGT'!$C$33*$C$32</f>
        <v>101884.34765431297</v>
      </c>
      <c r="M19" s="62">
        <f>'Konsumsi &amp; pareto'!O11/'Konsumsi &amp; pareto'!O10*'Konsumsi &amp; pareto'!O10*'HK - BDGT'!$C$33*$C$32</f>
        <v>68328.723050589761</v>
      </c>
      <c r="N19" s="62">
        <f>'Konsumsi &amp; pareto'!P11/'Konsumsi &amp; pareto'!P10*'Konsumsi &amp; pareto'!P10*'HK - BDGT'!$C$33*$C$32</f>
        <v>29191.057328245577</v>
      </c>
      <c r="O19" s="62">
        <f>'Konsumsi &amp; pareto'!Q11/'Konsumsi &amp; pareto'!Q10*'Konsumsi &amp; pareto'!Q10*'HK - BDGT'!$C$33*$C$32</f>
        <v>111853.06340076032</v>
      </c>
      <c r="P19" s="62">
        <f>'Konsumsi &amp; pareto'!R11/'Konsumsi &amp; pareto'!R10*'Konsumsi &amp; pareto'!R10*'HK - BDGT'!$C$33*$C$32</f>
        <v>110701.78671471428</v>
      </c>
      <c r="Q19" s="62" t="e">
        <f>'Konsumsi &amp; pareto'!S11/'Konsumsi &amp; pareto'!S10*'Konsumsi &amp; pareto'!S10*'HK - BDGT'!$C$33*$C$32</f>
        <v>#DIV/0!</v>
      </c>
      <c r="R19" s="62" t="e">
        <f>'Konsumsi &amp; pareto'!T11/'Konsumsi &amp; pareto'!T10*'Konsumsi &amp; pareto'!T10*'HK - BDGT'!$C$33*$C$32</f>
        <v>#DIV/0!</v>
      </c>
      <c r="S19" s="62" t="e">
        <f>'Konsumsi &amp; pareto'!U11/'Konsumsi &amp; pareto'!U10*'Konsumsi &amp; pareto'!U10*'HK - BDGT'!$C$33*$C$32</f>
        <v>#DIV/0!</v>
      </c>
      <c r="T19" s="62" t="e">
        <f>'Konsumsi &amp; pareto'!V11/'Konsumsi &amp; pareto'!V10*'Konsumsi &amp; pareto'!V10*'HK - BDGT'!$C$33*$C$32</f>
        <v>#DIV/0!</v>
      </c>
      <c r="U19" s="62" t="e">
        <f>'Konsumsi &amp; pareto'!W11/'Konsumsi &amp; pareto'!W10*'Konsumsi &amp; pareto'!W10*'HK - BDGT'!$C$33*$C$32</f>
        <v>#DIV/0!</v>
      </c>
      <c r="V19" s="62" t="e">
        <f>'Konsumsi &amp; pareto'!X11/'Konsumsi &amp; pareto'!X10*'Konsumsi &amp; pareto'!X10*'HK - BDGT'!$C$33*$C$32</f>
        <v>#DIV/0!</v>
      </c>
      <c r="W19" s="62" t="e">
        <f>'Konsumsi &amp; pareto'!Y11/'Konsumsi &amp; pareto'!Y10*'Konsumsi &amp; pareto'!Y10*'HK - BDGT'!$C$33*$C$32</f>
        <v>#DIV/0!</v>
      </c>
      <c r="X19" s="62" t="e">
        <f>'Konsumsi &amp; pareto'!Z11/'Konsumsi &amp; pareto'!Z10*'Konsumsi &amp; pareto'!Z10*'HK - BDGT'!$C$33*$C$32</f>
        <v>#DIV/0!</v>
      </c>
      <c r="Y19" s="62" t="e">
        <f>'Konsumsi &amp; pareto'!AA11/'Konsumsi &amp; pareto'!AA10*'Konsumsi &amp; pareto'!AA10*'HK - BDGT'!$C$33*$C$32</f>
        <v>#DIV/0!</v>
      </c>
      <c r="Z19" s="62" t="e">
        <f>'Konsumsi &amp; pareto'!AB11/'Konsumsi &amp; pareto'!AB10*'Konsumsi &amp; pareto'!AB10*'HK - BDGT'!$C$33*$C$32</f>
        <v>#DIV/0!</v>
      </c>
      <c r="AA19" s="62" t="e">
        <f>'Konsumsi &amp; pareto'!AC11/'Konsumsi &amp; pareto'!AC10*'Konsumsi &amp; pareto'!AC10*'HK - BDGT'!$C$33*$C$32</f>
        <v>#DIV/0!</v>
      </c>
      <c r="AB19" s="62" t="e">
        <f>'Konsumsi &amp; pareto'!AD11/'Konsumsi &amp; pareto'!AD10*'Konsumsi &amp; pareto'!AD10*'HK - BDGT'!$C$33*$C$32</f>
        <v>#DIV/0!</v>
      </c>
    </row>
    <row r="20" spans="2:29" ht="15" customHeight="1">
      <c r="B20" s="218" t="s">
        <v>33</v>
      </c>
      <c r="C20" s="219"/>
      <c r="D20" s="140"/>
      <c r="E20" s="208">
        <f>(1-(SUM(E19:F19)/E18))*-1</f>
        <v>-0.25192176061413496</v>
      </c>
      <c r="F20" s="209"/>
      <c r="G20" s="222">
        <f>(1-(SUM(G19:H19)/G18))*-1</f>
        <v>-2.2481752302086599E-2</v>
      </c>
      <c r="H20" s="223"/>
      <c r="I20" s="208">
        <f t="shared" ref="I20" si="12">(1-(SUM(I19:J19)/I18))*-1</f>
        <v>-0.15652279958351012</v>
      </c>
      <c r="J20" s="209"/>
      <c r="K20" s="208">
        <f t="shared" ref="K20" si="13">(1-(SUM(K19:L19)/K18))*-1</f>
        <v>-0.13379452875492892</v>
      </c>
      <c r="L20" s="209"/>
      <c r="M20" s="208">
        <f t="shared" ref="M20" si="14">(1-(SUM(M19:N19)/M18))*-1</f>
        <v>-0.29333492479104828</v>
      </c>
      <c r="N20" s="209"/>
      <c r="O20" s="208">
        <f t="shared" ref="O20" si="15">(1-(SUM(O19:P19)/O18))*-1</f>
        <v>7.091273287137545E-3</v>
      </c>
      <c r="P20" s="209"/>
      <c r="Q20" s="208" t="e">
        <f t="shared" ref="Q20" si="16">(1-(SUM(Q19:R19)/Q18))*-1</f>
        <v>#DIV/0!</v>
      </c>
      <c r="R20" s="209"/>
      <c r="S20" s="208" t="e">
        <f t="shared" ref="S20" si="17">(1-(SUM(S19:T19)/S18))*-1</f>
        <v>#DIV/0!</v>
      </c>
      <c r="T20" s="209"/>
      <c r="U20" s="208" t="e">
        <f t="shared" ref="U20" si="18">(1-(SUM(U19:V19)/U18))*-1</f>
        <v>#DIV/0!</v>
      </c>
      <c r="V20" s="209"/>
      <c r="W20" s="208" t="e">
        <f t="shared" ref="W20" si="19">(1-(SUM(W19:X19)/W18))*-1</f>
        <v>#DIV/0!</v>
      </c>
      <c r="X20" s="209"/>
      <c r="Y20" s="208" t="e">
        <f t="shared" ref="Y20" si="20">(1-(SUM(Y19:Z19)/Y18))*-1</f>
        <v>#DIV/0!</v>
      </c>
      <c r="Z20" s="209"/>
      <c r="AA20" s="208" t="e">
        <f t="shared" ref="AA20" si="21">(1-(SUM(AA19:AB19)/AA18))*-1</f>
        <v>#DIV/0!</v>
      </c>
      <c r="AB20" s="209"/>
    </row>
    <row r="21" spans="2:29">
      <c r="B21" s="213" t="s">
        <v>22</v>
      </c>
      <c r="C21" s="36" t="s">
        <v>25</v>
      </c>
      <c r="D21" s="141"/>
      <c r="E21" s="214">
        <v>61727.303020457592</v>
      </c>
      <c r="F21" s="215"/>
      <c r="G21" s="215">
        <v>61265.891987559189</v>
      </c>
      <c r="H21" s="215"/>
      <c r="I21" s="215">
        <v>65234.506869940851</v>
      </c>
      <c r="J21" s="215"/>
      <c r="K21" s="215">
        <v>78400</v>
      </c>
      <c r="L21" s="215"/>
      <c r="M21" s="215">
        <v>78200</v>
      </c>
      <c r="N21" s="215"/>
      <c r="O21" s="215">
        <v>80070.745138987681</v>
      </c>
      <c r="P21" s="215"/>
      <c r="Q21" s="215">
        <v>79601.672614500232</v>
      </c>
      <c r="R21" s="215"/>
      <c r="S21" s="215">
        <v>84784.700624906909</v>
      </c>
      <c r="T21" s="215"/>
      <c r="U21" s="215">
        <v>83997.550882217765</v>
      </c>
      <c r="V21" s="215"/>
      <c r="W21" s="215">
        <v>96286.721468219752</v>
      </c>
      <c r="X21" s="215"/>
      <c r="Y21" s="215">
        <v>89504.173387909366</v>
      </c>
      <c r="Z21" s="215"/>
      <c r="AA21" s="215">
        <v>89977.285809009249</v>
      </c>
      <c r="AB21" s="224"/>
    </row>
    <row r="22" spans="2:29">
      <c r="B22" s="213"/>
      <c r="C22" s="35" t="s">
        <v>26</v>
      </c>
      <c r="D22" s="60"/>
      <c r="E22" s="62">
        <f>'Konsumsi &amp; pareto'!G12/'Konsumsi &amp; pareto'!G10*'Konsumsi &amp; pareto'!G10*'HK - BDGT'!$C$33*'HK - BDGT'!$C$32</f>
        <v>39394.071345068791</v>
      </c>
      <c r="F22" s="62">
        <f>'Konsumsi &amp; pareto'!H12/'Konsumsi &amp; pareto'!H10*'Konsumsi &amp; pareto'!H10*'HK - BDGT'!$C$33*'HK - BDGT'!$C$32</f>
        <v>41201.590130813325</v>
      </c>
      <c r="G22" s="62">
        <f>'Konsumsi &amp; pareto'!I12/'Konsumsi &amp; pareto'!I10*'Konsumsi &amp; pareto'!I10*'HK - BDGT'!$C$33*'HK - BDGT'!$C$32</f>
        <v>52504.780327384695</v>
      </c>
      <c r="H22" s="62">
        <f>'Konsumsi &amp; pareto'!J12/'Konsumsi &amp; pareto'!J10*'Konsumsi &amp; pareto'!J10*'HK - BDGT'!$C$33*'HK - BDGT'!$C$32</f>
        <v>50799.024755294078</v>
      </c>
      <c r="I22" s="62">
        <f>'Konsumsi &amp; pareto'!K12/'Konsumsi &amp; pareto'!K10*'Konsumsi &amp; pareto'!K10*'HK - BDGT'!$C$33*'HK - BDGT'!$C$32</f>
        <v>51050.416305347673</v>
      </c>
      <c r="J22" s="62">
        <f>'Konsumsi &amp; pareto'!L12/'Konsumsi &amp; pareto'!L10*'Konsumsi &amp; pareto'!L10*'HK - BDGT'!$C$33*'HK - BDGT'!$C$32</f>
        <v>49506.605171014038</v>
      </c>
      <c r="K22" s="62">
        <f>'Konsumsi &amp; pareto'!M12/'Konsumsi &amp; pareto'!M10*'Konsumsi &amp; pareto'!M10*'HK - BDGT'!$C$33*'HK - BDGT'!$C$32</f>
        <v>56480.709603061936</v>
      </c>
      <c r="L22" s="62">
        <f>'Konsumsi &amp; pareto'!N12/'Konsumsi &amp; pareto'!N10*'Konsumsi &amp; pareto'!N10*'HK - BDGT'!$C$33*'HK - BDGT'!$C$32</f>
        <v>54601.458152460116</v>
      </c>
      <c r="M22" s="62">
        <f>'Konsumsi &amp; pareto'!O12/'Konsumsi &amp; pareto'!O10*'Konsumsi &amp; pareto'!O10*'HK - BDGT'!$C$33*'HK - BDGT'!$C$32</f>
        <v>43994.170398045149</v>
      </c>
      <c r="N22" s="62">
        <f>'Konsumsi &amp; pareto'!P12/'Konsumsi &amp; pareto'!P10*'Konsumsi &amp; pareto'!P10*'HK - BDGT'!$C$33*'HK - BDGT'!$C$32</f>
        <v>18276.56641575442</v>
      </c>
      <c r="O22" s="62">
        <f>'Konsumsi &amp; pareto'!Q12/'Konsumsi &amp; pareto'!Q10*'Konsumsi &amp; pareto'!Q10*'HK - BDGT'!$C$33*'HK - BDGT'!$C$32</f>
        <v>52169.313477774813</v>
      </c>
      <c r="P22" s="62">
        <f>'Konsumsi &amp; pareto'!R12/'Konsumsi &amp; pareto'!R10*'Konsumsi &amp; pareto'!R10*'HK - BDGT'!$C$33*'HK - BDGT'!$C$32</f>
        <v>54917.290405285705</v>
      </c>
      <c r="Q22" s="62" t="e">
        <f>'Konsumsi &amp; pareto'!S12/'Konsumsi &amp; pareto'!S10*'Konsumsi &amp; pareto'!S10*'HK - BDGT'!$C$33*'HK - BDGT'!$C$32</f>
        <v>#DIV/0!</v>
      </c>
      <c r="R22" s="62" t="e">
        <f>'Konsumsi &amp; pareto'!T12/'Konsumsi &amp; pareto'!T10*'Konsumsi &amp; pareto'!T10*'HK - BDGT'!$C$33*'HK - BDGT'!$C$32</f>
        <v>#DIV/0!</v>
      </c>
      <c r="S22" s="62" t="e">
        <f>'Konsumsi &amp; pareto'!U12/'Konsumsi &amp; pareto'!U10*'Konsumsi &amp; pareto'!U10*'HK - BDGT'!$C$33*'HK - BDGT'!$C$32</f>
        <v>#DIV/0!</v>
      </c>
      <c r="T22" s="62" t="e">
        <f>'Konsumsi &amp; pareto'!V12/'Konsumsi &amp; pareto'!V10*'Konsumsi &amp; pareto'!V10*'HK - BDGT'!$C$33*'HK - BDGT'!$C$32</f>
        <v>#DIV/0!</v>
      </c>
      <c r="U22" s="62" t="e">
        <f>'Konsumsi &amp; pareto'!W12/'Konsumsi &amp; pareto'!W10*'Konsumsi &amp; pareto'!W10*'HK - BDGT'!$C$33*'HK - BDGT'!$C$32</f>
        <v>#DIV/0!</v>
      </c>
      <c r="V22" s="62" t="e">
        <f>'Konsumsi &amp; pareto'!X12/'Konsumsi &amp; pareto'!X10*'Konsumsi &amp; pareto'!X10*'HK - BDGT'!$C$33*'HK - BDGT'!$C$32</f>
        <v>#DIV/0!</v>
      </c>
      <c r="W22" s="62" t="e">
        <f>'Konsumsi &amp; pareto'!Y12/'Konsumsi &amp; pareto'!Y10*'Konsumsi &amp; pareto'!Y10*'HK - BDGT'!$C$33*'HK - BDGT'!$C$32</f>
        <v>#DIV/0!</v>
      </c>
      <c r="X22" s="62" t="e">
        <f>'Konsumsi &amp; pareto'!Z12/'Konsumsi &amp; pareto'!Z10*'Konsumsi &amp; pareto'!Z10*'HK - BDGT'!$C$33*'HK - BDGT'!$C$32</f>
        <v>#DIV/0!</v>
      </c>
      <c r="Y22" s="62" t="e">
        <f>'Konsumsi &amp; pareto'!AA12/'Konsumsi &amp; pareto'!AA10*'Konsumsi &amp; pareto'!AA10*'HK - BDGT'!$C$33*'HK - BDGT'!$C$32</f>
        <v>#DIV/0!</v>
      </c>
      <c r="Z22" s="62" t="e">
        <f>'Konsumsi &amp; pareto'!AB12/'Konsumsi &amp; pareto'!AB10*'Konsumsi &amp; pareto'!AB10*'HK - BDGT'!$C$33*'HK - BDGT'!$C$32</f>
        <v>#DIV/0!</v>
      </c>
      <c r="AA22" s="62" t="e">
        <f>'Konsumsi &amp; pareto'!AC12/'Konsumsi &amp; pareto'!AC10*'Konsumsi &amp; pareto'!AC10*'HK - BDGT'!$C$33*'HK - BDGT'!$C$32</f>
        <v>#DIV/0!</v>
      </c>
      <c r="AB22" s="62" t="e">
        <f>'Konsumsi &amp; pareto'!AD12/'Konsumsi &amp; pareto'!AD10*'Konsumsi &amp; pareto'!AD10*'HK - BDGT'!$C$33*'HK - BDGT'!$C$32</f>
        <v>#DIV/0!</v>
      </c>
    </row>
    <row r="23" spans="2:29" ht="15.75" thickBot="1">
      <c r="B23" s="220" t="s">
        <v>33</v>
      </c>
      <c r="C23" s="221"/>
      <c r="D23" s="142"/>
      <c r="E23" s="208">
        <f>(1-(SUM(E22:F22)/E21))*-1</f>
        <v>0.30567281465660656</v>
      </c>
      <c r="F23" s="209"/>
      <c r="G23" s="208">
        <f t="shared" ref="G23" si="22">(1-(SUM(G22:H22)/G21))*-1</f>
        <v>0.68615524448180576</v>
      </c>
      <c r="H23" s="209"/>
      <c r="I23" s="208">
        <f t="shared" ref="I23" si="23">(1-(SUM(I22:J22)/I21))*-1</f>
        <v>0.54146978801945966</v>
      </c>
      <c r="J23" s="209"/>
      <c r="K23" s="208">
        <f t="shared" ref="K23" si="24">(1-(SUM(K22:L22)/K21))*-1</f>
        <v>0.41686438463676079</v>
      </c>
      <c r="L23" s="209"/>
      <c r="M23" s="208">
        <f t="shared" ref="M23" si="25">(1-(SUM(M22:N22)/M21))*-1</f>
        <v>-0.20369901772634824</v>
      </c>
      <c r="N23" s="209"/>
      <c r="O23" s="208">
        <f t="shared" ref="O23" si="26">(1-(SUM(O22:P22)/O21))*-1</f>
        <v>0.33739986679502487</v>
      </c>
      <c r="P23" s="209"/>
      <c r="Q23" s="208" t="e">
        <f t="shared" ref="Q23" si="27">(1-(SUM(Q22:R22)/Q21))*-1</f>
        <v>#DIV/0!</v>
      </c>
      <c r="R23" s="209"/>
      <c r="S23" s="208" t="e">
        <f t="shared" ref="S23" si="28">(1-(SUM(S22:T22)/S21))*-1</f>
        <v>#DIV/0!</v>
      </c>
      <c r="T23" s="209"/>
      <c r="U23" s="208" t="e">
        <f t="shared" ref="U23" si="29">(1-(SUM(U22:V22)/U21))*-1</f>
        <v>#DIV/0!</v>
      </c>
      <c r="V23" s="209"/>
      <c r="W23" s="208" t="e">
        <f t="shared" ref="W23" si="30">(1-(SUM(W22:X22)/W21))*-1</f>
        <v>#DIV/0!</v>
      </c>
      <c r="X23" s="209"/>
      <c r="Y23" s="208" t="e">
        <f t="shared" ref="Y23" si="31">(1-(SUM(Y22:Z22)/Y21))*-1</f>
        <v>#DIV/0!</v>
      </c>
      <c r="Z23" s="209"/>
      <c r="AA23" s="208" t="e">
        <f t="shared" ref="AA23" si="32">(1-(SUM(AA22:AB22)/AA21))*-1</f>
        <v>#DIV/0!</v>
      </c>
      <c r="AB23" s="209"/>
    </row>
    <row r="24" spans="2:29">
      <c r="B24" s="72" t="s">
        <v>48</v>
      </c>
      <c r="C24" s="73"/>
      <c r="D24" s="143"/>
      <c r="E24" s="181">
        <v>251832.50588000001</v>
      </c>
      <c r="F24" s="182"/>
      <c r="G24" s="181">
        <v>372519299.80000001</v>
      </c>
      <c r="H24" s="182"/>
      <c r="I24" s="181">
        <v>385609179</v>
      </c>
      <c r="J24" s="182"/>
      <c r="K24" s="181">
        <v>393546958.85000002</v>
      </c>
      <c r="L24" s="182"/>
      <c r="M24" s="181">
        <v>158069204</v>
      </c>
      <c r="N24" s="182"/>
      <c r="O24" s="181">
        <v>356667521</v>
      </c>
      <c r="P24" s="182"/>
      <c r="Q24" s="181"/>
      <c r="R24" s="182"/>
      <c r="S24" s="183"/>
      <c r="T24" s="182"/>
      <c r="U24" s="181"/>
      <c r="V24" s="182"/>
      <c r="W24" s="181"/>
      <c r="X24" s="182"/>
      <c r="Y24" s="181"/>
      <c r="Z24" s="182"/>
      <c r="AA24" s="181"/>
      <c r="AB24" s="182"/>
    </row>
    <row r="25" spans="2:29" ht="15.75" thickBot="1">
      <c r="B25" t="s">
        <v>47</v>
      </c>
      <c r="E25" s="214">
        <v>13686</v>
      </c>
      <c r="F25" s="215"/>
      <c r="G25" s="214">
        <v>14323</v>
      </c>
      <c r="H25" s="215"/>
      <c r="I25" s="214">
        <v>16245</v>
      </c>
      <c r="J25" s="215"/>
      <c r="K25" s="214">
        <v>15100</v>
      </c>
      <c r="L25" s="215"/>
      <c r="M25" s="214">
        <v>14200</v>
      </c>
      <c r="N25" s="215"/>
      <c r="O25" s="214">
        <v>14501</v>
      </c>
      <c r="P25" s="215"/>
      <c r="Q25" s="214"/>
      <c r="R25" s="215"/>
      <c r="S25" s="214"/>
      <c r="T25" s="215"/>
      <c r="U25" s="214"/>
      <c r="V25" s="215"/>
      <c r="W25" s="214"/>
      <c r="X25" s="215"/>
      <c r="Y25" s="214"/>
      <c r="Z25" s="215"/>
      <c r="AA25" s="214"/>
      <c r="AB25" s="215"/>
    </row>
    <row r="26" spans="2:29" ht="15.75" customHeight="1" thickBot="1">
      <c r="B26" s="72" t="s">
        <v>54</v>
      </c>
      <c r="C26" s="81"/>
      <c r="E26" s="181">
        <f>((SUM(E19:F19)/SUM(E19:F19,E22:F22))*E24)</f>
        <v>175231.19756174387</v>
      </c>
      <c r="F26" s="182"/>
      <c r="G26" s="181">
        <f>((SUM(G19:H19)/SUM(G19:H19,G22:H22))*G24)</f>
        <v>251697275.49418133</v>
      </c>
      <c r="H26" s="182"/>
      <c r="I26" s="181">
        <f>((SUM(I19:J19)/SUM(I19:J19,I22:J22))*I24)</f>
        <v>264719982.11058772</v>
      </c>
      <c r="J26" s="182"/>
      <c r="K26" s="181">
        <f>((SUM(K19:L19)/SUM(K19:L19,K22:L22))*K24)</f>
        <v>264478557.60496438</v>
      </c>
      <c r="L26" s="182"/>
      <c r="M26" s="181">
        <f>((SUM(M19:N19)/SUM(M19:N19,M22:N22))*M24)</f>
        <v>96469266.947512105</v>
      </c>
      <c r="N26" s="182"/>
      <c r="O26" s="181">
        <f>((SUM(O19:P19)/SUM(O19:P19,O22:P22))*O24)</f>
        <v>240801287.92771807</v>
      </c>
      <c r="P26" s="182"/>
      <c r="Q26" s="181" t="e">
        <f>((SUM(Q19:R19)/SUM(Q19:R19,Q22:R22))*Q24)</f>
        <v>#DIV/0!</v>
      </c>
      <c r="R26" s="182"/>
      <c r="S26" s="181" t="e">
        <f>((SUM(S19:T19)/SUM(S19:T19,S22:T22))*S24)</f>
        <v>#DIV/0!</v>
      </c>
      <c r="T26" s="182"/>
      <c r="U26" s="181" t="e">
        <f>((SUM(U19:V19)/SUM(U19:V19,U22:V22))*U24)</f>
        <v>#DIV/0!</v>
      </c>
      <c r="V26" s="182"/>
      <c r="W26" s="181" t="e">
        <f>((SUM(W19:X19)/SUM(W19:X19,W22:X22))*W24)</f>
        <v>#DIV/0!</v>
      </c>
      <c r="X26" s="182"/>
      <c r="Y26" s="181" t="e">
        <f>((SUM(Y19:Z19)/SUM(Y19:Z19,Y22:Z22))*Y24)</f>
        <v>#DIV/0!</v>
      </c>
      <c r="Z26" s="182"/>
      <c r="AA26" s="181" t="e">
        <f>((SUM(AA19:AB19)/SUM(AA19:AB19,AA22:AB22))*AA24)</f>
        <v>#DIV/0!</v>
      </c>
      <c r="AB26" s="182"/>
      <c r="AC26" s="82"/>
    </row>
    <row r="27" spans="2:29" ht="15.75" customHeight="1" thickBot="1">
      <c r="B27" s="83" t="s">
        <v>55</v>
      </c>
      <c r="C27" s="84"/>
      <c r="E27" s="181">
        <f>((SUM(E22:F22)/SUM(E19:F19,E22:F22))*E24)</f>
        <v>76601.308318256124</v>
      </c>
      <c r="F27" s="182"/>
      <c r="G27" s="181">
        <f>((SUM(G22:H22)/SUM(G19:H19,G22:H22))*G24)</f>
        <v>120822024.30581868</v>
      </c>
      <c r="H27" s="182"/>
      <c r="I27" s="181">
        <f>((SUM(I22:J22)/SUM(I19:J19,I22:J22))*I24)</f>
        <v>120889196.88941228</v>
      </c>
      <c r="J27" s="182"/>
      <c r="K27" s="181">
        <f>((SUM(K22:L22)/SUM(K19:L19,K22:L22))*K24)</f>
        <v>129068401.24503565</v>
      </c>
      <c r="L27" s="182"/>
      <c r="M27" s="181">
        <f>((SUM(M22:N22)/SUM(M19:N19,M22:N22))*M24)</f>
        <v>61599937.052487887</v>
      </c>
      <c r="N27" s="182"/>
      <c r="O27" s="181">
        <f>((SUM(O22:P22)/SUM(O19:P19,O22:P22))*O24)</f>
        <v>115866233.07228193</v>
      </c>
      <c r="P27" s="182"/>
      <c r="Q27" s="181" t="e">
        <f>((SUM(Q22:R22)/SUM(Q19:R19,Q22:R22))*Q24)</f>
        <v>#DIV/0!</v>
      </c>
      <c r="R27" s="182"/>
      <c r="S27" s="181" t="e">
        <f>((SUM(S22:T22)/SUM(S19:T19,S22:T22))*S24)</f>
        <v>#DIV/0!</v>
      </c>
      <c r="T27" s="182"/>
      <c r="U27" s="181" t="e">
        <f>((SUM(U22:V22)/SUM(U19:V19,U22:V22))*U24)</f>
        <v>#DIV/0!</v>
      </c>
      <c r="V27" s="182"/>
      <c r="W27" s="181" t="e">
        <f>((SUM(W22:X22)/SUM(W19:X19,W22:X22))*W24)</f>
        <v>#DIV/0!</v>
      </c>
      <c r="X27" s="182"/>
      <c r="Y27" s="181" t="e">
        <f>((SUM(Y22:Z22)/SUM(Y19:Z19,Y22:Z22))*Y24)</f>
        <v>#DIV/0!</v>
      </c>
      <c r="Z27" s="182"/>
      <c r="AA27" s="181" t="e">
        <f>((SUM(AA22:AB22)/SUM(AA19:AB19,AA22:AB22))*AA24)</f>
        <v>#DIV/0!</v>
      </c>
      <c r="AB27" s="182"/>
    </row>
    <row r="28" spans="2:29" ht="15.75">
      <c r="M28" s="92"/>
      <c r="T28" s="93"/>
    </row>
    <row r="29" spans="2:29" ht="15.75" thickBot="1">
      <c r="B29" s="32" t="s">
        <v>44</v>
      </c>
    </row>
    <row r="30" spans="2:29">
      <c r="B30" s="58" t="s">
        <v>45</v>
      </c>
      <c r="C30">
        <v>0.77</v>
      </c>
      <c r="E30" s="50"/>
      <c r="F30" s="7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2:29" ht="24.75" thickBot="1">
      <c r="B31" s="59" t="s">
        <v>46</v>
      </c>
      <c r="C31">
        <v>7.56</v>
      </c>
      <c r="E31" s="50"/>
      <c r="F31" s="7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2:29" ht="15.75" thickBot="1">
      <c r="B32" s="58" t="s">
        <v>47</v>
      </c>
      <c r="C32">
        <v>14.4</v>
      </c>
      <c r="E32" s="50"/>
      <c r="F32" s="50"/>
      <c r="G32" s="50"/>
      <c r="H32" s="50"/>
      <c r="I32" s="50"/>
      <c r="J32" s="50"/>
      <c r="K32" s="50"/>
      <c r="N32" s="50"/>
      <c r="O32" s="50"/>
      <c r="P32" s="50"/>
      <c r="Q32" s="50" t="s">
        <v>90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2:28" ht="24">
      <c r="B33" s="77" t="s">
        <v>50</v>
      </c>
      <c r="C33">
        <v>9.1999999999999993</v>
      </c>
      <c r="E33" s="50"/>
      <c r="F33" s="50"/>
      <c r="G33" s="50"/>
      <c r="H33" s="50"/>
      <c r="I33" s="50"/>
      <c r="J33" s="50"/>
      <c r="K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</sheetData>
  <mergeCells count="192">
    <mergeCell ref="D3:D4"/>
    <mergeCell ref="W26:X26"/>
    <mergeCell ref="Y26:Z26"/>
    <mergeCell ref="AA26:AB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Y15:Z15"/>
    <mergeCell ref="AA15:AB15"/>
    <mergeCell ref="M15:N15"/>
    <mergeCell ref="O15:P15"/>
    <mergeCell ref="Q15:R15"/>
    <mergeCell ref="S15:T15"/>
    <mergeCell ref="U15:V15"/>
    <mergeCell ref="W15:X15"/>
    <mergeCell ref="Y23:Z23"/>
    <mergeCell ref="Y21:Z21"/>
    <mergeCell ref="AA21:AB21"/>
    <mergeCell ref="B20:C20"/>
    <mergeCell ref="B23:C23"/>
    <mergeCell ref="G20:H20"/>
    <mergeCell ref="I20:J20"/>
    <mergeCell ref="K20:L20"/>
    <mergeCell ref="AA23:AB23"/>
    <mergeCell ref="Y20:Z20"/>
    <mergeCell ref="AA20:AB20"/>
    <mergeCell ref="E23:F23"/>
    <mergeCell ref="G23:H23"/>
    <mergeCell ref="I23:J23"/>
    <mergeCell ref="K23:L23"/>
    <mergeCell ref="M23:N23"/>
    <mergeCell ref="O23:P23"/>
    <mergeCell ref="Q23:R23"/>
    <mergeCell ref="S23:T23"/>
    <mergeCell ref="M20:N20"/>
    <mergeCell ref="O20:P20"/>
    <mergeCell ref="Q20:R20"/>
    <mergeCell ref="S20:T20"/>
    <mergeCell ref="U20:V20"/>
    <mergeCell ref="W20:X20"/>
    <mergeCell ref="U21:V21"/>
    <mergeCell ref="W21:X21"/>
    <mergeCell ref="E20:F20"/>
    <mergeCell ref="U23:V23"/>
    <mergeCell ref="W23:X23"/>
    <mergeCell ref="B11:B12"/>
    <mergeCell ref="B13:B14"/>
    <mergeCell ref="AA18:AB18"/>
    <mergeCell ref="B21:B22"/>
    <mergeCell ref="E21:F21"/>
    <mergeCell ref="G21:H21"/>
    <mergeCell ref="I21:J21"/>
    <mergeCell ref="K21:L21"/>
    <mergeCell ref="M21:N21"/>
    <mergeCell ref="O21:P21"/>
    <mergeCell ref="Q21:R21"/>
    <mergeCell ref="S21:T21"/>
    <mergeCell ref="O18:P18"/>
    <mergeCell ref="Q18:R18"/>
    <mergeCell ref="S18:T18"/>
    <mergeCell ref="U18:V18"/>
    <mergeCell ref="W18:X18"/>
    <mergeCell ref="Y18:Z18"/>
    <mergeCell ref="B15:C15"/>
    <mergeCell ref="E15:F15"/>
    <mergeCell ref="G15:H15"/>
    <mergeCell ref="I15:J15"/>
    <mergeCell ref="K15:L15"/>
    <mergeCell ref="B5:B6"/>
    <mergeCell ref="U5:V5"/>
    <mergeCell ref="U3:V3"/>
    <mergeCell ref="W3:X3"/>
    <mergeCell ref="Y3:Z3"/>
    <mergeCell ref="AA3:AB3"/>
    <mergeCell ref="B18:B19"/>
    <mergeCell ref="E18:F18"/>
    <mergeCell ref="G18:H18"/>
    <mergeCell ref="I18:J18"/>
    <mergeCell ref="K18:L18"/>
    <mergeCell ref="M18:N18"/>
    <mergeCell ref="S5:T5"/>
    <mergeCell ref="B3:C4"/>
    <mergeCell ref="E3:F3"/>
    <mergeCell ref="G3:H3"/>
    <mergeCell ref="I3:J3"/>
    <mergeCell ref="K3:L3"/>
    <mergeCell ref="M3:N3"/>
    <mergeCell ref="O3:P3"/>
    <mergeCell ref="Q3:R3"/>
    <mergeCell ref="S3:T3"/>
    <mergeCell ref="B7:B8"/>
    <mergeCell ref="B9:B10"/>
    <mergeCell ref="W5:X5"/>
    <mergeCell ref="Y5:Z5"/>
    <mergeCell ref="AA5:AB5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O5:P5"/>
    <mergeCell ref="Q5:R5"/>
    <mergeCell ref="E5:F5"/>
    <mergeCell ref="G5:H5"/>
    <mergeCell ref="I5:J5"/>
    <mergeCell ref="K5:L5"/>
    <mergeCell ref="M5:N5"/>
    <mergeCell ref="W9:X9"/>
    <mergeCell ref="Y9:Z9"/>
    <mergeCell ref="AA9:AB9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E24:F24"/>
    <mergeCell ref="U24:V24"/>
    <mergeCell ref="W24:X24"/>
    <mergeCell ref="Y24:Z24"/>
    <mergeCell ref="AA24:AB24"/>
    <mergeCell ref="G24:H24"/>
    <mergeCell ref="I24:J24"/>
    <mergeCell ref="K24:L24"/>
    <mergeCell ref="M24:N24"/>
    <mergeCell ref="O24:P24"/>
    <mergeCell ref="Q24:R24"/>
    <mergeCell ref="S24:T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36"/>
  <sheetViews>
    <sheetView zoomScale="85" zoomScaleNormal="85" workbookViewId="0">
      <pane xSplit="1" ySplit="4" topLeftCell="O5" activePane="bottomRight" state="frozen"/>
      <selection pane="topRight" activeCell="C1" sqref="C1"/>
      <selection pane="bottomLeft" activeCell="A5" sqref="A5"/>
      <selection pane="bottomRight" activeCell="AC33" sqref="AC33:AD33"/>
    </sheetView>
  </sheetViews>
  <sheetFormatPr defaultColWidth="9.140625" defaultRowHeight="15" outlineLevelRow="1" outlineLevelCol="1"/>
  <cols>
    <col min="1" max="2" width="9.140625" hidden="1" customWidth="1" outlineLevel="1"/>
    <col min="3" max="3" width="17.85546875" hidden="1" customWidth="1" outlineLevel="1"/>
    <col min="4" max="9" width="9.140625" hidden="1" customWidth="1" outlineLevel="1"/>
    <col min="10" max="10" width="11.140625" hidden="1" customWidth="1" outlineLevel="1"/>
    <col min="11" max="11" width="9.140625" hidden="1" customWidth="1" outlineLevel="1"/>
    <col min="12" max="12" width="10.42578125" hidden="1" customWidth="1" outlineLevel="1"/>
    <col min="13" max="13" width="11.42578125" hidden="1" customWidth="1" outlineLevel="1"/>
    <col min="14" max="14" width="9.140625" hidden="1" customWidth="1" outlineLevel="1"/>
    <col min="15" max="15" width="9.140625" collapsed="1"/>
    <col min="16" max="16" width="7.7109375" bestFit="1" customWidth="1"/>
    <col min="17" max="30" width="8.42578125" customWidth="1"/>
  </cols>
  <sheetData>
    <row r="1" spans="1:41" ht="26.25">
      <c r="A1" s="121" t="s">
        <v>88</v>
      </c>
      <c r="B1" s="121"/>
      <c r="C1" s="121"/>
      <c r="D1" s="121"/>
    </row>
    <row r="3" spans="1:41" ht="15" customHeight="1" outlineLevel="1">
      <c r="A3" s="229" t="s">
        <v>76</v>
      </c>
      <c r="B3" s="225">
        <v>2019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122"/>
      <c r="P3" s="229" t="s">
        <v>76</v>
      </c>
      <c r="Q3" s="225">
        <v>2019</v>
      </c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5">
        <v>2020</v>
      </c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122"/>
    </row>
    <row r="4" spans="1:41" outlineLevel="1">
      <c r="A4" s="229"/>
      <c r="B4" s="123" t="s">
        <v>77</v>
      </c>
      <c r="C4" s="123" t="s">
        <v>78</v>
      </c>
      <c r="D4" s="123" t="s">
        <v>79</v>
      </c>
      <c r="E4" s="123" t="s">
        <v>80</v>
      </c>
      <c r="F4" s="123" t="s">
        <v>43</v>
      </c>
      <c r="G4" s="123" t="s">
        <v>81</v>
      </c>
      <c r="H4" s="123" t="s">
        <v>82</v>
      </c>
      <c r="I4" s="123" t="s">
        <v>83</v>
      </c>
      <c r="J4" s="123" t="s">
        <v>84</v>
      </c>
      <c r="K4" s="123" t="s">
        <v>85</v>
      </c>
      <c r="L4" s="123" t="s">
        <v>86</v>
      </c>
      <c r="M4" s="123" t="s">
        <v>87</v>
      </c>
      <c r="N4" s="124"/>
      <c r="P4" s="229"/>
      <c r="Q4" s="123" t="s">
        <v>77</v>
      </c>
      <c r="R4" s="123" t="s">
        <v>78</v>
      </c>
      <c r="S4" s="123" t="s">
        <v>79</v>
      </c>
      <c r="T4" s="123" t="s">
        <v>80</v>
      </c>
      <c r="U4" s="123" t="s">
        <v>43</v>
      </c>
      <c r="V4" s="123" t="s">
        <v>81</v>
      </c>
      <c r="W4" s="123" t="s">
        <v>82</v>
      </c>
      <c r="X4" s="123" t="s">
        <v>83</v>
      </c>
      <c r="Y4" s="123" t="s">
        <v>84</v>
      </c>
      <c r="Z4" s="123" t="s">
        <v>85</v>
      </c>
      <c r="AA4" s="123" t="s">
        <v>86</v>
      </c>
      <c r="AB4" s="123" t="s">
        <v>87</v>
      </c>
      <c r="AC4" s="123" t="s">
        <v>77</v>
      </c>
      <c r="AD4" s="123" t="s">
        <v>78</v>
      </c>
      <c r="AE4" s="123" t="s">
        <v>79</v>
      </c>
      <c r="AF4" s="123" t="s">
        <v>80</v>
      </c>
      <c r="AG4" s="123" t="s">
        <v>43</v>
      </c>
      <c r="AH4" s="123" t="s">
        <v>81</v>
      </c>
      <c r="AI4" s="123" t="s">
        <v>82</v>
      </c>
      <c r="AJ4" s="123" t="s">
        <v>83</v>
      </c>
      <c r="AK4" s="123" t="s">
        <v>84</v>
      </c>
      <c r="AL4" s="123" t="s">
        <v>85</v>
      </c>
      <c r="AM4" s="123" t="s">
        <v>86</v>
      </c>
      <c r="AN4" s="123" t="s">
        <v>87</v>
      </c>
      <c r="AO4" s="124"/>
    </row>
    <row r="5" spans="1:41" ht="15" customHeight="1">
      <c r="A5" s="2">
        <v>1</v>
      </c>
      <c r="B5" s="125">
        <v>0</v>
      </c>
      <c r="C5" s="125">
        <v>582.10679999995045</v>
      </c>
      <c r="D5" s="125">
        <v>703.27000000001863</v>
      </c>
      <c r="E5" s="125">
        <v>2623.390000000014</v>
      </c>
      <c r="F5" s="125">
        <v>736.40000000002328</v>
      </c>
      <c r="G5" s="125">
        <v>0</v>
      </c>
      <c r="H5" s="125">
        <v>2836.9699999999721</v>
      </c>
      <c r="I5" s="125">
        <v>3164.8200000000652</v>
      </c>
      <c r="J5" s="125">
        <v>0</v>
      </c>
      <c r="K5" s="125">
        <v>3122.9899999999907</v>
      </c>
      <c r="L5" s="125">
        <v>2384.0100000000093</v>
      </c>
      <c r="M5" s="125">
        <v>0</v>
      </c>
      <c r="N5" s="227">
        <v>2019</v>
      </c>
      <c r="P5" s="2">
        <v>1</v>
      </c>
      <c r="Q5" s="125">
        <f>IFERROR(B5/27.588, 0)</f>
        <v>0</v>
      </c>
      <c r="R5" s="125">
        <f t="shared" ref="R5:AB20" si="0">IFERROR(C5/27.588, 0)</f>
        <v>21.099999999998204</v>
      </c>
      <c r="S5" s="125">
        <f t="shared" si="0"/>
        <v>25.491880527766369</v>
      </c>
      <c r="T5" s="125">
        <f t="shared" si="0"/>
        <v>95.09170653907546</v>
      </c>
      <c r="U5" s="125">
        <f t="shared" si="0"/>
        <v>26.692764970277775</v>
      </c>
      <c r="V5" s="125">
        <f t="shared" si="0"/>
        <v>0</v>
      </c>
      <c r="W5" s="125">
        <f t="shared" si="0"/>
        <v>102.83347832390793</v>
      </c>
      <c r="X5" s="125">
        <f t="shared" si="0"/>
        <v>114.71726837755782</v>
      </c>
      <c r="Y5" s="125">
        <f t="shared" si="0"/>
        <v>0</v>
      </c>
      <c r="Z5" s="125">
        <f t="shared" si="0"/>
        <v>113.2010294330865</v>
      </c>
      <c r="AA5" s="125">
        <f t="shared" si="0"/>
        <v>86.414745541540128</v>
      </c>
      <c r="AB5" s="125">
        <f t="shared" si="0"/>
        <v>0</v>
      </c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227">
        <v>2019</v>
      </c>
    </row>
    <row r="6" spans="1:41">
      <c r="A6" s="2">
        <v>2</v>
      </c>
      <c r="B6" s="126">
        <v>1870.6471914295948</v>
      </c>
      <c r="C6" s="126">
        <v>0</v>
      </c>
      <c r="D6" s="125">
        <v>0</v>
      </c>
      <c r="E6" s="125">
        <v>2100.5300000000279</v>
      </c>
      <c r="F6" s="125">
        <v>2823.9300000000512</v>
      </c>
      <c r="G6" s="125">
        <v>0</v>
      </c>
      <c r="H6" s="125">
        <v>3037.2700000000186</v>
      </c>
      <c r="I6" s="125">
        <v>3049.9799999999814</v>
      </c>
      <c r="J6" s="125">
        <v>2743.2299999999814</v>
      </c>
      <c r="K6" s="125">
        <v>3205.8400000000838</v>
      </c>
      <c r="L6" s="125">
        <v>235.13999999989755</v>
      </c>
      <c r="M6" s="125">
        <v>2976.9299999999348</v>
      </c>
      <c r="N6" s="227"/>
      <c r="P6" s="2">
        <v>2</v>
      </c>
      <c r="Q6" s="125">
        <f t="shared" ref="Q6:Q35" si="1">IFERROR(B6/27.588, 0)</f>
        <v>67.806553263360698</v>
      </c>
      <c r="R6" s="125">
        <f t="shared" si="0"/>
        <v>0</v>
      </c>
      <c r="S6" s="125">
        <f t="shared" si="0"/>
        <v>0</v>
      </c>
      <c r="T6" s="125">
        <f t="shared" si="0"/>
        <v>76.1392634478769</v>
      </c>
      <c r="U6" s="125">
        <f t="shared" si="0"/>
        <v>102.36080904741377</v>
      </c>
      <c r="V6" s="125">
        <f t="shared" si="0"/>
        <v>0</v>
      </c>
      <c r="W6" s="125">
        <f t="shared" si="0"/>
        <v>110.09388139770982</v>
      </c>
      <c r="X6" s="125">
        <f t="shared" si="0"/>
        <v>110.55458895171746</v>
      </c>
      <c r="Y6" s="125">
        <f t="shared" si="0"/>
        <v>99.43562418442734</v>
      </c>
      <c r="Z6" s="125">
        <f t="shared" si="0"/>
        <v>116.20414673046555</v>
      </c>
      <c r="AA6" s="125">
        <f t="shared" si="0"/>
        <v>8.5232709873821069</v>
      </c>
      <c r="AB6" s="125">
        <f t="shared" si="0"/>
        <v>107.90669856459094</v>
      </c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227"/>
    </row>
    <row r="7" spans="1:41">
      <c r="A7" s="2">
        <v>3</v>
      </c>
      <c r="B7" s="126">
        <v>2123.8275189563647</v>
      </c>
      <c r="C7" s="126">
        <v>0</v>
      </c>
      <c r="D7" s="125">
        <v>2227.9499999999534</v>
      </c>
      <c r="E7" s="125">
        <v>230.39000000001397</v>
      </c>
      <c r="F7" s="125">
        <v>2583.6899999999441</v>
      </c>
      <c r="G7" s="125">
        <v>0</v>
      </c>
      <c r="H7" s="125">
        <v>2832.6699999999255</v>
      </c>
      <c r="I7" s="125">
        <v>2020.1100000001024</v>
      </c>
      <c r="J7" s="125">
        <v>2894.8700000001118</v>
      </c>
      <c r="K7" s="125">
        <v>2817.8500000000931</v>
      </c>
      <c r="L7" s="125">
        <v>0</v>
      </c>
      <c r="M7" s="125">
        <v>2832.6999999999534</v>
      </c>
      <c r="N7" s="227"/>
      <c r="P7" s="2">
        <v>3</v>
      </c>
      <c r="Q7" s="125">
        <f t="shared" si="1"/>
        <v>76.983743618832989</v>
      </c>
      <c r="R7" s="125">
        <f t="shared" si="0"/>
        <v>0</v>
      </c>
      <c r="S7" s="125">
        <f t="shared" si="0"/>
        <v>80.757938234013096</v>
      </c>
      <c r="T7" s="125">
        <f t="shared" si="0"/>
        <v>8.3510946788463816</v>
      </c>
      <c r="U7" s="125">
        <f t="shared" si="0"/>
        <v>93.65267507611803</v>
      </c>
      <c r="V7" s="125">
        <f t="shared" si="0"/>
        <v>0</v>
      </c>
      <c r="W7" s="125">
        <f t="shared" si="0"/>
        <v>102.67761345512271</v>
      </c>
      <c r="X7" s="125">
        <f t="shared" si="0"/>
        <v>73.224227925188572</v>
      </c>
      <c r="Y7" s="125">
        <f t="shared" si="0"/>
        <v>104.93221690590516</v>
      </c>
      <c r="Z7" s="125">
        <f t="shared" si="0"/>
        <v>102.14042337248416</v>
      </c>
      <c r="AA7" s="125">
        <f t="shared" si="0"/>
        <v>0</v>
      </c>
      <c r="AB7" s="125">
        <f t="shared" si="0"/>
        <v>102.67870088444081</v>
      </c>
      <c r="AC7" s="125"/>
      <c r="AD7" s="125">
        <v>68.724699999999999</v>
      </c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227"/>
    </row>
    <row r="8" spans="1:41">
      <c r="A8" s="2">
        <v>4</v>
      </c>
      <c r="B8" s="126">
        <v>1131.6389388679308</v>
      </c>
      <c r="C8" s="126">
        <v>0</v>
      </c>
      <c r="D8" s="125">
        <v>2845.1899999999441</v>
      </c>
      <c r="E8" s="125">
        <v>2604.1500000000233</v>
      </c>
      <c r="F8" s="125">
        <v>496.64000000001397</v>
      </c>
      <c r="G8" s="125">
        <v>0</v>
      </c>
      <c r="H8" s="125">
        <v>3042.1100000001024</v>
      </c>
      <c r="I8" s="125">
        <v>0</v>
      </c>
      <c r="J8" s="125">
        <v>2633.6899999999441</v>
      </c>
      <c r="K8" s="125">
        <v>2132.3300000000745</v>
      </c>
      <c r="L8" s="125">
        <v>3127.9499999999534</v>
      </c>
      <c r="M8" s="125">
        <v>3225.4099999999162</v>
      </c>
      <c r="N8" s="227"/>
      <c r="P8" s="2">
        <v>4</v>
      </c>
      <c r="Q8" s="125">
        <f t="shared" si="1"/>
        <v>41.019245283019096</v>
      </c>
      <c r="R8" s="125">
        <f t="shared" si="0"/>
        <v>0</v>
      </c>
      <c r="S8" s="125">
        <f t="shared" si="0"/>
        <v>103.13143395679077</v>
      </c>
      <c r="T8" s="125">
        <f t="shared" si="0"/>
        <v>94.394301870379266</v>
      </c>
      <c r="U8" s="125">
        <f t="shared" si="0"/>
        <v>18.002029868059083</v>
      </c>
      <c r="V8" s="125">
        <f t="shared" si="0"/>
        <v>0</v>
      </c>
      <c r="W8" s="125">
        <f t="shared" si="0"/>
        <v>110.26931999420408</v>
      </c>
      <c r="X8" s="125">
        <f t="shared" si="0"/>
        <v>0</v>
      </c>
      <c r="Y8" s="125">
        <f t="shared" si="0"/>
        <v>95.465057271275342</v>
      </c>
      <c r="Z8" s="125">
        <f t="shared" si="0"/>
        <v>77.291938523998638</v>
      </c>
      <c r="AA8" s="125">
        <f t="shared" si="0"/>
        <v>113.38081774684477</v>
      </c>
      <c r="AB8" s="125">
        <f t="shared" si="0"/>
        <v>116.91351312164404</v>
      </c>
      <c r="AC8" s="125"/>
      <c r="AD8" s="125">
        <v>123.3249</v>
      </c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227"/>
    </row>
    <row r="9" spans="1:41">
      <c r="A9" s="2">
        <v>5</v>
      </c>
      <c r="B9" s="126">
        <v>945.71663999999873</v>
      </c>
      <c r="C9" s="126">
        <v>0</v>
      </c>
      <c r="D9" s="125">
        <v>2052</v>
      </c>
      <c r="E9" s="125">
        <v>2672.0799999999581</v>
      </c>
      <c r="F9" s="125">
        <v>395.59999999997672</v>
      </c>
      <c r="G9" s="125">
        <v>0</v>
      </c>
      <c r="H9" s="125">
        <v>2560.8600000001024</v>
      </c>
      <c r="I9" s="125">
        <v>2687.5900000000838</v>
      </c>
      <c r="J9" s="125">
        <v>1621.0100000000093</v>
      </c>
      <c r="K9" s="125">
        <v>73.580000000074506</v>
      </c>
      <c r="L9" s="125">
        <v>3298.9599999999627</v>
      </c>
      <c r="M9" s="125">
        <v>3428.9499999999534</v>
      </c>
      <c r="N9" s="227"/>
      <c r="P9" s="2">
        <v>5</v>
      </c>
      <c r="Q9" s="125">
        <f t="shared" si="1"/>
        <v>34.279999999999951</v>
      </c>
      <c r="R9" s="125">
        <f t="shared" si="0"/>
        <v>0</v>
      </c>
      <c r="S9" s="125">
        <f t="shared" si="0"/>
        <v>74.380165289256198</v>
      </c>
      <c r="T9" s="125">
        <f t="shared" si="0"/>
        <v>96.856604320717636</v>
      </c>
      <c r="U9" s="125">
        <f t="shared" si="0"/>
        <v>14.339567928083831</v>
      </c>
      <c r="V9" s="125">
        <f t="shared" si="0"/>
        <v>0</v>
      </c>
      <c r="W9" s="125">
        <f t="shared" si="0"/>
        <v>92.825141365814929</v>
      </c>
      <c r="X9" s="125">
        <f t="shared" si="0"/>
        <v>97.418805277659985</v>
      </c>
      <c r="Y9" s="125">
        <f t="shared" si="0"/>
        <v>58.757793243439515</v>
      </c>
      <c r="Z9" s="125">
        <f t="shared" si="0"/>
        <v>2.667101638396205</v>
      </c>
      <c r="AA9" s="125">
        <f t="shared" si="0"/>
        <v>119.57952733072214</v>
      </c>
      <c r="AB9" s="125">
        <f t="shared" si="0"/>
        <v>124.29135856169179</v>
      </c>
      <c r="AC9" s="125">
        <v>85.753600000000006</v>
      </c>
      <c r="AD9" s="125">
        <v>139.66589999999999</v>
      </c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227"/>
    </row>
    <row r="10" spans="1:41">
      <c r="A10" s="2">
        <v>6</v>
      </c>
      <c r="B10" s="126">
        <v>0</v>
      </c>
      <c r="C10" s="126">
        <v>0</v>
      </c>
      <c r="D10" s="125">
        <v>898.38000000000466</v>
      </c>
      <c r="E10" s="125">
        <v>1099.6600000000326</v>
      </c>
      <c r="F10" s="125">
        <v>2762.7399999999907</v>
      </c>
      <c r="G10" s="125">
        <v>0</v>
      </c>
      <c r="H10" s="125">
        <v>1380.75</v>
      </c>
      <c r="I10" s="125">
        <v>3191.5900000000838</v>
      </c>
      <c r="J10" s="125">
        <v>774.80000000004657</v>
      </c>
      <c r="K10" s="125">
        <v>0</v>
      </c>
      <c r="L10" s="125">
        <v>3363.8600000001024</v>
      </c>
      <c r="M10" s="125">
        <v>2734.9599999999627</v>
      </c>
      <c r="N10" s="227"/>
      <c r="P10" s="2">
        <v>6</v>
      </c>
      <c r="Q10" s="125">
        <f t="shared" si="1"/>
        <v>0</v>
      </c>
      <c r="R10" s="125">
        <f t="shared" si="0"/>
        <v>0</v>
      </c>
      <c r="S10" s="125">
        <f t="shared" si="0"/>
        <v>32.564158329708739</v>
      </c>
      <c r="T10" s="125">
        <f t="shared" si="0"/>
        <v>39.860084094535033</v>
      </c>
      <c r="U10" s="125">
        <f t="shared" si="0"/>
        <v>100.14281571697805</v>
      </c>
      <c r="V10" s="125">
        <f t="shared" si="0"/>
        <v>0</v>
      </c>
      <c r="W10" s="125">
        <f t="shared" si="0"/>
        <v>50.048934319269243</v>
      </c>
      <c r="X10" s="125">
        <f t="shared" si="0"/>
        <v>115.68761780484571</v>
      </c>
      <c r="Y10" s="125">
        <f t="shared" si="0"/>
        <v>28.084674496159437</v>
      </c>
      <c r="Z10" s="125">
        <f t="shared" si="0"/>
        <v>0</v>
      </c>
      <c r="AA10" s="125">
        <f t="shared" si="0"/>
        <v>121.93199942004141</v>
      </c>
      <c r="AB10" s="125">
        <f t="shared" si="0"/>
        <v>99.135856169347633</v>
      </c>
      <c r="AC10" s="125">
        <v>138.07210000000001</v>
      </c>
      <c r="AD10" s="125">
        <v>121.9228</v>
      </c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227"/>
    </row>
    <row r="11" spans="1:41">
      <c r="A11" s="2">
        <v>7</v>
      </c>
      <c r="B11" s="126">
        <v>1723.209405700673</v>
      </c>
      <c r="C11" s="126">
        <v>1237.8735599999782</v>
      </c>
      <c r="D11" s="125">
        <v>0</v>
      </c>
      <c r="E11" s="125">
        <v>2400.4899999999907</v>
      </c>
      <c r="F11" s="125">
        <v>2435.3199999999488</v>
      </c>
      <c r="G11" s="125">
        <v>0</v>
      </c>
      <c r="H11" s="125">
        <v>566</v>
      </c>
      <c r="I11" s="125">
        <v>3471.7299999999814</v>
      </c>
      <c r="J11" s="125">
        <v>0</v>
      </c>
      <c r="K11" s="125">
        <v>2743.1399999998976</v>
      </c>
      <c r="L11" s="125">
        <v>2588.4199999999255</v>
      </c>
      <c r="M11" s="125">
        <v>298.78000000002794</v>
      </c>
      <c r="N11" s="227"/>
      <c r="P11" s="2">
        <v>7</v>
      </c>
      <c r="Q11" s="125">
        <f t="shared" si="1"/>
        <v>62.462280908390348</v>
      </c>
      <c r="R11" s="125">
        <f t="shared" si="0"/>
        <v>44.869999999999209</v>
      </c>
      <c r="S11" s="125">
        <f t="shared" si="0"/>
        <v>0</v>
      </c>
      <c r="T11" s="125">
        <f t="shared" si="0"/>
        <v>87.012106713063304</v>
      </c>
      <c r="U11" s="125">
        <f t="shared" si="0"/>
        <v>88.27461215020837</v>
      </c>
      <c r="V11" s="125">
        <f t="shared" si="0"/>
        <v>0</v>
      </c>
      <c r="W11" s="125">
        <f t="shared" si="0"/>
        <v>20.516166449180801</v>
      </c>
      <c r="X11" s="125">
        <f t="shared" si="0"/>
        <v>125.84203276786941</v>
      </c>
      <c r="Y11" s="125">
        <f t="shared" si="0"/>
        <v>0</v>
      </c>
      <c r="Z11" s="125">
        <f t="shared" si="0"/>
        <v>99.432361896473012</v>
      </c>
      <c r="AA11" s="125">
        <f t="shared" si="0"/>
        <v>93.824126431779234</v>
      </c>
      <c r="AB11" s="125">
        <f t="shared" si="0"/>
        <v>10.830071045383063</v>
      </c>
      <c r="AC11" s="125">
        <v>115.9173</v>
      </c>
      <c r="AD11" s="125">
        <v>115.5963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7"/>
    </row>
    <row r="12" spans="1:41">
      <c r="A12" s="2">
        <v>8</v>
      </c>
      <c r="B12" s="126">
        <v>2023.865098259834</v>
      </c>
      <c r="C12" s="126">
        <v>2935.6390799999936</v>
      </c>
      <c r="D12" s="125">
        <v>287.03000000002794</v>
      </c>
      <c r="E12" s="125">
        <v>3123.5400000000373</v>
      </c>
      <c r="F12" s="125">
        <v>2830.8399999999674</v>
      </c>
      <c r="G12" s="125">
        <v>0</v>
      </c>
      <c r="H12" s="125">
        <v>3536.3999999999069</v>
      </c>
      <c r="I12" s="125">
        <v>3248.8000000000466</v>
      </c>
      <c r="J12" s="125">
        <v>0</v>
      </c>
      <c r="K12" s="125">
        <v>2927.1399999998976</v>
      </c>
      <c r="L12" s="125">
        <v>1709.9299999999348</v>
      </c>
      <c r="M12" s="125">
        <v>0</v>
      </c>
      <c r="N12" s="227"/>
      <c r="P12" s="2">
        <v>8</v>
      </c>
      <c r="Q12" s="125">
        <f t="shared" si="1"/>
        <v>73.360341389728646</v>
      </c>
      <c r="R12" s="125">
        <f t="shared" si="0"/>
        <v>106.40999999999977</v>
      </c>
      <c r="S12" s="125">
        <f t="shared" si="0"/>
        <v>10.404161229521094</v>
      </c>
      <c r="T12" s="125">
        <f t="shared" si="0"/>
        <v>113.22096563723493</v>
      </c>
      <c r="U12" s="125">
        <f t="shared" si="0"/>
        <v>102.61128026678148</v>
      </c>
      <c r="V12" s="125">
        <f t="shared" si="0"/>
        <v>0</v>
      </c>
      <c r="W12" s="125">
        <f t="shared" si="0"/>
        <v>128.18616789908319</v>
      </c>
      <c r="X12" s="125">
        <f t="shared" si="0"/>
        <v>117.76134551254337</v>
      </c>
      <c r="Y12" s="125">
        <f t="shared" si="0"/>
        <v>0</v>
      </c>
      <c r="Z12" s="125">
        <f t="shared" si="0"/>
        <v>106.10192837465193</v>
      </c>
      <c r="AA12" s="125">
        <f t="shared" si="0"/>
        <v>61.980933739304582</v>
      </c>
      <c r="AB12" s="125">
        <f t="shared" si="0"/>
        <v>0</v>
      </c>
      <c r="AC12" s="125">
        <v>104.4753</v>
      </c>
      <c r="AD12" s="125">
        <v>36.706499999999998</v>
      </c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227"/>
    </row>
    <row r="13" spans="1:41">
      <c r="A13" s="2">
        <v>9</v>
      </c>
      <c r="B13" s="126">
        <v>703.48692161099643</v>
      </c>
      <c r="C13" s="127">
        <v>2578.3744799999986</v>
      </c>
      <c r="D13" s="128">
        <v>0</v>
      </c>
      <c r="E13" s="128">
        <v>2645.9699999999721</v>
      </c>
      <c r="F13" s="128">
        <v>2876.390000000014</v>
      </c>
      <c r="G13" s="128">
        <v>0</v>
      </c>
      <c r="H13" s="128">
        <v>3092.5800000000745</v>
      </c>
      <c r="I13" s="128">
        <v>2865.3799999998882</v>
      </c>
      <c r="J13" s="128">
        <v>2973.8700000001118</v>
      </c>
      <c r="K13" s="128">
        <v>2717.75</v>
      </c>
      <c r="L13" s="128">
        <v>0</v>
      </c>
      <c r="M13" s="128">
        <v>560.81000000005588</v>
      </c>
      <c r="N13" s="227"/>
      <c r="P13" s="2">
        <v>9</v>
      </c>
      <c r="Q13" s="125">
        <f t="shared" si="1"/>
        <v>25.499743425075991</v>
      </c>
      <c r="R13" s="125">
        <f t="shared" si="0"/>
        <v>93.459999999999951</v>
      </c>
      <c r="S13" s="125">
        <f t="shared" si="0"/>
        <v>0</v>
      </c>
      <c r="T13" s="125">
        <f t="shared" si="0"/>
        <v>95.910178338406993</v>
      </c>
      <c r="U13" s="125">
        <f t="shared" si="0"/>
        <v>104.26236044657148</v>
      </c>
      <c r="V13" s="125">
        <f t="shared" si="0"/>
        <v>0</v>
      </c>
      <c r="W13" s="125">
        <f t="shared" si="0"/>
        <v>112.09873858199487</v>
      </c>
      <c r="X13" s="125">
        <f t="shared" si="0"/>
        <v>103.86327388719327</v>
      </c>
      <c r="Y13" s="125">
        <f t="shared" si="0"/>
        <v>107.79578077425371</v>
      </c>
      <c r="Z13" s="125">
        <f t="shared" si="0"/>
        <v>98.512034217775835</v>
      </c>
      <c r="AA13" s="125">
        <f t="shared" si="0"/>
        <v>0</v>
      </c>
      <c r="AB13" s="125">
        <f t="shared" si="0"/>
        <v>20.328041177325499</v>
      </c>
      <c r="AC13" s="125">
        <v>118.0706</v>
      </c>
      <c r="AD13" s="125">
        <v>23.0152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7"/>
    </row>
    <row r="14" spans="1:41">
      <c r="A14" s="2">
        <v>10</v>
      </c>
      <c r="B14" s="126">
        <v>86.884413000000706</v>
      </c>
      <c r="C14" s="127">
        <v>331.33187999995425</v>
      </c>
      <c r="D14" s="128">
        <v>0</v>
      </c>
      <c r="E14" s="128">
        <v>2634.0100000000093</v>
      </c>
      <c r="F14" s="128">
        <v>3008.2800000000279</v>
      </c>
      <c r="G14" s="128">
        <v>1243.1699999999255</v>
      </c>
      <c r="H14" s="128">
        <v>3638.6999999999534</v>
      </c>
      <c r="I14" s="128">
        <v>2014.8100000000559</v>
      </c>
      <c r="J14" s="128">
        <v>3094.3799999998882</v>
      </c>
      <c r="K14" s="128">
        <v>2380.9199999999255</v>
      </c>
      <c r="L14" s="128">
        <v>0</v>
      </c>
      <c r="M14" s="128">
        <v>1984.1000000000931</v>
      </c>
      <c r="N14" s="227"/>
      <c r="P14" s="2">
        <v>10</v>
      </c>
      <c r="Q14" s="125">
        <f t="shared" si="1"/>
        <v>3.1493552631579202</v>
      </c>
      <c r="R14" s="125">
        <f t="shared" si="0"/>
        <v>12.009999999998341</v>
      </c>
      <c r="S14" s="125">
        <f t="shared" si="0"/>
        <v>0</v>
      </c>
      <c r="T14" s="125">
        <f t="shared" si="0"/>
        <v>95.476656517326703</v>
      </c>
      <c r="U14" s="125">
        <f t="shared" si="0"/>
        <v>109.04306220095795</v>
      </c>
      <c r="V14" s="125">
        <f t="shared" si="0"/>
        <v>45.061983471071677</v>
      </c>
      <c r="W14" s="125">
        <f t="shared" si="0"/>
        <v>131.89430187037672</v>
      </c>
      <c r="X14" s="125">
        <f t="shared" si="0"/>
        <v>73.032115412500204</v>
      </c>
      <c r="Y14" s="125">
        <f t="shared" si="0"/>
        <v>112.16398434101377</v>
      </c>
      <c r="Z14" s="125">
        <f t="shared" si="0"/>
        <v>86.302740321876371</v>
      </c>
      <c r="AA14" s="125">
        <f t="shared" si="0"/>
        <v>0</v>
      </c>
      <c r="AB14" s="125">
        <f t="shared" si="0"/>
        <v>71.918950268235932</v>
      </c>
      <c r="AC14" s="125">
        <v>91.02</v>
      </c>
      <c r="AD14" s="125">
        <v>106.09529999999999</v>
      </c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227"/>
    </row>
    <row r="15" spans="1:41">
      <c r="A15" s="2">
        <v>11</v>
      </c>
      <c r="B15" s="126">
        <v>80.999736706976194</v>
      </c>
      <c r="C15" s="127">
        <v>2656.7243999999482</v>
      </c>
      <c r="D15" s="128">
        <v>2426.359999999986</v>
      </c>
      <c r="E15" s="128">
        <v>375.31000000005588</v>
      </c>
      <c r="F15" s="128">
        <v>2546.1999999999534</v>
      </c>
      <c r="G15" s="128">
        <v>1126.8100000000559</v>
      </c>
      <c r="H15" s="128">
        <v>3296.5600000000559</v>
      </c>
      <c r="I15" s="128">
        <v>0</v>
      </c>
      <c r="J15" s="128">
        <v>2162.3600000001024</v>
      </c>
      <c r="K15" s="128">
        <v>1772.9499999999534</v>
      </c>
      <c r="L15" s="128">
        <v>3000.0400000000373</v>
      </c>
      <c r="M15" s="128">
        <v>2233.5300000000279</v>
      </c>
      <c r="N15" s="227"/>
      <c r="P15" s="2">
        <v>11</v>
      </c>
      <c r="Q15" s="125">
        <f t="shared" si="1"/>
        <v>2.9360496124030808</v>
      </c>
      <c r="R15" s="125">
        <f t="shared" si="0"/>
        <v>96.299999999998121</v>
      </c>
      <c r="S15" s="125">
        <f t="shared" si="0"/>
        <v>87.949833260837536</v>
      </c>
      <c r="T15" s="125">
        <f t="shared" si="0"/>
        <v>13.604103233291861</v>
      </c>
      <c r="U15" s="125">
        <f t="shared" si="0"/>
        <v>92.293750906189402</v>
      </c>
      <c r="V15" s="125">
        <f t="shared" si="0"/>
        <v>40.844207626506304</v>
      </c>
      <c r="W15" s="125">
        <f t="shared" si="0"/>
        <v>119.49253298535797</v>
      </c>
      <c r="X15" s="125">
        <f t="shared" si="0"/>
        <v>0</v>
      </c>
      <c r="Y15" s="125">
        <f t="shared" si="0"/>
        <v>78.380455270411133</v>
      </c>
      <c r="Z15" s="125">
        <f t="shared" si="0"/>
        <v>64.26526025808154</v>
      </c>
      <c r="AA15" s="125">
        <f t="shared" si="0"/>
        <v>108.74438161519636</v>
      </c>
      <c r="AB15" s="125">
        <f t="shared" si="0"/>
        <v>80.960200086995357</v>
      </c>
      <c r="AC15" s="125">
        <v>12.6334</v>
      </c>
      <c r="AD15" s="125">
        <v>114.6113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7"/>
    </row>
    <row r="16" spans="1:41">
      <c r="A16" s="2">
        <v>12</v>
      </c>
      <c r="B16" s="127">
        <v>284.15639999997802</v>
      </c>
      <c r="C16" s="127">
        <v>3274.1438400000334</v>
      </c>
      <c r="D16" s="128">
        <v>2565.2800000000279</v>
      </c>
      <c r="E16" s="128">
        <v>0</v>
      </c>
      <c r="F16" s="128">
        <v>2489.8699999999953</v>
      </c>
      <c r="G16" s="128">
        <v>1180.3000000000466</v>
      </c>
      <c r="H16" s="128">
        <v>3283.6899999999441</v>
      </c>
      <c r="I16" s="128">
        <v>2554.3999999999069</v>
      </c>
      <c r="J16" s="128">
        <v>1697.8300000000745</v>
      </c>
      <c r="K16" s="128">
        <v>0</v>
      </c>
      <c r="L16" s="128">
        <v>3756.9699999999721</v>
      </c>
      <c r="M16" s="128">
        <v>1106.7600000000093</v>
      </c>
      <c r="N16" s="227"/>
      <c r="P16" s="2">
        <v>12</v>
      </c>
      <c r="Q16" s="125">
        <f t="shared" si="1"/>
        <v>10.299999999999203</v>
      </c>
      <c r="R16" s="125">
        <f t="shared" si="0"/>
        <v>118.6800000000012</v>
      </c>
      <c r="S16" s="125">
        <f t="shared" si="0"/>
        <v>92.985355951864136</v>
      </c>
      <c r="T16" s="125">
        <f t="shared" si="0"/>
        <v>0</v>
      </c>
      <c r="U16" s="125">
        <f t="shared" si="0"/>
        <v>90.2519211251267</v>
      </c>
      <c r="V16" s="125">
        <f t="shared" si="0"/>
        <v>42.783094098885257</v>
      </c>
      <c r="W16" s="125">
        <f t="shared" si="0"/>
        <v>119.02602580832043</v>
      </c>
      <c r="X16" s="125">
        <f t="shared" si="0"/>
        <v>92.590981586193521</v>
      </c>
      <c r="Y16" s="125">
        <f t="shared" si="0"/>
        <v>61.542337248081573</v>
      </c>
      <c r="Z16" s="125">
        <f t="shared" si="0"/>
        <v>0</v>
      </c>
      <c r="AA16" s="125">
        <f t="shared" si="0"/>
        <v>136.18131071480252</v>
      </c>
      <c r="AB16" s="125">
        <f t="shared" si="0"/>
        <v>40.117442366246529</v>
      </c>
      <c r="AC16" s="125"/>
      <c r="AD16" s="125">
        <v>112.8342</v>
      </c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227"/>
    </row>
    <row r="17" spans="1:41">
      <c r="A17" s="2">
        <v>13</v>
      </c>
      <c r="B17" s="126">
        <v>0</v>
      </c>
      <c r="C17" s="127">
        <v>2796.8714400000172</v>
      </c>
      <c r="D17" s="128">
        <v>2307.3199999999488</v>
      </c>
      <c r="E17" s="128">
        <v>0</v>
      </c>
      <c r="F17" s="128">
        <v>3129.3800000000047</v>
      </c>
      <c r="G17" s="128">
        <v>886.76000000000931</v>
      </c>
      <c r="H17" s="128">
        <v>2686.3100000000559</v>
      </c>
      <c r="I17" s="128">
        <v>2921.1499999999069</v>
      </c>
      <c r="J17" s="128">
        <v>1000.4899999999907</v>
      </c>
      <c r="K17" s="128">
        <v>0</v>
      </c>
      <c r="L17" s="128">
        <v>3019.1200000001118</v>
      </c>
      <c r="M17" s="128">
        <v>1404.9299999999348</v>
      </c>
      <c r="N17" s="227"/>
      <c r="P17" s="2">
        <v>13</v>
      </c>
      <c r="Q17" s="125">
        <f t="shared" si="1"/>
        <v>0</v>
      </c>
      <c r="R17" s="125">
        <f t="shared" si="0"/>
        <v>101.38000000000062</v>
      </c>
      <c r="S17" s="125">
        <f t="shared" si="0"/>
        <v>83.634913730605646</v>
      </c>
      <c r="T17" s="125">
        <f t="shared" si="0"/>
        <v>0</v>
      </c>
      <c r="U17" s="125">
        <f t="shared" si="0"/>
        <v>113.43265187762812</v>
      </c>
      <c r="V17" s="125">
        <f t="shared" si="0"/>
        <v>32.142960707554344</v>
      </c>
      <c r="W17" s="125">
        <f t="shared" si="0"/>
        <v>97.372408293462954</v>
      </c>
      <c r="X17" s="125">
        <f t="shared" si="0"/>
        <v>105.88480498767242</v>
      </c>
      <c r="Y17" s="125">
        <f t="shared" si="0"/>
        <v>36.265405248658496</v>
      </c>
      <c r="Z17" s="125">
        <f t="shared" si="0"/>
        <v>0</v>
      </c>
      <c r="AA17" s="125">
        <f t="shared" si="0"/>
        <v>109.43598666087109</v>
      </c>
      <c r="AB17" s="125">
        <f t="shared" si="0"/>
        <v>50.925402348844962</v>
      </c>
      <c r="AC17" s="125">
        <v>107.23609999999999</v>
      </c>
      <c r="AD17" s="125">
        <v>116.17740000000001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7"/>
    </row>
    <row r="18" spans="1:41">
      <c r="A18" s="2">
        <v>14</v>
      </c>
      <c r="B18" s="126">
        <v>1494.0736617238485</v>
      </c>
      <c r="C18" s="127">
        <v>2407.3288800000446</v>
      </c>
      <c r="D18" s="128">
        <v>1451.6600000000326</v>
      </c>
      <c r="E18" s="128">
        <v>443.0899999999674</v>
      </c>
      <c r="F18" s="128">
        <v>3090.140000000014</v>
      </c>
      <c r="G18" s="128">
        <v>233.53000000002794</v>
      </c>
      <c r="H18" s="128">
        <v>1846.7299999999814</v>
      </c>
      <c r="I18" s="128">
        <v>2950.7299999999814</v>
      </c>
      <c r="J18" s="128">
        <v>0</v>
      </c>
      <c r="K18" s="128">
        <v>3554.5800000000745</v>
      </c>
      <c r="L18" s="128">
        <v>3193.5200000000186</v>
      </c>
      <c r="M18" s="128">
        <v>148.30000000004657</v>
      </c>
      <c r="N18" s="227"/>
      <c r="P18" s="2">
        <v>14</v>
      </c>
      <c r="Q18" s="125">
        <f t="shared" si="1"/>
        <v>54.156650055235914</v>
      </c>
      <c r="R18" s="125">
        <f t="shared" si="0"/>
        <v>87.260000000001611</v>
      </c>
      <c r="S18" s="125">
        <f t="shared" si="0"/>
        <v>52.619254748442529</v>
      </c>
      <c r="T18" s="125">
        <f t="shared" si="0"/>
        <v>16.060968537043909</v>
      </c>
      <c r="U18" s="125">
        <f t="shared" si="0"/>
        <v>112.010294330869</v>
      </c>
      <c r="V18" s="125">
        <f t="shared" si="0"/>
        <v>8.4649122807027677</v>
      </c>
      <c r="W18" s="125">
        <f t="shared" si="0"/>
        <v>66.939611425256686</v>
      </c>
      <c r="X18" s="125">
        <f t="shared" si="0"/>
        <v>106.95701029433019</v>
      </c>
      <c r="Y18" s="125">
        <f t="shared" si="0"/>
        <v>0</v>
      </c>
      <c r="Z18" s="125">
        <f t="shared" si="0"/>
        <v>128.84515006524845</v>
      </c>
      <c r="AA18" s="125">
        <f t="shared" si="0"/>
        <v>115.75757575757643</v>
      </c>
      <c r="AB18" s="125">
        <f t="shared" si="0"/>
        <v>5.3755255908382837</v>
      </c>
      <c r="AC18" s="125">
        <v>100.7072</v>
      </c>
      <c r="AD18" s="125">
        <v>111.04430000000001</v>
      </c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227"/>
    </row>
    <row r="19" spans="1:41">
      <c r="A19" s="2">
        <v>15</v>
      </c>
      <c r="B19" s="126">
        <v>1444.6134004379912</v>
      </c>
      <c r="C19" s="127">
        <v>1717.0771200000308</v>
      </c>
      <c r="D19" s="128">
        <v>487.86999999999534</v>
      </c>
      <c r="E19" s="128">
        <v>2862.3800000000047</v>
      </c>
      <c r="F19" s="128">
        <v>2764.7600000000093</v>
      </c>
      <c r="G19" s="128">
        <v>430.87999999988824</v>
      </c>
      <c r="H19" s="128">
        <v>3089.7199999999721</v>
      </c>
      <c r="I19" s="128">
        <v>2206.0900000000838</v>
      </c>
      <c r="J19" s="128">
        <v>0</v>
      </c>
      <c r="K19" s="128">
        <v>3600.3700000001118</v>
      </c>
      <c r="L19" s="128">
        <v>2615.0200000000186</v>
      </c>
      <c r="M19" s="128">
        <v>0</v>
      </c>
      <c r="N19" s="227"/>
      <c r="P19" s="2">
        <v>15</v>
      </c>
      <c r="Q19" s="125">
        <f t="shared" si="1"/>
        <v>52.363832116789588</v>
      </c>
      <c r="R19" s="125">
        <f t="shared" si="0"/>
        <v>62.240000000001118</v>
      </c>
      <c r="S19" s="125">
        <f t="shared" si="0"/>
        <v>17.684138031027814</v>
      </c>
      <c r="T19" s="125">
        <f t="shared" si="0"/>
        <v>103.75453095548806</v>
      </c>
      <c r="U19" s="125">
        <f t="shared" si="0"/>
        <v>100.21603595766308</v>
      </c>
      <c r="V19" s="125">
        <f t="shared" si="0"/>
        <v>15.618384804983624</v>
      </c>
      <c r="W19" s="125">
        <f t="shared" si="0"/>
        <v>111.99507032042816</v>
      </c>
      <c r="X19" s="125">
        <f t="shared" si="0"/>
        <v>79.965564738295043</v>
      </c>
      <c r="Y19" s="125">
        <f t="shared" si="0"/>
        <v>0</v>
      </c>
      <c r="Z19" s="125">
        <f t="shared" si="0"/>
        <v>130.50492967957487</v>
      </c>
      <c r="AA19" s="125">
        <f t="shared" si="0"/>
        <v>94.788313759606297</v>
      </c>
      <c r="AB19" s="125">
        <f t="shared" si="0"/>
        <v>0</v>
      </c>
      <c r="AC19" s="125">
        <v>116.21080000000001</v>
      </c>
      <c r="AD19" s="125">
        <v>25.474599999999999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7"/>
    </row>
    <row r="20" spans="1:41">
      <c r="A20" s="2">
        <v>16</v>
      </c>
      <c r="B20" s="126">
        <v>1681.2586999999864</v>
      </c>
      <c r="C20" s="127">
        <v>702.94224000000395</v>
      </c>
      <c r="D20" s="128">
        <v>10.439999999944121</v>
      </c>
      <c r="E20" s="128">
        <v>1997.3000000000466</v>
      </c>
      <c r="F20" s="128">
        <v>2754.5800000000745</v>
      </c>
      <c r="G20" s="128">
        <v>2397.7800000000279</v>
      </c>
      <c r="H20" s="128">
        <v>2956</v>
      </c>
      <c r="I20" s="128">
        <v>1385.9499999999534</v>
      </c>
      <c r="J20" s="128">
        <v>2922.3799999998882</v>
      </c>
      <c r="K20" s="128">
        <v>3513.8899999998976</v>
      </c>
      <c r="L20" s="128">
        <v>442.97999999998137</v>
      </c>
      <c r="M20" s="128">
        <v>3022.6350000000093</v>
      </c>
      <c r="N20" s="227"/>
      <c r="P20" s="2">
        <v>16</v>
      </c>
      <c r="Q20" s="125">
        <f t="shared" si="1"/>
        <v>60.941666666666173</v>
      </c>
      <c r="R20" s="125">
        <f t="shared" si="0"/>
        <v>25.480000000000143</v>
      </c>
      <c r="S20" s="125">
        <f t="shared" si="0"/>
        <v>0.37842540234682182</v>
      </c>
      <c r="T20" s="125">
        <f t="shared" si="0"/>
        <v>72.397419167755785</v>
      </c>
      <c r="U20" s="125">
        <f t="shared" si="0"/>
        <v>99.847034942731426</v>
      </c>
      <c r="V20" s="125">
        <f t="shared" si="0"/>
        <v>86.913875598087131</v>
      </c>
      <c r="W20" s="125">
        <f t="shared" si="0"/>
        <v>107.14803537770045</v>
      </c>
      <c r="X20" s="125">
        <f t="shared" si="0"/>
        <v>50.237422067563919</v>
      </c>
      <c r="Y20" s="125">
        <f t="shared" si="0"/>
        <v>105.92938958967261</v>
      </c>
      <c r="Z20" s="125">
        <f t="shared" si="0"/>
        <v>127.37023343482302</v>
      </c>
      <c r="AA20" s="125">
        <f t="shared" si="0"/>
        <v>16.056981296215071</v>
      </c>
      <c r="AB20" s="125">
        <f t="shared" si="0"/>
        <v>109.56339712918694</v>
      </c>
      <c r="AC20" s="125">
        <v>113.4636</v>
      </c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227"/>
    </row>
    <row r="21" spans="1:41">
      <c r="A21" s="2">
        <v>17</v>
      </c>
      <c r="B21" s="126">
        <v>15.168207779171496</v>
      </c>
      <c r="C21" s="127">
        <v>0</v>
      </c>
      <c r="D21" s="128">
        <v>0</v>
      </c>
      <c r="E21" s="128">
        <v>248.0899999999674</v>
      </c>
      <c r="F21" s="128">
        <v>2828.3700000001118</v>
      </c>
      <c r="G21" s="128">
        <v>3316.9299999999348</v>
      </c>
      <c r="H21" s="128">
        <v>2973.0600000000559</v>
      </c>
      <c r="I21" s="128">
        <v>24.679999999934807</v>
      </c>
      <c r="J21" s="128">
        <v>2958.4299999999348</v>
      </c>
      <c r="K21" s="128">
        <v>2798.8400000000838</v>
      </c>
      <c r="L21" s="128">
        <v>0</v>
      </c>
      <c r="M21" s="128">
        <v>3247.4144999999553</v>
      </c>
      <c r="N21" s="227"/>
      <c r="P21" s="2">
        <v>17</v>
      </c>
      <c r="Q21" s="125">
        <f t="shared" si="1"/>
        <v>0.54981179422834192</v>
      </c>
      <c r="R21" s="125">
        <f t="shared" ref="R21:R35" si="2">IFERROR(C21/27.588, 0)</f>
        <v>0</v>
      </c>
      <c r="S21" s="125">
        <f t="shared" ref="S21:S35" si="3">IFERROR(D21/27.588, 0)</f>
        <v>0</v>
      </c>
      <c r="T21" s="125">
        <f t="shared" ref="T21:T35" si="4">IFERROR(E21/27.588, 0)</f>
        <v>8.9926779759303823</v>
      </c>
      <c r="U21" s="125">
        <f t="shared" ref="U21:U35" si="5">IFERROR(F21/27.588, 0)</f>
        <v>102.52174858634594</v>
      </c>
      <c r="V21" s="125">
        <f t="shared" ref="V21:V35" si="6">IFERROR(G21/27.588, 0)</f>
        <v>120.23089749166067</v>
      </c>
      <c r="W21" s="125">
        <f t="shared" ref="W21:W35" si="7">IFERROR(H21/27.588, 0)</f>
        <v>107.76642018269014</v>
      </c>
      <c r="X21" s="125">
        <f t="shared" ref="X21:X35" si="8">IFERROR(I21/27.588, 0)</f>
        <v>0.89459185152728748</v>
      </c>
      <c r="Y21" s="125">
        <f t="shared" ref="Y21:Y35" si="9">IFERROR(J21/27.588, 0)</f>
        <v>107.23611715238273</v>
      </c>
      <c r="Z21" s="125">
        <f t="shared" ref="Z21:Z35" si="10">IFERROR(K21/27.588, 0)</f>
        <v>101.45135566188502</v>
      </c>
      <c r="AA21" s="125">
        <f t="shared" ref="AA21:AA35" si="11">IFERROR(L21/27.588, 0)</f>
        <v>0</v>
      </c>
      <c r="AB21" s="125">
        <f t="shared" ref="AB21:AB35" si="12">IFERROR(M21/27.588, 0)</f>
        <v>117.71112440191226</v>
      </c>
      <c r="AC21" s="125">
        <v>85.319599999999994</v>
      </c>
      <c r="AD21" s="125">
        <v>127.86409999999999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7"/>
    </row>
    <row r="22" spans="1:41">
      <c r="A22" s="2">
        <v>18</v>
      </c>
      <c r="B22" s="126">
        <v>190.03204067174474</v>
      </c>
      <c r="C22" s="127">
        <v>2873.8419599999906</v>
      </c>
      <c r="D22" s="128">
        <v>2149.9100000000326</v>
      </c>
      <c r="E22" s="128">
        <v>0</v>
      </c>
      <c r="F22" s="128">
        <v>1023.25</v>
      </c>
      <c r="G22" s="128">
        <v>3196.8799999998882</v>
      </c>
      <c r="H22" s="128">
        <v>2957.1399999998976</v>
      </c>
      <c r="I22" s="128">
        <v>0</v>
      </c>
      <c r="J22" s="125">
        <v>3457.4299999999348</v>
      </c>
      <c r="K22" s="128">
        <v>2176.9599999999627</v>
      </c>
      <c r="L22" s="128">
        <v>3123</v>
      </c>
      <c r="M22" s="128">
        <v>3373.1995000001043</v>
      </c>
      <c r="N22" s="227"/>
      <c r="P22" s="2">
        <v>18</v>
      </c>
      <c r="Q22" s="125">
        <f t="shared" si="1"/>
        <v>6.8882137404576165</v>
      </c>
      <c r="R22" s="125">
        <f t="shared" si="2"/>
        <v>104.16999999999966</v>
      </c>
      <c r="S22" s="125">
        <f t="shared" si="3"/>
        <v>77.929172103814437</v>
      </c>
      <c r="T22" s="125">
        <f t="shared" si="4"/>
        <v>0</v>
      </c>
      <c r="U22" s="125">
        <f t="shared" si="5"/>
        <v>37.090401623894444</v>
      </c>
      <c r="V22" s="125">
        <f t="shared" si="6"/>
        <v>115.87936784108628</v>
      </c>
      <c r="W22" s="125">
        <f t="shared" si="7"/>
        <v>107.18935769174632</v>
      </c>
      <c r="X22" s="125">
        <f t="shared" si="8"/>
        <v>0</v>
      </c>
      <c r="Y22" s="125">
        <f t="shared" si="9"/>
        <v>125.32369146005273</v>
      </c>
      <c r="Z22" s="125">
        <f t="shared" si="10"/>
        <v>78.909670871392009</v>
      </c>
      <c r="AA22" s="125">
        <f t="shared" si="11"/>
        <v>113.20139190952588</v>
      </c>
      <c r="AB22" s="125">
        <f t="shared" si="12"/>
        <v>122.27053429027491</v>
      </c>
      <c r="AC22" s="125">
        <v>61.309899999999999</v>
      </c>
      <c r="AD22" s="125">
        <v>136.35419999999999</v>
      </c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227"/>
    </row>
    <row r="23" spans="1:41">
      <c r="A23" s="2">
        <v>19</v>
      </c>
      <c r="B23" s="126">
        <v>0</v>
      </c>
      <c r="C23" s="126">
        <v>2592.9961200000253</v>
      </c>
      <c r="D23" s="125">
        <v>2236.75</v>
      </c>
      <c r="E23" s="125">
        <v>0</v>
      </c>
      <c r="F23" s="125">
        <v>229.09000000008382</v>
      </c>
      <c r="G23" s="125">
        <v>3149.6899999999441</v>
      </c>
      <c r="H23" s="125">
        <v>1060.3200000000652</v>
      </c>
      <c r="I23" s="125">
        <v>2726.9199999999255</v>
      </c>
      <c r="J23" s="125">
        <v>2680.2800000000279</v>
      </c>
      <c r="K23" s="125">
        <v>0</v>
      </c>
      <c r="L23" s="125">
        <v>3712.0800000000745</v>
      </c>
      <c r="M23" s="125">
        <v>3387.7112499999348</v>
      </c>
      <c r="N23" s="227"/>
      <c r="P23" s="2">
        <v>19</v>
      </c>
      <c r="Q23" s="125">
        <f t="shared" si="1"/>
        <v>0</v>
      </c>
      <c r="R23" s="125">
        <f t="shared" si="2"/>
        <v>93.990000000000919</v>
      </c>
      <c r="S23" s="125">
        <f t="shared" si="3"/>
        <v>81.07691750036247</v>
      </c>
      <c r="T23" s="125">
        <f t="shared" si="4"/>
        <v>0</v>
      </c>
      <c r="U23" s="125">
        <f t="shared" si="5"/>
        <v>8.3039727417748228</v>
      </c>
      <c r="V23" s="125">
        <f t="shared" si="6"/>
        <v>114.16884152529883</v>
      </c>
      <c r="W23" s="125">
        <f t="shared" si="7"/>
        <v>38.434101783386438</v>
      </c>
      <c r="X23" s="125">
        <f t="shared" si="8"/>
        <v>98.844425112364988</v>
      </c>
      <c r="Y23" s="125">
        <f t="shared" si="9"/>
        <v>97.153835000725962</v>
      </c>
      <c r="Z23" s="125">
        <f t="shared" si="10"/>
        <v>0</v>
      </c>
      <c r="AA23" s="125">
        <f t="shared" si="11"/>
        <v>134.554153979994</v>
      </c>
      <c r="AB23" s="125">
        <f t="shared" si="12"/>
        <v>122.79655103668024</v>
      </c>
      <c r="AC23" s="125">
        <v>83.868399999999994</v>
      </c>
      <c r="AD23" s="125">
        <v>138.57239999999999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7"/>
    </row>
    <row r="24" spans="1:41">
      <c r="A24" s="2">
        <v>20</v>
      </c>
      <c r="B24" s="126">
        <v>0</v>
      </c>
      <c r="C24" s="126">
        <v>1992.4053599999752</v>
      </c>
      <c r="D24" s="125">
        <v>2309.1999999999534</v>
      </c>
      <c r="E24" s="125">
        <v>0</v>
      </c>
      <c r="F24" s="125">
        <v>3378.9799999999814</v>
      </c>
      <c r="G24" s="125">
        <v>3346.1000000000931</v>
      </c>
      <c r="H24" s="125">
        <v>516.37999999988824</v>
      </c>
      <c r="I24" s="125">
        <v>3099.4099999999162</v>
      </c>
      <c r="J24" s="125">
        <v>2177.8999999999069</v>
      </c>
      <c r="K24" s="125">
        <v>0</v>
      </c>
      <c r="L24" s="125">
        <v>3598.5700000000652</v>
      </c>
      <c r="M24" s="125">
        <v>3128.5677499999292</v>
      </c>
      <c r="N24" s="227"/>
      <c r="P24" s="2">
        <v>20</v>
      </c>
      <c r="Q24" s="125">
        <f t="shared" si="1"/>
        <v>0</v>
      </c>
      <c r="R24" s="125">
        <f t="shared" si="2"/>
        <v>72.219999999999104</v>
      </c>
      <c r="S24" s="125">
        <f t="shared" si="3"/>
        <v>83.703059301143739</v>
      </c>
      <c r="T24" s="125">
        <f t="shared" si="4"/>
        <v>0</v>
      </c>
      <c r="U24" s="125">
        <f t="shared" si="5"/>
        <v>122.48006379585259</v>
      </c>
      <c r="V24" s="125">
        <f t="shared" si="6"/>
        <v>121.28824126432119</v>
      </c>
      <c r="W24" s="125">
        <f t="shared" si="7"/>
        <v>18.717558358702632</v>
      </c>
      <c r="X24" s="125">
        <f t="shared" si="8"/>
        <v>112.34630998984761</v>
      </c>
      <c r="Y24" s="125">
        <f t="shared" si="9"/>
        <v>78.943743656658938</v>
      </c>
      <c r="Z24" s="125">
        <f t="shared" si="10"/>
        <v>0</v>
      </c>
      <c r="AA24" s="125">
        <f t="shared" si="11"/>
        <v>130.43968392054751</v>
      </c>
      <c r="AB24" s="125">
        <f t="shared" si="12"/>
        <v>113.40320972886505</v>
      </c>
      <c r="AC24" s="125">
        <v>131.5384</v>
      </c>
      <c r="AD24" s="125">
        <v>93.966499999999996</v>
      </c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227"/>
    </row>
    <row r="25" spans="1:41">
      <c r="A25" s="2">
        <v>21</v>
      </c>
      <c r="B25" s="126">
        <v>1586.9750079778667</v>
      </c>
      <c r="C25" s="126">
        <v>1787.4265199999791</v>
      </c>
      <c r="D25" s="125">
        <v>1980.4200000000419</v>
      </c>
      <c r="E25" s="125">
        <v>881.89000000001397</v>
      </c>
      <c r="F25" s="125">
        <v>3509.75</v>
      </c>
      <c r="G25" s="125">
        <v>2651.6399999998976</v>
      </c>
      <c r="H25" s="125">
        <v>2667.3500000000931</v>
      </c>
      <c r="I25" s="125">
        <v>3504.0800000000745</v>
      </c>
      <c r="J25" s="125">
        <v>0</v>
      </c>
      <c r="K25" s="125">
        <v>2895.3400000000838</v>
      </c>
      <c r="L25" s="125">
        <v>3318.8100000000559</v>
      </c>
      <c r="M25" s="125">
        <v>2531.5977499999572</v>
      </c>
      <c r="N25" s="227"/>
      <c r="P25" s="2">
        <v>21</v>
      </c>
      <c r="Q25" s="125">
        <f t="shared" si="1"/>
        <v>57.52410497237446</v>
      </c>
      <c r="R25" s="125">
        <f t="shared" si="2"/>
        <v>64.789999999999239</v>
      </c>
      <c r="S25" s="125">
        <f t="shared" si="3"/>
        <v>71.785558938670505</v>
      </c>
      <c r="T25" s="125">
        <f t="shared" si="4"/>
        <v>31.966434681746193</v>
      </c>
      <c r="U25" s="125">
        <f t="shared" si="5"/>
        <v>127.22016818906771</v>
      </c>
      <c r="V25" s="125">
        <f t="shared" si="6"/>
        <v>96.115702479335127</v>
      </c>
      <c r="W25" s="125">
        <f t="shared" si="7"/>
        <v>96.685152965060638</v>
      </c>
      <c r="X25" s="125">
        <f t="shared" si="8"/>
        <v>127.01464404813957</v>
      </c>
      <c r="Y25" s="125">
        <f t="shared" si="9"/>
        <v>0</v>
      </c>
      <c r="Z25" s="125">
        <f t="shared" si="10"/>
        <v>104.94925329853864</v>
      </c>
      <c r="AA25" s="125">
        <f t="shared" si="11"/>
        <v>120.29904306220298</v>
      </c>
      <c r="AB25" s="125">
        <f t="shared" si="12"/>
        <v>91.764453748004826</v>
      </c>
      <c r="AC25" s="125">
        <v>127.2077</v>
      </c>
      <c r="AD25" s="125">
        <v>90.087699999999998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7"/>
    </row>
    <row r="26" spans="1:41">
      <c r="A26" s="2">
        <v>22</v>
      </c>
      <c r="B26" s="126">
        <v>1334.7372775265592</v>
      </c>
      <c r="C26" s="126">
        <v>1637.0719200000167</v>
      </c>
      <c r="D26" s="125">
        <v>737</v>
      </c>
      <c r="E26" s="125">
        <v>2797.609999999986</v>
      </c>
      <c r="F26" s="125">
        <v>3270.9299999999348</v>
      </c>
      <c r="G26" s="125">
        <v>1762.0800000000745</v>
      </c>
      <c r="H26" s="125">
        <v>3040.3400000000838</v>
      </c>
      <c r="I26" s="125">
        <v>2701.9399999999441</v>
      </c>
      <c r="J26" s="125">
        <v>0</v>
      </c>
      <c r="K26" s="125">
        <v>3552.1100000001024</v>
      </c>
      <c r="L26" s="125">
        <v>2820.4499999999534</v>
      </c>
      <c r="M26" s="125">
        <v>438.76524999993853</v>
      </c>
      <c r="N26" s="227"/>
      <c r="P26" s="2">
        <v>22</v>
      </c>
      <c r="Q26" s="125">
        <f t="shared" si="1"/>
        <v>48.38108154003767</v>
      </c>
      <c r="R26" s="125">
        <f t="shared" si="2"/>
        <v>59.3400000000006</v>
      </c>
      <c r="S26" s="125">
        <f t="shared" si="3"/>
        <v>26.714513556618819</v>
      </c>
      <c r="T26" s="125">
        <f t="shared" si="4"/>
        <v>101.4067710598806</v>
      </c>
      <c r="U26" s="125">
        <f t="shared" si="5"/>
        <v>118.56350587211594</v>
      </c>
      <c r="V26" s="125">
        <f t="shared" si="6"/>
        <v>63.871248368858723</v>
      </c>
      <c r="W26" s="125">
        <f t="shared" si="7"/>
        <v>110.20516166449484</v>
      </c>
      <c r="X26" s="125">
        <f t="shared" si="8"/>
        <v>97.938958967665073</v>
      </c>
      <c r="Y26" s="125">
        <f t="shared" si="9"/>
        <v>0</v>
      </c>
      <c r="Z26" s="125">
        <f t="shared" si="10"/>
        <v>128.75561838480868</v>
      </c>
      <c r="AA26" s="125">
        <f t="shared" si="11"/>
        <v>102.23466724662728</v>
      </c>
      <c r="AB26" s="125">
        <f t="shared" si="12"/>
        <v>15.904206539072732</v>
      </c>
      <c r="AC26" s="125">
        <v>118.0291</v>
      </c>
      <c r="AD26" s="125">
        <v>9.6603999999999992</v>
      </c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227"/>
    </row>
    <row r="27" spans="1:41">
      <c r="A27" s="2">
        <v>23</v>
      </c>
      <c r="B27" s="126">
        <v>1417.9791667283507</v>
      </c>
      <c r="C27" s="126">
        <v>674.52659999998286</v>
      </c>
      <c r="D27" s="125">
        <v>0</v>
      </c>
      <c r="E27" s="129">
        <v>2922.6300000000047</v>
      </c>
      <c r="F27" s="125">
        <v>3185.7700000000186</v>
      </c>
      <c r="G27" s="125">
        <v>375.36000000010245</v>
      </c>
      <c r="H27" s="125">
        <v>2812.4199999999255</v>
      </c>
      <c r="I27" s="125">
        <v>1685.8400000000838</v>
      </c>
      <c r="J27" s="125">
        <v>2726.8600000001024</v>
      </c>
      <c r="K27" s="125">
        <v>2861.1499999999069</v>
      </c>
      <c r="L27" s="125">
        <v>379.14999999990687</v>
      </c>
      <c r="M27" s="125">
        <v>2832.2250000000931</v>
      </c>
      <c r="N27" s="227"/>
      <c r="P27" s="2">
        <v>23</v>
      </c>
      <c r="Q27" s="125">
        <f t="shared" si="1"/>
        <v>51.398403897649366</v>
      </c>
      <c r="R27" s="125">
        <f t="shared" si="2"/>
        <v>24.449999999999378</v>
      </c>
      <c r="S27" s="125">
        <f t="shared" si="3"/>
        <v>0</v>
      </c>
      <c r="T27" s="125">
        <f t="shared" si="4"/>
        <v>105.93845150065262</v>
      </c>
      <c r="U27" s="125">
        <f t="shared" si="5"/>
        <v>115.47665651732704</v>
      </c>
      <c r="V27" s="125">
        <f t="shared" si="6"/>
        <v>13.605915615488707</v>
      </c>
      <c r="W27" s="125">
        <f t="shared" si="7"/>
        <v>101.943598666084</v>
      </c>
      <c r="X27" s="125">
        <f t="shared" si="8"/>
        <v>61.107727997683185</v>
      </c>
      <c r="Y27" s="125">
        <f t="shared" si="9"/>
        <v>98.84225025373722</v>
      </c>
      <c r="Z27" s="125">
        <f t="shared" si="10"/>
        <v>103.70994635348364</v>
      </c>
      <c r="AA27" s="125">
        <f t="shared" si="11"/>
        <v>13.743294185874541</v>
      </c>
      <c r="AB27" s="125">
        <f t="shared" si="12"/>
        <v>102.66148325359188</v>
      </c>
      <c r="AC27" s="125">
        <v>128.2586</v>
      </c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7"/>
    </row>
    <row r="28" spans="1:41">
      <c r="A28" s="2">
        <v>24</v>
      </c>
      <c r="B28" s="126">
        <v>914.26602588487151</v>
      </c>
      <c r="C28" s="126">
        <v>0</v>
      </c>
      <c r="D28" s="125">
        <v>0</v>
      </c>
      <c r="E28" s="125">
        <v>3096.4399999999441</v>
      </c>
      <c r="F28" s="125">
        <v>3165.3100000000559</v>
      </c>
      <c r="G28" s="125">
        <v>3362.25</v>
      </c>
      <c r="H28" s="125">
        <v>2091.1200000001118</v>
      </c>
      <c r="I28" s="125">
        <v>0</v>
      </c>
      <c r="J28" s="125">
        <v>2958.3999999999069</v>
      </c>
      <c r="K28" s="125">
        <v>2451.6299999998882</v>
      </c>
      <c r="L28" s="125">
        <v>0</v>
      </c>
      <c r="M28" s="125">
        <v>2929.8500000000931</v>
      </c>
      <c r="N28" s="227"/>
      <c r="P28" s="2">
        <v>24</v>
      </c>
      <c r="Q28" s="125">
        <f t="shared" si="1"/>
        <v>33.139989339019557</v>
      </c>
      <c r="R28" s="125">
        <f t="shared" si="2"/>
        <v>0</v>
      </c>
      <c r="S28" s="125">
        <f t="shared" si="3"/>
        <v>0</v>
      </c>
      <c r="T28" s="125">
        <f t="shared" si="4"/>
        <v>112.23865448745629</v>
      </c>
      <c r="U28" s="125">
        <f t="shared" si="5"/>
        <v>114.73502972307003</v>
      </c>
      <c r="V28" s="125">
        <f t="shared" si="6"/>
        <v>121.87364071335362</v>
      </c>
      <c r="W28" s="125">
        <f t="shared" si="7"/>
        <v>75.798173118751336</v>
      </c>
      <c r="X28" s="125">
        <f t="shared" si="8"/>
        <v>0</v>
      </c>
      <c r="Y28" s="125">
        <f t="shared" si="9"/>
        <v>107.23502972306463</v>
      </c>
      <c r="Z28" s="125">
        <f t="shared" si="10"/>
        <v>88.865811222266501</v>
      </c>
      <c r="AA28" s="125">
        <f t="shared" si="11"/>
        <v>0</v>
      </c>
      <c r="AB28" s="125">
        <f t="shared" si="12"/>
        <v>106.20015948963655</v>
      </c>
      <c r="AC28" s="125">
        <v>102.7028</v>
      </c>
      <c r="AD28" s="125">
        <v>140.01509999999999</v>
      </c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227"/>
    </row>
    <row r="29" spans="1:41" ht="15" customHeight="1">
      <c r="A29" s="2">
        <v>25</v>
      </c>
      <c r="B29" s="126">
        <v>0</v>
      </c>
      <c r="C29" s="126">
        <v>0</v>
      </c>
      <c r="D29" s="125">
        <v>0</v>
      </c>
      <c r="E29" s="125">
        <v>3116.4499999999534</v>
      </c>
      <c r="F29" s="125">
        <v>943.72999999998137</v>
      </c>
      <c r="G29" s="125">
        <v>3397.7700000000186</v>
      </c>
      <c r="H29" s="125">
        <v>965.87999999988824</v>
      </c>
      <c r="I29" s="125">
        <v>0</v>
      </c>
      <c r="J29" s="125">
        <v>2824.6699999999255</v>
      </c>
      <c r="K29" s="125">
        <v>596.56000000005588</v>
      </c>
      <c r="L29" s="125">
        <v>2440.8600000001024</v>
      </c>
      <c r="M29" s="125">
        <v>1369.2250000000931</v>
      </c>
      <c r="N29" s="227"/>
      <c r="P29" s="2">
        <v>25</v>
      </c>
      <c r="Q29" s="125">
        <f t="shared" si="1"/>
        <v>0</v>
      </c>
      <c r="R29" s="125">
        <f t="shared" si="2"/>
        <v>0</v>
      </c>
      <c r="S29" s="125">
        <f t="shared" si="3"/>
        <v>0</v>
      </c>
      <c r="T29" s="125">
        <f t="shared" si="4"/>
        <v>112.96396984195859</v>
      </c>
      <c r="U29" s="125">
        <f t="shared" si="5"/>
        <v>34.207988980715577</v>
      </c>
      <c r="V29" s="125">
        <f t="shared" si="6"/>
        <v>123.16115702479406</v>
      </c>
      <c r="W29" s="125">
        <f t="shared" si="7"/>
        <v>35.010874293166893</v>
      </c>
      <c r="X29" s="125">
        <f t="shared" si="8"/>
        <v>0</v>
      </c>
      <c r="Y29" s="125">
        <f t="shared" si="9"/>
        <v>102.38763230389755</v>
      </c>
      <c r="Z29" s="125">
        <f t="shared" si="10"/>
        <v>21.62389444686298</v>
      </c>
      <c r="AA29" s="125">
        <f t="shared" si="11"/>
        <v>88.475424097437383</v>
      </c>
      <c r="AB29" s="125">
        <f t="shared" si="12"/>
        <v>49.631180223288858</v>
      </c>
      <c r="AC29" s="125">
        <v>17.4771</v>
      </c>
      <c r="AD29" s="125">
        <v>134.7886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7"/>
    </row>
    <row r="30" spans="1:41">
      <c r="A30" s="2">
        <v>26</v>
      </c>
      <c r="B30" s="126">
        <v>0</v>
      </c>
      <c r="C30" s="126">
        <v>1279.5314400000498</v>
      </c>
      <c r="D30" s="125">
        <v>0</v>
      </c>
      <c r="E30" s="125">
        <v>2759.640000000014</v>
      </c>
      <c r="F30" s="125">
        <v>0</v>
      </c>
      <c r="G30" s="125">
        <v>2905.3700000001118</v>
      </c>
      <c r="H30" s="125">
        <v>0</v>
      </c>
      <c r="I30" s="125">
        <v>2563.8700000001118</v>
      </c>
      <c r="J30" s="125">
        <v>2813.4799999999814</v>
      </c>
      <c r="K30" s="125">
        <v>20.919999999925494</v>
      </c>
      <c r="L30" s="125">
        <v>2962.9299999999348</v>
      </c>
      <c r="M30" s="125">
        <v>2495.3500000000931</v>
      </c>
      <c r="N30" s="227"/>
      <c r="P30" s="2">
        <v>26</v>
      </c>
      <c r="Q30" s="125">
        <f t="shared" si="1"/>
        <v>0</v>
      </c>
      <c r="R30" s="125">
        <f t="shared" si="2"/>
        <v>46.3800000000018</v>
      </c>
      <c r="S30" s="125">
        <f t="shared" si="3"/>
        <v>0</v>
      </c>
      <c r="T30" s="125">
        <f t="shared" si="4"/>
        <v>100.03044802087915</v>
      </c>
      <c r="U30" s="125">
        <f t="shared" si="5"/>
        <v>0</v>
      </c>
      <c r="V30" s="125">
        <f t="shared" si="6"/>
        <v>105.31281716688819</v>
      </c>
      <c r="W30" s="125">
        <f t="shared" si="7"/>
        <v>0</v>
      </c>
      <c r="X30" s="125">
        <f t="shared" si="8"/>
        <v>92.934246773963736</v>
      </c>
      <c r="Y30" s="125">
        <f t="shared" si="9"/>
        <v>101.98202116862336</v>
      </c>
      <c r="Z30" s="125">
        <f t="shared" si="10"/>
        <v>0.7583007104511198</v>
      </c>
      <c r="AA30" s="125">
        <f t="shared" si="11"/>
        <v>107.39923154994689</v>
      </c>
      <c r="AB30" s="125">
        <f t="shared" si="12"/>
        <v>90.450558213719475</v>
      </c>
      <c r="AC30" s="125"/>
      <c r="AD30" s="125">
        <v>126.8955</v>
      </c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227"/>
    </row>
    <row r="31" spans="1:41">
      <c r="A31" s="2">
        <v>27</v>
      </c>
      <c r="B31" s="126">
        <v>0</v>
      </c>
      <c r="C31" s="126">
        <v>626.24760000000242</v>
      </c>
      <c r="D31" s="125">
        <v>0</v>
      </c>
      <c r="E31" s="125">
        <v>2362.8399999999674</v>
      </c>
      <c r="F31" s="125">
        <v>0</v>
      </c>
      <c r="G31" s="125">
        <v>3097.4699999999721</v>
      </c>
      <c r="H31" s="125">
        <v>710.09000000008382</v>
      </c>
      <c r="I31" s="125">
        <v>3006.4199999999255</v>
      </c>
      <c r="J31" s="125">
        <v>2526.6000000000931</v>
      </c>
      <c r="K31" s="125">
        <v>0</v>
      </c>
      <c r="L31" s="125">
        <v>2600.6499999999069</v>
      </c>
      <c r="M31" s="125">
        <v>2725.5249999999069</v>
      </c>
      <c r="N31" s="227"/>
      <c r="P31" s="2">
        <v>27</v>
      </c>
      <c r="Q31" s="125">
        <f t="shared" si="1"/>
        <v>0</v>
      </c>
      <c r="R31" s="125">
        <f t="shared" si="2"/>
        <v>22.700000000000088</v>
      </c>
      <c r="S31" s="125">
        <f t="shared" si="3"/>
        <v>0</v>
      </c>
      <c r="T31" s="125">
        <f t="shared" si="4"/>
        <v>85.64738292010901</v>
      </c>
      <c r="U31" s="125">
        <f t="shared" si="5"/>
        <v>0</v>
      </c>
      <c r="V31" s="125">
        <f t="shared" si="6"/>
        <v>112.27598956067754</v>
      </c>
      <c r="W31" s="125">
        <f t="shared" si="7"/>
        <v>25.73908945918819</v>
      </c>
      <c r="X31" s="125">
        <f t="shared" si="8"/>
        <v>108.97564158329438</v>
      </c>
      <c r="Y31" s="125">
        <f t="shared" si="9"/>
        <v>91.583297085692806</v>
      </c>
      <c r="Z31" s="125">
        <f t="shared" si="10"/>
        <v>0</v>
      </c>
      <c r="AA31" s="125">
        <f t="shared" si="11"/>
        <v>94.26743511671404</v>
      </c>
      <c r="AB31" s="125">
        <f t="shared" si="12"/>
        <v>98.793859649119426</v>
      </c>
      <c r="AC31" s="125"/>
      <c r="AD31" s="125">
        <v>117.3451</v>
      </c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227"/>
    </row>
    <row r="32" spans="1:41">
      <c r="A32" s="2">
        <v>28</v>
      </c>
      <c r="B32" s="126">
        <v>0</v>
      </c>
      <c r="C32" s="126">
        <v>520.0337999999756</v>
      </c>
      <c r="D32" s="125">
        <v>0</v>
      </c>
      <c r="E32" s="125">
        <v>1447.0300000000279</v>
      </c>
      <c r="F32" s="125">
        <v>167.86000000010245</v>
      </c>
      <c r="G32" s="125">
        <v>1361.5900000000838</v>
      </c>
      <c r="H32" s="125">
        <v>2239.8500000000931</v>
      </c>
      <c r="I32" s="125">
        <v>3077.1000000000931</v>
      </c>
      <c r="J32" s="125">
        <v>1642</v>
      </c>
      <c r="K32" s="125">
        <v>1960.1399999998976</v>
      </c>
      <c r="L32" s="125">
        <v>563.12000000011176</v>
      </c>
      <c r="M32" s="125">
        <v>3394.3249999999534</v>
      </c>
      <c r="N32" s="227"/>
      <c r="P32" s="2">
        <v>28</v>
      </c>
      <c r="Q32" s="125">
        <f t="shared" si="1"/>
        <v>0</v>
      </c>
      <c r="R32" s="125">
        <f t="shared" si="2"/>
        <v>18.849999999999113</v>
      </c>
      <c r="S32" s="125">
        <f t="shared" si="3"/>
        <v>0</v>
      </c>
      <c r="T32" s="125">
        <f t="shared" si="4"/>
        <v>52.451428157170795</v>
      </c>
      <c r="U32" s="125">
        <f t="shared" si="5"/>
        <v>6.0845295055858504</v>
      </c>
      <c r="V32" s="125">
        <f t="shared" si="6"/>
        <v>49.354429462088</v>
      </c>
      <c r="W32" s="125">
        <f t="shared" si="7"/>
        <v>81.189285196465605</v>
      </c>
      <c r="X32" s="125">
        <f t="shared" si="8"/>
        <v>111.53762505437484</v>
      </c>
      <c r="Y32" s="125">
        <f t="shared" si="9"/>
        <v>59.518631288966212</v>
      </c>
      <c r="Z32" s="125">
        <f t="shared" si="10"/>
        <v>71.050456720309469</v>
      </c>
      <c r="AA32" s="125">
        <f t="shared" si="11"/>
        <v>20.411773234743791</v>
      </c>
      <c r="AB32" s="125">
        <f t="shared" si="12"/>
        <v>123.03628389154535</v>
      </c>
      <c r="AC32" s="125"/>
      <c r="AD32" s="125">
        <v>94.883799999999994</v>
      </c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227"/>
    </row>
    <row r="33" spans="1:41">
      <c r="A33" s="2">
        <v>29</v>
      </c>
      <c r="B33" s="126">
        <v>0</v>
      </c>
      <c r="C33" s="126">
        <v>0</v>
      </c>
      <c r="D33" s="125">
        <v>776.73999999999069</v>
      </c>
      <c r="E33" s="125">
        <v>2783.2299999999814</v>
      </c>
      <c r="F33" s="125">
        <v>0</v>
      </c>
      <c r="G33" s="125">
        <v>30.479999999981374</v>
      </c>
      <c r="H33" s="125">
        <v>3083.1200000001118</v>
      </c>
      <c r="I33" s="125">
        <v>2830.5300000000279</v>
      </c>
      <c r="J33" s="125">
        <v>0</v>
      </c>
      <c r="K33" s="125">
        <v>1015.4599999999627</v>
      </c>
      <c r="L33" s="125">
        <v>404.21999999997206</v>
      </c>
      <c r="M33" s="125">
        <v>468.05000000004657</v>
      </c>
      <c r="N33" s="227"/>
      <c r="P33" s="2">
        <v>29</v>
      </c>
      <c r="Q33" s="125">
        <f t="shared" si="1"/>
        <v>0</v>
      </c>
      <c r="R33" s="125">
        <f t="shared" si="2"/>
        <v>0</v>
      </c>
      <c r="S33" s="125">
        <f t="shared" si="3"/>
        <v>28.154994925329515</v>
      </c>
      <c r="T33" s="125">
        <f t="shared" si="4"/>
        <v>100.88552994055318</v>
      </c>
      <c r="U33" s="125">
        <f t="shared" si="5"/>
        <v>0</v>
      </c>
      <c r="V33" s="125">
        <f t="shared" si="6"/>
        <v>1.1048281861672238</v>
      </c>
      <c r="W33" s="125">
        <f t="shared" si="7"/>
        <v>111.75583587067246</v>
      </c>
      <c r="X33" s="125">
        <f t="shared" si="8"/>
        <v>102.60004349717369</v>
      </c>
      <c r="Y33" s="125">
        <f t="shared" si="9"/>
        <v>0</v>
      </c>
      <c r="Z33" s="125">
        <f t="shared" si="10"/>
        <v>36.808032477887586</v>
      </c>
      <c r="AA33" s="125">
        <f t="shared" si="11"/>
        <v>14.652022618528783</v>
      </c>
      <c r="AB33" s="125">
        <f t="shared" si="12"/>
        <v>16.96570972886931</v>
      </c>
      <c r="AC33" s="125"/>
      <c r="AD33" s="125">
        <v>1.1578999999999999</v>
      </c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227"/>
    </row>
    <row r="34" spans="1:41">
      <c r="A34" s="2">
        <v>30</v>
      </c>
      <c r="B34" s="126">
        <v>0</v>
      </c>
      <c r="C34" s="126">
        <v>0</v>
      </c>
      <c r="D34" s="125">
        <v>0</v>
      </c>
      <c r="E34" s="125">
        <v>2481.0300000000279</v>
      </c>
      <c r="F34" s="125">
        <v>0</v>
      </c>
      <c r="G34" s="125">
        <v>700.83000000007451</v>
      </c>
      <c r="H34" s="125">
        <v>2697.8899999998976</v>
      </c>
      <c r="I34" s="125">
        <v>1365.7299999999814</v>
      </c>
      <c r="J34" s="125">
        <v>3008.5600000000559</v>
      </c>
      <c r="K34" s="125">
        <v>1523.5</v>
      </c>
      <c r="L34" s="125">
        <v>0</v>
      </c>
      <c r="M34" s="125">
        <v>0</v>
      </c>
      <c r="N34" s="227"/>
      <c r="P34" s="2">
        <v>30</v>
      </c>
      <c r="Q34" s="125">
        <f t="shared" si="1"/>
        <v>0</v>
      </c>
      <c r="R34" s="125">
        <f t="shared" si="2"/>
        <v>0</v>
      </c>
      <c r="S34" s="125">
        <f t="shared" si="3"/>
        <v>0</v>
      </c>
      <c r="T34" s="125">
        <f t="shared" si="4"/>
        <v>89.931491953024064</v>
      </c>
      <c r="U34" s="125">
        <f t="shared" si="5"/>
        <v>0</v>
      </c>
      <c r="V34" s="125">
        <f t="shared" si="6"/>
        <v>25.403436276644719</v>
      </c>
      <c r="W34" s="125">
        <f t="shared" si="7"/>
        <v>97.792156009855645</v>
      </c>
      <c r="X34" s="125">
        <f t="shared" si="8"/>
        <v>49.504494707843314</v>
      </c>
      <c r="Y34" s="125">
        <f t="shared" si="9"/>
        <v>109.05321154125184</v>
      </c>
      <c r="Z34" s="125">
        <f t="shared" si="10"/>
        <v>55.22328548644338</v>
      </c>
      <c r="AA34" s="125">
        <f t="shared" si="11"/>
        <v>0</v>
      </c>
      <c r="AB34" s="125">
        <f t="shared" si="12"/>
        <v>0</v>
      </c>
      <c r="AC34" s="125">
        <v>1.2564</v>
      </c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227"/>
    </row>
    <row r="35" spans="1:41">
      <c r="A35" s="2">
        <v>31</v>
      </c>
      <c r="B35" s="126">
        <v>0</v>
      </c>
      <c r="C35" s="126">
        <v>0</v>
      </c>
      <c r="D35" s="125"/>
      <c r="E35" s="125">
        <v>0</v>
      </c>
      <c r="F35" s="125">
        <v>0</v>
      </c>
      <c r="G35" s="125">
        <v>0</v>
      </c>
      <c r="H35" s="125">
        <v>0</v>
      </c>
      <c r="I35" s="125">
        <v>0</v>
      </c>
      <c r="J35" s="125">
        <v>0</v>
      </c>
      <c r="K35" s="125">
        <v>3037.1200000001118</v>
      </c>
      <c r="L35" s="125">
        <v>0</v>
      </c>
      <c r="M35" s="125">
        <v>0</v>
      </c>
      <c r="N35" s="228"/>
      <c r="P35" s="2">
        <v>31</v>
      </c>
      <c r="Q35" s="125">
        <f t="shared" si="1"/>
        <v>0</v>
      </c>
      <c r="R35" s="125">
        <f t="shared" si="2"/>
        <v>0</v>
      </c>
      <c r="S35" s="125">
        <f t="shared" si="3"/>
        <v>0</v>
      </c>
      <c r="T35" s="125">
        <f t="shared" si="4"/>
        <v>0</v>
      </c>
      <c r="U35" s="125">
        <f t="shared" si="5"/>
        <v>0</v>
      </c>
      <c r="V35" s="125">
        <f t="shared" si="6"/>
        <v>0</v>
      </c>
      <c r="W35" s="125">
        <f t="shared" si="7"/>
        <v>0</v>
      </c>
      <c r="X35" s="125">
        <f t="shared" si="8"/>
        <v>0</v>
      </c>
      <c r="Y35" s="125">
        <f t="shared" si="9"/>
        <v>0</v>
      </c>
      <c r="Z35" s="125">
        <f t="shared" si="10"/>
        <v>110.08844425112773</v>
      </c>
      <c r="AA35" s="125">
        <f t="shared" si="11"/>
        <v>0</v>
      </c>
      <c r="AB35" s="125">
        <f t="shared" si="12"/>
        <v>0</v>
      </c>
      <c r="AC35" s="125">
        <v>39.503999999999998</v>
      </c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228"/>
    </row>
    <row r="36" spans="1:41">
      <c r="Q36" s="50">
        <f>SUM(Q5:Q35)</f>
        <v>763.14106688642676</v>
      </c>
      <c r="R36" s="50">
        <f t="shared" ref="R36:AB36" si="13">SUM(R5:R35)</f>
        <v>1276.0799999999981</v>
      </c>
      <c r="S36" s="50">
        <f t="shared" si="13"/>
        <v>1031.3458750181201</v>
      </c>
      <c r="T36" s="50">
        <f t="shared" si="13"/>
        <v>1910.583224590403</v>
      </c>
      <c r="U36" s="50">
        <f t="shared" si="13"/>
        <v>2154.1177323474071</v>
      </c>
      <c r="V36" s="50">
        <f t="shared" si="13"/>
        <v>1455.475931564454</v>
      </c>
      <c r="W36" s="50">
        <f t="shared" si="13"/>
        <v>2591.6441931274567</v>
      </c>
      <c r="X36" s="50">
        <f t="shared" si="13"/>
        <v>2331.4357691750088</v>
      </c>
      <c r="Y36" s="50">
        <f t="shared" si="13"/>
        <v>1968.0121792083519</v>
      </c>
      <c r="Z36" s="50">
        <f t="shared" si="13"/>
        <v>2155.0333478323928</v>
      </c>
      <c r="AA36" s="50">
        <f t="shared" si="13"/>
        <v>2126.2780919240254</v>
      </c>
      <c r="AB36" s="50">
        <f t="shared" si="13"/>
        <v>2112.5344715093524</v>
      </c>
      <c r="AC36" s="50">
        <f>SUM(AC5:AC35)</f>
        <v>2000.0319999999999</v>
      </c>
      <c r="AD36" s="50">
        <f t="shared" ref="AD36" si="14">SUM(AD5:AD35)</f>
        <v>2426.7847000000006</v>
      </c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</sheetData>
  <mergeCells count="7">
    <mergeCell ref="AC3:AN3"/>
    <mergeCell ref="AO5:AO35"/>
    <mergeCell ref="A3:A4"/>
    <mergeCell ref="B3:M3"/>
    <mergeCell ref="N5:N35"/>
    <mergeCell ref="P3:P4"/>
    <mergeCell ref="Q3:AB3"/>
  </mergeCells>
  <conditionalFormatting sqref="Q5:AD35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horizontalDpi="150" verticalDpi="15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Konsumsi &amp; pareto</vt:lpstr>
      <vt:lpstr>Tonase</vt:lpstr>
      <vt:lpstr>HK - BDGT</vt:lpstr>
      <vt:lpstr>DATA GAS PER 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prathama.sindhu</dc:creator>
  <cp:lastModifiedBy>prathama.sindhu</cp:lastModifiedBy>
  <dcterms:created xsi:type="dcterms:W3CDTF">2018-03-29T07:06:29Z</dcterms:created>
  <dcterms:modified xsi:type="dcterms:W3CDTF">2020-07-16T09:24:26Z</dcterms:modified>
</cp:coreProperties>
</file>